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 все со старого компа\ДОКУМЕНТЫ на 2026 год\Ирициативное бюджетирование\"/>
    </mc:Choice>
  </mc:AlternateContent>
  <bookViews>
    <workbookView xWindow="0" yWindow="0" windowWidth="28800" windowHeight="12330"/>
  </bookViews>
  <sheets>
    <sheet name="Смета по ФСНБ 421+557прРИМ" sheetId="7" r:id="rId1"/>
    <sheet name="Source" sheetId="1" r:id="rId2"/>
    <sheet name="SourceObSm" sheetId="2" r:id="rId3"/>
    <sheet name="SmtRes" sheetId="3" r:id="rId4"/>
    <sheet name="EtalonRes" sheetId="4" r:id="rId5"/>
    <sheet name="SrcPoprs" sheetId="5" r:id="rId6"/>
    <sheet name="SrcKA" sheetId="6" r:id="rId7"/>
  </sheets>
  <definedNames>
    <definedName name="_xlnm.Print_Titles" localSheetId="0">'Смета по ФСНБ 421+557прРИМ'!$56:$56</definedName>
    <definedName name="_xlnm.Print_Area" localSheetId="0">'Смета по ФСНБ 421+557прРИМ'!$A$1:$L$627</definedName>
  </definedNames>
  <calcPr calcId="162913" iterateDelta="1E-4"/>
</workbook>
</file>

<file path=xl/calcChain.xml><?xml version="1.0" encoding="utf-8"?>
<calcChain xmlns="http://schemas.openxmlformats.org/spreadsheetml/2006/main">
  <c r="I122" i="1" l="1"/>
  <c r="I119" i="1"/>
  <c r="I111" i="1"/>
  <c r="I106" i="1"/>
  <c r="I104" i="1"/>
  <c r="I87" i="1"/>
  <c r="I82" i="1"/>
  <c r="I81" i="1"/>
  <c r="I79" i="1"/>
  <c r="A30" i="7"/>
  <c r="H625" i="7"/>
  <c r="H622" i="7"/>
  <c r="C625" i="7"/>
  <c r="C622" i="7"/>
  <c r="C619" i="7"/>
  <c r="C617" i="7"/>
  <c r="C616" i="7"/>
  <c r="C615" i="7"/>
  <c r="C614" i="7"/>
  <c r="L610" i="7"/>
  <c r="L609" i="7"/>
  <c r="L606" i="7"/>
  <c r="L605" i="7"/>
  <c r="L598" i="7"/>
  <c r="L594" i="7"/>
  <c r="L582" i="7"/>
  <c r="L581" i="7"/>
  <c r="L580" i="7"/>
  <c r="L579" i="7"/>
  <c r="L578" i="7"/>
  <c r="L577" i="7"/>
  <c r="L574" i="7"/>
  <c r="L573" i="7"/>
  <c r="L571" i="7"/>
  <c r="L568" i="7"/>
  <c r="L563" i="7"/>
  <c r="L558" i="7"/>
  <c r="L557" i="7"/>
  <c r="L550" i="7"/>
  <c r="L549" i="7"/>
  <c r="L545" i="7"/>
  <c r="L529" i="7"/>
  <c r="L525" i="7"/>
  <c r="L508" i="7"/>
  <c r="L507" i="7"/>
  <c r="L504" i="7"/>
  <c r="L502" i="7"/>
  <c r="L501" i="7"/>
  <c r="L496" i="7"/>
  <c r="L494" i="7"/>
  <c r="L493" i="7"/>
  <c r="L490" i="7"/>
  <c r="L489" i="7"/>
  <c r="L487" i="7"/>
  <c r="L484" i="7"/>
  <c r="AU480" i="7"/>
  <c r="AS480" i="7"/>
  <c r="AP480" i="7"/>
  <c r="J479" i="7"/>
  <c r="D479" i="7"/>
  <c r="C479" i="7"/>
  <c r="AU478" i="7"/>
  <c r="AS478" i="7"/>
  <c r="AP478" i="7"/>
  <c r="J476" i="7"/>
  <c r="D476" i="7"/>
  <c r="C476" i="7"/>
  <c r="L468" i="7"/>
  <c r="L467" i="7"/>
  <c r="L464" i="7"/>
  <c r="L462" i="7"/>
  <c r="L461" i="7"/>
  <c r="L455" i="7"/>
  <c r="L454" i="7"/>
  <c r="L450" i="7"/>
  <c r="AT440" i="7"/>
  <c r="AR440" i="7"/>
  <c r="AO440" i="7"/>
  <c r="AE440" i="7"/>
  <c r="AD440" i="7"/>
  <c r="I439" i="7"/>
  <c r="H439" i="7"/>
  <c r="J439" i="7" s="1"/>
  <c r="E439" i="7"/>
  <c r="G439" i="7"/>
  <c r="D439" i="7"/>
  <c r="C439" i="7"/>
  <c r="B439" i="7"/>
  <c r="AT438" i="7"/>
  <c r="AR438" i="7"/>
  <c r="AO438" i="7"/>
  <c r="AE438" i="7"/>
  <c r="AD438" i="7"/>
  <c r="J437" i="7"/>
  <c r="E437" i="7"/>
  <c r="G437" i="7"/>
  <c r="D437" i="7"/>
  <c r="C437" i="7"/>
  <c r="B437" i="7"/>
  <c r="G435" i="7"/>
  <c r="F435" i="7"/>
  <c r="E435" i="7"/>
  <c r="G434" i="7"/>
  <c r="F434" i="7"/>
  <c r="E434" i="7"/>
  <c r="E431" i="7"/>
  <c r="D431" i="7"/>
  <c r="C431" i="7"/>
  <c r="B431" i="7"/>
  <c r="E430" i="7"/>
  <c r="D430" i="7"/>
  <c r="C430" i="7"/>
  <c r="B430" i="7"/>
  <c r="I429" i="7"/>
  <c r="I428" i="7"/>
  <c r="I427" i="7"/>
  <c r="J425" i="7"/>
  <c r="F425" i="7"/>
  <c r="E425" i="7"/>
  <c r="F424" i="7"/>
  <c r="J423" i="7"/>
  <c r="F423" i="7"/>
  <c r="E423" i="7"/>
  <c r="I422" i="7"/>
  <c r="F422" i="7"/>
  <c r="F419" i="7"/>
  <c r="D415" i="7"/>
  <c r="C415" i="7"/>
  <c r="AT414" i="7"/>
  <c r="AR414" i="7"/>
  <c r="AO414" i="7"/>
  <c r="AE414" i="7"/>
  <c r="AD414" i="7"/>
  <c r="I413" i="7"/>
  <c r="H413" i="7"/>
  <c r="E413" i="7"/>
  <c r="G413" i="7"/>
  <c r="D413" i="7"/>
  <c r="C413" i="7"/>
  <c r="B413" i="7"/>
  <c r="AT412" i="7"/>
  <c r="AR412" i="7"/>
  <c r="AO412" i="7"/>
  <c r="AE412" i="7"/>
  <c r="AD412" i="7"/>
  <c r="I411" i="7"/>
  <c r="H411" i="7"/>
  <c r="E411" i="7"/>
  <c r="G411" i="7"/>
  <c r="D411" i="7"/>
  <c r="C411" i="7"/>
  <c r="B411" i="7"/>
  <c r="G409" i="7"/>
  <c r="F409" i="7"/>
  <c r="E409" i="7"/>
  <c r="G408" i="7"/>
  <c r="F408" i="7"/>
  <c r="E408" i="7"/>
  <c r="E405" i="7"/>
  <c r="D405" i="7"/>
  <c r="C405" i="7"/>
  <c r="B405" i="7"/>
  <c r="E404" i="7"/>
  <c r="D404" i="7"/>
  <c r="C404" i="7"/>
  <c r="B404" i="7"/>
  <c r="I403" i="7"/>
  <c r="J401" i="7"/>
  <c r="F401" i="7"/>
  <c r="E401" i="7"/>
  <c r="I400" i="7"/>
  <c r="F400" i="7"/>
  <c r="J399" i="7"/>
  <c r="F399" i="7"/>
  <c r="E399" i="7"/>
  <c r="I398" i="7"/>
  <c r="F398" i="7"/>
  <c r="J397" i="7"/>
  <c r="F397" i="7"/>
  <c r="E397" i="7"/>
  <c r="F396" i="7"/>
  <c r="F393" i="7"/>
  <c r="D389" i="7"/>
  <c r="C389" i="7"/>
  <c r="AW388" i="7"/>
  <c r="AT388" i="7"/>
  <c r="AO388" i="7"/>
  <c r="G387" i="7"/>
  <c r="E387" i="7"/>
  <c r="G386" i="7"/>
  <c r="E386" i="7"/>
  <c r="D380" i="7"/>
  <c r="C380" i="7"/>
  <c r="L374" i="7"/>
  <c r="L373" i="7"/>
  <c r="L370" i="7"/>
  <c r="L368" i="7"/>
  <c r="L367" i="7"/>
  <c r="L361" i="7"/>
  <c r="L360" i="7"/>
  <c r="L356" i="7"/>
  <c r="AT346" i="7"/>
  <c r="AR346" i="7"/>
  <c r="AO346" i="7"/>
  <c r="AE346" i="7"/>
  <c r="AD346" i="7"/>
  <c r="I345" i="7"/>
  <c r="H345" i="7"/>
  <c r="E345" i="7"/>
  <c r="G345" i="7"/>
  <c r="D345" i="7"/>
  <c r="C345" i="7"/>
  <c r="B345" i="7"/>
  <c r="G343" i="7"/>
  <c r="E343" i="7"/>
  <c r="G342" i="7"/>
  <c r="E342" i="7"/>
  <c r="E339" i="7"/>
  <c r="D339" i="7"/>
  <c r="C339" i="7"/>
  <c r="B339" i="7"/>
  <c r="I338" i="7"/>
  <c r="I337" i="7"/>
  <c r="J335" i="7"/>
  <c r="E335" i="7"/>
  <c r="I333" i="7"/>
  <c r="D327" i="7"/>
  <c r="C327" i="7"/>
  <c r="AT326" i="7"/>
  <c r="AR326" i="7"/>
  <c r="AO326" i="7"/>
  <c r="AE326" i="7"/>
  <c r="AD326" i="7"/>
  <c r="I325" i="7"/>
  <c r="H325" i="7"/>
  <c r="J325" i="7" s="1"/>
  <c r="E325" i="7"/>
  <c r="G325" i="7"/>
  <c r="D325" i="7"/>
  <c r="C325" i="7"/>
  <c r="B325" i="7"/>
  <c r="G323" i="7"/>
  <c r="E323" i="7"/>
  <c r="G322" i="7"/>
  <c r="E322" i="7"/>
  <c r="E319" i="7"/>
  <c r="D319" i="7"/>
  <c r="C319" i="7"/>
  <c r="B319" i="7"/>
  <c r="I318" i="7"/>
  <c r="I317" i="7"/>
  <c r="I316" i="7"/>
  <c r="I315" i="7"/>
  <c r="I314" i="7"/>
  <c r="J312" i="7"/>
  <c r="E312" i="7"/>
  <c r="J310" i="7"/>
  <c r="E310" i="7"/>
  <c r="I309" i="7"/>
  <c r="D303" i="7"/>
  <c r="C303" i="7"/>
  <c r="AT302" i="7"/>
  <c r="AR302" i="7"/>
  <c r="AO302" i="7"/>
  <c r="AE302" i="7"/>
  <c r="AD302" i="7"/>
  <c r="I301" i="7"/>
  <c r="H301" i="7"/>
  <c r="E301" i="7"/>
  <c r="G301" i="7"/>
  <c r="D301" i="7"/>
  <c r="C301" i="7"/>
  <c r="B301" i="7"/>
  <c r="G299" i="7"/>
  <c r="E299" i="7"/>
  <c r="G298" i="7"/>
  <c r="E298" i="7"/>
  <c r="E295" i="7"/>
  <c r="D295" i="7"/>
  <c r="C295" i="7"/>
  <c r="B295" i="7"/>
  <c r="I294" i="7"/>
  <c r="I293" i="7"/>
  <c r="I292" i="7"/>
  <c r="I291" i="7"/>
  <c r="I290" i="7"/>
  <c r="I289" i="7"/>
  <c r="J287" i="7"/>
  <c r="E287" i="7"/>
  <c r="J285" i="7"/>
  <c r="E285" i="7"/>
  <c r="I284" i="7"/>
  <c r="D278" i="7"/>
  <c r="C278" i="7"/>
  <c r="AT277" i="7"/>
  <c r="AR277" i="7"/>
  <c r="AO277" i="7"/>
  <c r="AE277" i="7"/>
  <c r="AD277" i="7"/>
  <c r="I276" i="7"/>
  <c r="H276" i="7"/>
  <c r="E276" i="7"/>
  <c r="G276" i="7"/>
  <c r="D276" i="7"/>
  <c r="C276" i="7"/>
  <c r="B276" i="7"/>
  <c r="AT275" i="7"/>
  <c r="AR275" i="7"/>
  <c r="AO275" i="7"/>
  <c r="AE275" i="7"/>
  <c r="AD275" i="7"/>
  <c r="J274" i="7"/>
  <c r="E274" i="7"/>
  <c r="G274" i="7"/>
  <c r="D274" i="7"/>
  <c r="C274" i="7"/>
  <c r="B274" i="7"/>
  <c r="G272" i="7"/>
  <c r="F272" i="7"/>
  <c r="E272" i="7"/>
  <c r="G271" i="7"/>
  <c r="F271" i="7"/>
  <c r="E271" i="7"/>
  <c r="E268" i="7"/>
  <c r="D268" i="7"/>
  <c r="C268" i="7"/>
  <c r="B268" i="7"/>
  <c r="E267" i="7"/>
  <c r="D267" i="7"/>
  <c r="C267" i="7"/>
  <c r="B267" i="7"/>
  <c r="I266" i="7"/>
  <c r="I265" i="7"/>
  <c r="I264" i="7"/>
  <c r="J262" i="7"/>
  <c r="F262" i="7"/>
  <c r="E262" i="7"/>
  <c r="F261" i="7"/>
  <c r="J260" i="7"/>
  <c r="F260" i="7"/>
  <c r="E260" i="7"/>
  <c r="I259" i="7"/>
  <c r="F259" i="7"/>
  <c r="F256" i="7"/>
  <c r="D252" i="7"/>
  <c r="C252" i="7"/>
  <c r="AT251" i="7"/>
  <c r="AR251" i="7"/>
  <c r="AO251" i="7"/>
  <c r="AE251" i="7"/>
  <c r="AD251" i="7"/>
  <c r="I250" i="7"/>
  <c r="H250" i="7"/>
  <c r="E250" i="7"/>
  <c r="G250" i="7"/>
  <c r="D250" i="7"/>
  <c r="C250" i="7"/>
  <c r="B250" i="7"/>
  <c r="AT249" i="7"/>
  <c r="AR249" i="7"/>
  <c r="AO249" i="7"/>
  <c r="AE249" i="7"/>
  <c r="AD249" i="7"/>
  <c r="I248" i="7"/>
  <c r="H248" i="7"/>
  <c r="E248" i="7"/>
  <c r="G248" i="7"/>
  <c r="D248" i="7"/>
  <c r="C248" i="7"/>
  <c r="B248" i="7"/>
  <c r="G246" i="7"/>
  <c r="F246" i="7"/>
  <c r="E246" i="7"/>
  <c r="G245" i="7"/>
  <c r="F245" i="7"/>
  <c r="E245" i="7"/>
  <c r="E242" i="7"/>
  <c r="D242" i="7"/>
  <c r="C242" i="7"/>
  <c r="B242" i="7"/>
  <c r="E241" i="7"/>
  <c r="D241" i="7"/>
  <c r="C241" i="7"/>
  <c r="B241" i="7"/>
  <c r="I240" i="7"/>
  <c r="J238" i="7"/>
  <c r="F238" i="7"/>
  <c r="E238" i="7"/>
  <c r="I237" i="7"/>
  <c r="F237" i="7"/>
  <c r="J236" i="7"/>
  <c r="F236" i="7"/>
  <c r="E236" i="7"/>
  <c r="I235" i="7"/>
  <c r="F235" i="7"/>
  <c r="J234" i="7"/>
  <c r="F234" i="7"/>
  <c r="E234" i="7"/>
  <c r="F233" i="7"/>
  <c r="F230" i="7"/>
  <c r="D226" i="7"/>
  <c r="C226" i="7"/>
  <c r="AW225" i="7"/>
  <c r="AT225" i="7"/>
  <c r="AO225" i="7"/>
  <c r="G224" i="7"/>
  <c r="E224" i="7"/>
  <c r="G223" i="7"/>
  <c r="E223" i="7"/>
  <c r="H221" i="7"/>
  <c r="E221" i="7"/>
  <c r="D221" i="7"/>
  <c r="C221" i="7"/>
  <c r="B221" i="7"/>
  <c r="D216" i="7"/>
  <c r="C216" i="7"/>
  <c r="AT215" i="7"/>
  <c r="AR215" i="7"/>
  <c r="AO215" i="7"/>
  <c r="AE215" i="7"/>
  <c r="AD215" i="7"/>
  <c r="I214" i="7"/>
  <c r="H214" i="7"/>
  <c r="E214" i="7"/>
  <c r="G214" i="7"/>
  <c r="D214" i="7"/>
  <c r="C214" i="7"/>
  <c r="B214" i="7"/>
  <c r="G212" i="7"/>
  <c r="F212" i="7"/>
  <c r="E212" i="7"/>
  <c r="G211" i="7"/>
  <c r="F211" i="7"/>
  <c r="E211" i="7"/>
  <c r="E208" i="7"/>
  <c r="D208" i="7"/>
  <c r="C208" i="7"/>
  <c r="B208" i="7"/>
  <c r="E207" i="7"/>
  <c r="D207" i="7"/>
  <c r="C207" i="7"/>
  <c r="B207" i="7"/>
  <c r="E206" i="7"/>
  <c r="D206" i="7"/>
  <c r="C206" i="7"/>
  <c r="B206" i="7"/>
  <c r="I205" i="7"/>
  <c r="I204" i="7"/>
  <c r="I202" i="7"/>
  <c r="J200" i="7"/>
  <c r="F200" i="7"/>
  <c r="E200" i="7"/>
  <c r="F199" i="7"/>
  <c r="J198" i="7"/>
  <c r="F198" i="7"/>
  <c r="E198" i="7"/>
  <c r="F197" i="7"/>
  <c r="J196" i="7"/>
  <c r="F196" i="7"/>
  <c r="E196" i="7"/>
  <c r="I195" i="7"/>
  <c r="F195" i="7"/>
  <c r="F192" i="7"/>
  <c r="D188" i="7"/>
  <c r="C188" i="7"/>
  <c r="AT187" i="7"/>
  <c r="AR187" i="7"/>
  <c r="AO187" i="7"/>
  <c r="AE187" i="7"/>
  <c r="AD187" i="7"/>
  <c r="I186" i="7"/>
  <c r="H186" i="7"/>
  <c r="E186" i="7"/>
  <c r="G186" i="7"/>
  <c r="D186" i="7"/>
  <c r="C186" i="7"/>
  <c r="B186" i="7"/>
  <c r="AT185" i="7"/>
  <c r="AR185" i="7"/>
  <c r="AO185" i="7"/>
  <c r="AE185" i="7"/>
  <c r="AD185" i="7"/>
  <c r="I184" i="7"/>
  <c r="H184" i="7"/>
  <c r="E184" i="7"/>
  <c r="G184" i="7"/>
  <c r="D184" i="7"/>
  <c r="C184" i="7"/>
  <c r="B184" i="7"/>
  <c r="G182" i="7"/>
  <c r="F182" i="7"/>
  <c r="E182" i="7"/>
  <c r="G181" i="7"/>
  <c r="F181" i="7"/>
  <c r="E181" i="7"/>
  <c r="E178" i="7"/>
  <c r="D178" i="7"/>
  <c r="C178" i="7"/>
  <c r="B178" i="7"/>
  <c r="E177" i="7"/>
  <c r="D177" i="7"/>
  <c r="C177" i="7"/>
  <c r="B177" i="7"/>
  <c r="E176" i="7"/>
  <c r="D176" i="7"/>
  <c r="C176" i="7"/>
  <c r="B176" i="7"/>
  <c r="I175" i="7"/>
  <c r="I174" i="7"/>
  <c r="I172" i="7"/>
  <c r="J170" i="7"/>
  <c r="F170" i="7"/>
  <c r="E170" i="7"/>
  <c r="F169" i="7"/>
  <c r="J168" i="7"/>
  <c r="F168" i="7"/>
  <c r="E168" i="7"/>
  <c r="F167" i="7"/>
  <c r="J166" i="7"/>
  <c r="F166" i="7"/>
  <c r="E166" i="7"/>
  <c r="I165" i="7"/>
  <c r="F165" i="7"/>
  <c r="F162" i="7"/>
  <c r="D158" i="7"/>
  <c r="C158" i="7"/>
  <c r="AW157" i="7"/>
  <c r="G156" i="7"/>
  <c r="E156" i="7"/>
  <c r="G155" i="7"/>
  <c r="E155" i="7"/>
  <c r="J152" i="7"/>
  <c r="E152" i="7"/>
  <c r="I151" i="7"/>
  <c r="D145" i="7"/>
  <c r="C145" i="7"/>
  <c r="AT144" i="7"/>
  <c r="AR144" i="7"/>
  <c r="AO144" i="7"/>
  <c r="AE144" i="7"/>
  <c r="AD144" i="7"/>
  <c r="I143" i="7"/>
  <c r="H143" i="7"/>
  <c r="E143" i="7"/>
  <c r="G143" i="7"/>
  <c r="D143" i="7"/>
  <c r="C143" i="7"/>
  <c r="B143" i="7"/>
  <c r="AT142" i="7"/>
  <c r="AO142" i="7"/>
  <c r="G141" i="7"/>
  <c r="E141" i="7"/>
  <c r="G140" i="7"/>
  <c r="E140" i="7"/>
  <c r="E137" i="7"/>
  <c r="D137" i="7"/>
  <c r="C137" i="7"/>
  <c r="B137" i="7"/>
  <c r="I136" i="7"/>
  <c r="D131" i="7"/>
  <c r="C131" i="7"/>
  <c r="G129" i="7"/>
  <c r="E129" i="7"/>
  <c r="G128" i="7"/>
  <c r="E128" i="7"/>
  <c r="F125" i="7"/>
  <c r="E125" i="7"/>
  <c r="D125" i="7"/>
  <c r="C125" i="7"/>
  <c r="B125" i="7"/>
  <c r="I124" i="7"/>
  <c r="F124" i="7"/>
  <c r="F122" i="7"/>
  <c r="J121" i="7"/>
  <c r="F121" i="7"/>
  <c r="E121" i="7"/>
  <c r="F120" i="7"/>
  <c r="J119" i="7"/>
  <c r="F119" i="7"/>
  <c r="E119" i="7"/>
  <c r="F118" i="7"/>
  <c r="F115" i="7"/>
  <c r="D111" i="7"/>
  <c r="C111" i="7"/>
  <c r="AT110" i="7"/>
  <c r="AR110" i="7"/>
  <c r="AO110" i="7"/>
  <c r="AE110" i="7"/>
  <c r="AD110" i="7"/>
  <c r="I109" i="7"/>
  <c r="H109" i="7"/>
  <c r="E109" i="7"/>
  <c r="G109" i="7"/>
  <c r="D109" i="7"/>
  <c r="C109" i="7"/>
  <c r="B109" i="7"/>
  <c r="AT108" i="7"/>
  <c r="AR108" i="7"/>
  <c r="AO108" i="7"/>
  <c r="AE108" i="7"/>
  <c r="AD108" i="7"/>
  <c r="J107" i="7"/>
  <c r="E107" i="7"/>
  <c r="G107" i="7"/>
  <c r="D107" i="7"/>
  <c r="C107" i="7"/>
  <c r="B107" i="7"/>
  <c r="G105" i="7"/>
  <c r="F105" i="7"/>
  <c r="E105" i="7"/>
  <c r="G104" i="7"/>
  <c r="F104" i="7"/>
  <c r="E104" i="7"/>
  <c r="E101" i="7"/>
  <c r="D101" i="7"/>
  <c r="C101" i="7"/>
  <c r="B101" i="7"/>
  <c r="E100" i="7"/>
  <c r="D100" i="7"/>
  <c r="C100" i="7"/>
  <c r="B100" i="7"/>
  <c r="I99" i="7"/>
  <c r="I98" i="7"/>
  <c r="I97" i="7"/>
  <c r="J95" i="7"/>
  <c r="F95" i="7"/>
  <c r="E95" i="7"/>
  <c r="F94" i="7"/>
  <c r="J93" i="7"/>
  <c r="F93" i="7"/>
  <c r="E93" i="7"/>
  <c r="I92" i="7"/>
  <c r="F92" i="7"/>
  <c r="F89" i="7"/>
  <c r="D85" i="7"/>
  <c r="C85" i="7"/>
  <c r="AW84" i="7"/>
  <c r="AT84" i="7"/>
  <c r="AO84" i="7"/>
  <c r="G83" i="7"/>
  <c r="E83" i="7"/>
  <c r="G82" i="7"/>
  <c r="E82" i="7"/>
  <c r="D76" i="7"/>
  <c r="C76" i="7"/>
  <c r="G74" i="7"/>
  <c r="E74" i="7"/>
  <c r="G73" i="7"/>
  <c r="E73" i="7"/>
  <c r="E70" i="7"/>
  <c r="D70" i="7"/>
  <c r="C70" i="7"/>
  <c r="B70" i="7"/>
  <c r="I69" i="7"/>
  <c r="I68" i="7"/>
  <c r="J66" i="7"/>
  <c r="E66" i="7"/>
  <c r="D59" i="7"/>
  <c r="C59" i="7"/>
  <c r="A32" i="7"/>
  <c r="F24" i="7"/>
  <c r="F22" i="7"/>
  <c r="CO14" i="7"/>
  <c r="F14" i="7"/>
  <c r="CO12" i="7"/>
  <c r="F12" i="7"/>
  <c r="B6" i="7"/>
  <c r="A1" i="7"/>
  <c r="L365" i="7" l="1"/>
  <c r="L459" i="7"/>
  <c r="L603" i="7"/>
  <c r="J345" i="7"/>
  <c r="J109" i="7"/>
  <c r="J214" i="7"/>
  <c r="J250" i="7"/>
  <c r="J301" i="7"/>
  <c r="J184" i="7"/>
  <c r="J411" i="7"/>
  <c r="J413" i="7"/>
  <c r="L491" i="7"/>
  <c r="L499" i="7"/>
  <c r="L555" i="7"/>
  <c r="J186" i="7"/>
  <c r="J248" i="7"/>
  <c r="L485" i="7"/>
  <c r="J143" i="7"/>
  <c r="J276" i="7"/>
  <c r="L569" i="7"/>
  <c r="L575" i="7"/>
  <c r="A1" i="4"/>
  <c r="A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1" i="3"/>
  <c r="Y1" i="3"/>
  <c r="CY1" i="3"/>
  <c r="CZ1" i="3"/>
  <c r="DA1" i="3"/>
  <c r="DC1" i="3"/>
  <c r="A2" i="3"/>
  <c r="Y2" i="3"/>
  <c r="CY2" i="3"/>
  <c r="CZ2" i="3"/>
  <c r="DB2" i="3" s="1"/>
  <c r="DA2" i="3"/>
  <c r="DC2" i="3"/>
  <c r="A3" i="3"/>
  <c r="Y3" i="3"/>
  <c r="CY3" i="3"/>
  <c r="CZ3" i="3"/>
  <c r="DA3" i="3"/>
  <c r="DC3" i="3"/>
  <c r="A4" i="3"/>
  <c r="Y4" i="3"/>
  <c r="CY4" i="3"/>
  <c r="CZ4" i="3"/>
  <c r="DB4" i="3" s="1"/>
  <c r="DA4" i="3"/>
  <c r="DC4" i="3"/>
  <c r="A5" i="3"/>
  <c r="Y5" i="3"/>
  <c r="CY5" i="3"/>
  <c r="CZ5" i="3"/>
  <c r="DA5" i="3"/>
  <c r="DC5" i="3"/>
  <c r="A6" i="3"/>
  <c r="Y6" i="3"/>
  <c r="CY6" i="3"/>
  <c r="CZ6" i="3"/>
  <c r="DB6" i="3" s="1"/>
  <c r="DA6" i="3"/>
  <c r="DC6" i="3"/>
  <c r="A7" i="3"/>
  <c r="Y7" i="3"/>
  <c r="CY7" i="3"/>
  <c r="CZ7" i="3"/>
  <c r="DA7" i="3"/>
  <c r="DB7" i="3"/>
  <c r="DC7" i="3"/>
  <c r="A8" i="3"/>
  <c r="Y8" i="3"/>
  <c r="CY8" i="3"/>
  <c r="CZ8" i="3"/>
  <c r="DA8" i="3"/>
  <c r="DC8" i="3"/>
  <c r="A9" i="3"/>
  <c r="Y9" i="3"/>
  <c r="CY9" i="3"/>
  <c r="CZ9" i="3"/>
  <c r="DA9" i="3"/>
  <c r="DB9" i="3"/>
  <c r="DC9" i="3"/>
  <c r="A10" i="3"/>
  <c r="Y10" i="3"/>
  <c r="CY10" i="3"/>
  <c r="CZ10" i="3"/>
  <c r="DA10" i="3"/>
  <c r="DB10" i="3"/>
  <c r="DC10" i="3"/>
  <c r="A11" i="3"/>
  <c r="Y11" i="3"/>
  <c r="CY11" i="3"/>
  <c r="CZ11" i="3"/>
  <c r="DA11" i="3"/>
  <c r="DC11" i="3"/>
  <c r="A12" i="3"/>
  <c r="Y12" i="3"/>
  <c r="CY12" i="3"/>
  <c r="CZ12" i="3"/>
  <c r="DA12" i="3"/>
  <c r="DC12" i="3"/>
  <c r="A13" i="3"/>
  <c r="Y13" i="3"/>
  <c r="CY13" i="3"/>
  <c r="CZ13" i="3"/>
  <c r="DA13" i="3"/>
  <c r="DC13" i="3"/>
  <c r="A14" i="3"/>
  <c r="Y14" i="3"/>
  <c r="CY14" i="3"/>
  <c r="CZ14" i="3"/>
  <c r="DB14" i="3" s="1"/>
  <c r="DA14" i="3"/>
  <c r="DC14" i="3"/>
  <c r="A15" i="3"/>
  <c r="Y15" i="3"/>
  <c r="CY15" i="3"/>
  <c r="CZ15" i="3"/>
  <c r="DA15" i="3"/>
  <c r="DC15" i="3"/>
  <c r="A16" i="3"/>
  <c r="Y16" i="3"/>
  <c r="CY16" i="3"/>
  <c r="CZ16" i="3"/>
  <c r="DB16" i="3" s="1"/>
  <c r="DA16" i="3"/>
  <c r="DC16" i="3"/>
  <c r="A17" i="3"/>
  <c r="Y17" i="3"/>
  <c r="CY17" i="3"/>
  <c r="CZ17" i="3"/>
  <c r="DB17" i="3" s="1"/>
  <c r="DA17" i="3"/>
  <c r="DC17" i="3"/>
  <c r="A18" i="3"/>
  <c r="Y18" i="3"/>
  <c r="CY18" i="3"/>
  <c r="CZ18" i="3"/>
  <c r="DA18" i="3"/>
  <c r="DC18" i="3"/>
  <c r="A19" i="3"/>
  <c r="Y19" i="3"/>
  <c r="CY19" i="3"/>
  <c r="CZ19" i="3"/>
  <c r="DA19" i="3"/>
  <c r="DB19" i="3"/>
  <c r="DC19" i="3"/>
  <c r="A20" i="3"/>
  <c r="Y20" i="3"/>
  <c r="CY20" i="3"/>
  <c r="CZ20" i="3"/>
  <c r="DB20" i="3" s="1"/>
  <c r="DA20" i="3"/>
  <c r="DC20" i="3"/>
  <c r="A21" i="3"/>
  <c r="Y21" i="3"/>
  <c r="CY21" i="3"/>
  <c r="CZ21" i="3"/>
  <c r="DB21" i="3" s="1"/>
  <c r="DA21" i="3"/>
  <c r="DC21" i="3"/>
  <c r="A22" i="3"/>
  <c r="Y22" i="3"/>
  <c r="CY22" i="3"/>
  <c r="CZ22" i="3"/>
  <c r="DB22" i="3" s="1"/>
  <c r="DA22" i="3"/>
  <c r="DC22" i="3"/>
  <c r="A23" i="3"/>
  <c r="Y23" i="3"/>
  <c r="CY23" i="3"/>
  <c r="CZ23" i="3"/>
  <c r="DB23" i="3" s="1"/>
  <c r="DA23" i="3"/>
  <c r="DC23" i="3"/>
  <c r="A24" i="3"/>
  <c r="Y24" i="3"/>
  <c r="CY24" i="3"/>
  <c r="CZ24" i="3"/>
  <c r="DA24" i="3"/>
  <c r="DB24" i="3"/>
  <c r="DC24" i="3"/>
  <c r="A25" i="3"/>
  <c r="Y25" i="3"/>
  <c r="CY25" i="3"/>
  <c r="CZ25" i="3"/>
  <c r="DA25" i="3"/>
  <c r="DC25" i="3"/>
  <c r="A26" i="3"/>
  <c r="Y26" i="3"/>
  <c r="CY26" i="3"/>
  <c r="CZ26" i="3"/>
  <c r="DA26" i="3"/>
  <c r="DC26" i="3"/>
  <c r="A27" i="3"/>
  <c r="Y27" i="3"/>
  <c r="CY27" i="3"/>
  <c r="CZ27" i="3"/>
  <c r="DA27" i="3"/>
  <c r="DB27" i="3"/>
  <c r="DC27" i="3"/>
  <c r="A28" i="3"/>
  <c r="Y28" i="3"/>
  <c r="CY28" i="3"/>
  <c r="CZ28" i="3"/>
  <c r="DA28" i="3"/>
  <c r="DC28" i="3"/>
  <c r="A29" i="3"/>
  <c r="Y29" i="3"/>
  <c r="CY29" i="3"/>
  <c r="CZ29" i="3"/>
  <c r="DB29" i="3" s="1"/>
  <c r="DA29" i="3"/>
  <c r="DC29" i="3"/>
  <c r="A30" i="3"/>
  <c r="Y30" i="3"/>
  <c r="CY30" i="3"/>
  <c r="CZ30" i="3"/>
  <c r="DA30" i="3"/>
  <c r="DC30" i="3"/>
  <c r="A31" i="3"/>
  <c r="Y31" i="3"/>
  <c r="CY31" i="3"/>
  <c r="CZ31" i="3"/>
  <c r="DA31" i="3"/>
  <c r="DC31" i="3"/>
  <c r="A32" i="3"/>
  <c r="Y32" i="3"/>
  <c r="CY32" i="3"/>
  <c r="CZ32" i="3"/>
  <c r="DA32" i="3"/>
  <c r="DC32" i="3"/>
  <c r="A33" i="3"/>
  <c r="Y33" i="3"/>
  <c r="CY33" i="3"/>
  <c r="CZ33" i="3"/>
  <c r="DA33" i="3"/>
  <c r="DC33" i="3"/>
  <c r="A34" i="3"/>
  <c r="Y34" i="3"/>
  <c r="CY34" i="3"/>
  <c r="CZ34" i="3"/>
  <c r="DA34" i="3"/>
  <c r="DC34" i="3"/>
  <c r="A35" i="3"/>
  <c r="Y35" i="3"/>
  <c r="CY35" i="3"/>
  <c r="CZ35" i="3"/>
  <c r="DB35" i="3" s="1"/>
  <c r="DA35" i="3"/>
  <c r="DC35" i="3"/>
  <c r="A36" i="3"/>
  <c r="Y36" i="3"/>
  <c r="CY36" i="3"/>
  <c r="CZ36" i="3"/>
  <c r="DB36" i="3" s="1"/>
  <c r="DA36" i="3"/>
  <c r="DC36" i="3"/>
  <c r="A37" i="3"/>
  <c r="Y37" i="3"/>
  <c r="CY37" i="3"/>
  <c r="CZ37" i="3"/>
  <c r="DA37" i="3"/>
  <c r="DC37" i="3"/>
  <c r="A38" i="3"/>
  <c r="Y38" i="3"/>
  <c r="CY38" i="3"/>
  <c r="CZ38" i="3"/>
  <c r="J62" i="7" s="1"/>
  <c r="DA38" i="3"/>
  <c r="DC38" i="3"/>
  <c r="A39" i="3"/>
  <c r="Y39" i="3"/>
  <c r="CY39" i="3"/>
  <c r="CZ39" i="3"/>
  <c r="DB39" i="3" s="1"/>
  <c r="DA39" i="3"/>
  <c r="DC39" i="3"/>
  <c r="A40" i="3"/>
  <c r="Y40" i="3"/>
  <c r="CY40" i="3"/>
  <c r="CZ40" i="3"/>
  <c r="J65" i="7" s="1"/>
  <c r="DA40" i="3"/>
  <c r="DC40" i="3"/>
  <c r="A41" i="3"/>
  <c r="Y41" i="3"/>
  <c r="CY41" i="3"/>
  <c r="CZ41" i="3"/>
  <c r="H68" i="7" s="1"/>
  <c r="J68" i="7" s="1"/>
  <c r="DA41" i="3"/>
  <c r="DB41" i="3"/>
  <c r="DC41" i="3"/>
  <c r="A42" i="3"/>
  <c r="Y42" i="3"/>
  <c r="CY42" i="3"/>
  <c r="CZ42" i="3"/>
  <c r="DA42" i="3"/>
  <c r="DC42" i="3"/>
  <c r="A43" i="3"/>
  <c r="Y43" i="3"/>
  <c r="CY43" i="3"/>
  <c r="CZ43" i="3"/>
  <c r="DB43" i="3" s="1"/>
  <c r="DA43" i="3"/>
  <c r="DC43" i="3"/>
  <c r="A44" i="3"/>
  <c r="Y44" i="3"/>
  <c r="CY44" i="3"/>
  <c r="CZ44" i="3"/>
  <c r="DA44" i="3"/>
  <c r="DC44" i="3"/>
  <c r="A45" i="3"/>
  <c r="Y45" i="3"/>
  <c r="CY45" i="3"/>
  <c r="CZ45" i="3"/>
  <c r="DA45" i="3"/>
  <c r="DC45" i="3"/>
  <c r="A46" i="3"/>
  <c r="Y46" i="3"/>
  <c r="CY46" i="3"/>
  <c r="CZ46" i="3"/>
  <c r="DB46" i="3" s="1"/>
  <c r="DA46" i="3"/>
  <c r="DC46" i="3"/>
  <c r="A47" i="3"/>
  <c r="Y47" i="3"/>
  <c r="CY47" i="3"/>
  <c r="CZ47" i="3"/>
  <c r="H92" i="7" s="1"/>
  <c r="J92" i="7" s="1"/>
  <c r="DA47" i="3"/>
  <c r="DC47" i="3"/>
  <c r="A48" i="3"/>
  <c r="Y48" i="3"/>
  <c r="CY48" i="3"/>
  <c r="CZ48" i="3"/>
  <c r="DA48" i="3"/>
  <c r="DC48" i="3"/>
  <c r="A49" i="3"/>
  <c r="Y49" i="3"/>
  <c r="CY49" i="3"/>
  <c r="CZ49" i="3"/>
  <c r="H97" i="7" s="1"/>
  <c r="J97" i="7" s="1"/>
  <c r="DA49" i="3"/>
  <c r="DB49" i="3"/>
  <c r="DC49" i="3"/>
  <c r="A50" i="3"/>
  <c r="Y50" i="3"/>
  <c r="CY50" i="3"/>
  <c r="CZ50" i="3"/>
  <c r="H98" i="7" s="1"/>
  <c r="J98" i="7" s="1"/>
  <c r="DA50" i="3"/>
  <c r="DC50" i="3"/>
  <c r="A51" i="3"/>
  <c r="Y51" i="3"/>
  <c r="CY51" i="3"/>
  <c r="CZ51" i="3"/>
  <c r="DB51" i="3" s="1"/>
  <c r="DA51" i="3"/>
  <c r="DC51" i="3"/>
  <c r="A52" i="3"/>
  <c r="Y52" i="3"/>
  <c r="CY52" i="3"/>
  <c r="CZ52" i="3"/>
  <c r="DB52" i="3" s="1"/>
  <c r="DA52" i="3"/>
  <c r="DC52" i="3"/>
  <c r="A53" i="3"/>
  <c r="Y53" i="3"/>
  <c r="CY53" i="3"/>
  <c r="CZ53" i="3"/>
  <c r="H99" i="7" s="1"/>
  <c r="J99" i="7" s="1"/>
  <c r="DA53" i="3"/>
  <c r="DC53" i="3"/>
  <c r="A54" i="3"/>
  <c r="Y54" i="3"/>
  <c r="CY54" i="3"/>
  <c r="CZ54" i="3"/>
  <c r="DA54" i="3"/>
  <c r="DC54" i="3"/>
  <c r="A55" i="3"/>
  <c r="Y55" i="3"/>
  <c r="CY55" i="3"/>
  <c r="CZ55" i="3"/>
  <c r="DB55" i="3" s="1"/>
  <c r="DA55" i="3"/>
  <c r="DC55" i="3"/>
  <c r="A56" i="3"/>
  <c r="Y56" i="3"/>
  <c r="CY56" i="3"/>
  <c r="CZ56" i="3"/>
  <c r="DA56" i="3"/>
  <c r="DC56" i="3"/>
  <c r="A57" i="3"/>
  <c r="Y57" i="3"/>
  <c r="CY57" i="3"/>
  <c r="CZ57" i="3"/>
  <c r="J120" i="7" s="1"/>
  <c r="DA57" i="3"/>
  <c r="DC57" i="3"/>
  <c r="A58" i="3"/>
  <c r="Y58" i="3"/>
  <c r="CY58" i="3"/>
  <c r="CZ58" i="3"/>
  <c r="DA58" i="3"/>
  <c r="DC58" i="3"/>
  <c r="A59" i="3"/>
  <c r="Y59" i="3"/>
  <c r="CY59" i="3"/>
  <c r="CZ59" i="3"/>
  <c r="DA59" i="3"/>
  <c r="DC59" i="3"/>
  <c r="A60" i="3"/>
  <c r="Y60" i="3"/>
  <c r="CY60" i="3"/>
  <c r="CZ60" i="3"/>
  <c r="DB60" i="3" s="1"/>
  <c r="DA60" i="3"/>
  <c r="DC60" i="3"/>
  <c r="A61" i="3"/>
  <c r="Y61" i="3"/>
  <c r="CY61" i="3"/>
  <c r="CZ61" i="3"/>
  <c r="DA61" i="3"/>
  <c r="DC61" i="3"/>
  <c r="A62" i="3"/>
  <c r="Y62" i="3"/>
  <c r="CY62" i="3"/>
  <c r="CZ62" i="3"/>
  <c r="DB62" i="3" s="1"/>
  <c r="DA62" i="3"/>
  <c r="DC62" i="3"/>
  <c r="A63" i="3"/>
  <c r="Y63" i="3"/>
  <c r="CY63" i="3"/>
  <c r="CZ63" i="3"/>
  <c r="H136" i="7" s="1"/>
  <c r="J136" i="7" s="1"/>
  <c r="DA63" i="3"/>
  <c r="DC63" i="3"/>
  <c r="A64" i="3"/>
  <c r="Y64" i="3"/>
  <c r="CY64" i="3"/>
  <c r="CZ64" i="3"/>
  <c r="J148" i="7" s="1"/>
  <c r="DA64" i="3"/>
  <c r="DC64" i="3"/>
  <c r="A65" i="3"/>
  <c r="Y65" i="3"/>
  <c r="CY65" i="3"/>
  <c r="CZ65" i="3"/>
  <c r="DB65" i="3" s="1"/>
  <c r="DA65" i="3"/>
  <c r="DC65" i="3"/>
  <c r="A66" i="3"/>
  <c r="Y66" i="3"/>
  <c r="CY66" i="3"/>
  <c r="CZ66" i="3"/>
  <c r="DA66" i="3"/>
  <c r="DC66" i="3"/>
  <c r="A67" i="3"/>
  <c r="Y67" i="3"/>
  <c r="CY67" i="3"/>
  <c r="CZ67" i="3"/>
  <c r="DA67" i="3"/>
  <c r="DC67" i="3"/>
  <c r="A68" i="3"/>
  <c r="Y68" i="3"/>
  <c r="CY68" i="3"/>
  <c r="CZ68" i="3"/>
  <c r="DB68" i="3" s="1"/>
  <c r="DA68" i="3"/>
  <c r="DC68" i="3"/>
  <c r="A69" i="3"/>
  <c r="Y69" i="3"/>
  <c r="CY69" i="3"/>
  <c r="CZ69" i="3"/>
  <c r="H165" i="7" s="1"/>
  <c r="J165" i="7" s="1"/>
  <c r="DA69" i="3"/>
  <c r="DC69" i="3"/>
  <c r="A70" i="3"/>
  <c r="Y70" i="3"/>
  <c r="CY70" i="3"/>
  <c r="CZ70" i="3"/>
  <c r="DA70" i="3"/>
  <c r="DC70" i="3"/>
  <c r="A71" i="3"/>
  <c r="Y71" i="3"/>
  <c r="CY71" i="3"/>
  <c r="CZ71" i="3"/>
  <c r="J169" i="7" s="1"/>
  <c r="DA71" i="3"/>
  <c r="DC71" i="3"/>
  <c r="A72" i="3"/>
  <c r="Y72" i="3"/>
  <c r="CY72" i="3"/>
  <c r="CZ72" i="3"/>
  <c r="DB72" i="3" s="1"/>
  <c r="DA72" i="3"/>
  <c r="DC72" i="3"/>
  <c r="A73" i="3"/>
  <c r="Y73" i="3"/>
  <c r="CY73" i="3"/>
  <c r="CZ73" i="3"/>
  <c r="DA73" i="3"/>
  <c r="DC73" i="3"/>
  <c r="A74" i="3"/>
  <c r="Y74" i="3"/>
  <c r="CY74" i="3"/>
  <c r="CZ74" i="3"/>
  <c r="J173" i="7" s="1"/>
  <c r="DA74" i="3"/>
  <c r="DC74" i="3"/>
  <c r="A75" i="3"/>
  <c r="Y75" i="3"/>
  <c r="CY75" i="3"/>
  <c r="CZ75" i="3"/>
  <c r="DB75" i="3" s="1"/>
  <c r="DA75" i="3"/>
  <c r="DC75" i="3"/>
  <c r="A76" i="3"/>
  <c r="Y76" i="3"/>
  <c r="CY76" i="3"/>
  <c r="CZ76" i="3"/>
  <c r="DA76" i="3"/>
  <c r="DC76" i="3"/>
  <c r="A77" i="3"/>
  <c r="Y77" i="3"/>
  <c r="CY77" i="3"/>
  <c r="CZ77" i="3"/>
  <c r="DA77" i="3"/>
  <c r="DC77" i="3"/>
  <c r="A78" i="3"/>
  <c r="Y78" i="3"/>
  <c r="CY78" i="3"/>
  <c r="CZ78" i="3"/>
  <c r="DB78" i="3" s="1"/>
  <c r="DA78" i="3"/>
  <c r="DC78" i="3"/>
  <c r="A79" i="3"/>
  <c r="Y79" i="3"/>
  <c r="CY79" i="3"/>
  <c r="CZ79" i="3"/>
  <c r="J192" i="7" s="1"/>
  <c r="DA79" i="3"/>
  <c r="DB79" i="3"/>
  <c r="DC79" i="3"/>
  <c r="A80" i="3"/>
  <c r="Y80" i="3"/>
  <c r="CY80" i="3"/>
  <c r="CZ80" i="3"/>
  <c r="DB80" i="3" s="1"/>
  <c r="DA80" i="3"/>
  <c r="DC80" i="3"/>
  <c r="A81" i="3"/>
  <c r="Y81" i="3"/>
  <c r="CY81" i="3"/>
  <c r="CZ81" i="3"/>
  <c r="DA81" i="3"/>
  <c r="DC81" i="3"/>
  <c r="A82" i="3"/>
  <c r="Y82" i="3"/>
  <c r="CY82" i="3"/>
  <c r="CZ82" i="3"/>
  <c r="DA82" i="3"/>
  <c r="DC82" i="3"/>
  <c r="A83" i="3"/>
  <c r="Y83" i="3"/>
  <c r="CY83" i="3"/>
  <c r="CZ83" i="3"/>
  <c r="DA83" i="3"/>
  <c r="DC83" i="3"/>
  <c r="A84" i="3"/>
  <c r="Y84" i="3"/>
  <c r="CY84" i="3"/>
  <c r="CZ84" i="3"/>
  <c r="DB84" i="3" s="1"/>
  <c r="DA84" i="3"/>
  <c r="DC84" i="3"/>
  <c r="A85" i="3"/>
  <c r="Y85" i="3"/>
  <c r="CY85" i="3"/>
  <c r="CZ85" i="3"/>
  <c r="H202" i="7" s="1"/>
  <c r="J202" i="7" s="1"/>
  <c r="DA85" i="3"/>
  <c r="DC85" i="3"/>
  <c r="A86" i="3"/>
  <c r="Y86" i="3"/>
  <c r="CY86" i="3"/>
  <c r="CZ86" i="3"/>
  <c r="DA86" i="3"/>
  <c r="DC86" i="3"/>
  <c r="A87" i="3"/>
  <c r="Y87" i="3"/>
  <c r="CY87" i="3"/>
  <c r="CZ87" i="3"/>
  <c r="DB87" i="3" s="1"/>
  <c r="DA87" i="3"/>
  <c r="DC87" i="3"/>
  <c r="A88" i="3"/>
  <c r="Y88" i="3"/>
  <c r="CY88" i="3"/>
  <c r="CZ88" i="3"/>
  <c r="H204" i="7" s="1"/>
  <c r="J204" i="7" s="1"/>
  <c r="DA88" i="3"/>
  <c r="DB88" i="3"/>
  <c r="DC88" i="3"/>
  <c r="A89" i="3"/>
  <c r="Y89" i="3"/>
  <c r="CY89" i="3"/>
  <c r="CZ89" i="3"/>
  <c r="H205" i="7" s="1"/>
  <c r="J205" i="7" s="1"/>
  <c r="DA89" i="3"/>
  <c r="DC89" i="3"/>
  <c r="A90" i="3"/>
  <c r="Y90" i="3"/>
  <c r="CY90" i="3"/>
  <c r="CZ90" i="3"/>
  <c r="DB90" i="3" s="1"/>
  <c r="DA90" i="3"/>
  <c r="DC90" i="3"/>
  <c r="A91" i="3"/>
  <c r="Y91" i="3"/>
  <c r="CY91" i="3"/>
  <c r="CZ91" i="3"/>
  <c r="J219" i="7" s="1"/>
  <c r="DA91" i="3"/>
  <c r="DC91" i="3"/>
  <c r="A92" i="3"/>
  <c r="Y92" i="3"/>
  <c r="CY92" i="3"/>
  <c r="CZ92" i="3"/>
  <c r="DB92" i="3" s="1"/>
  <c r="DA92" i="3"/>
  <c r="DC92" i="3"/>
  <c r="A93" i="3"/>
  <c r="Y93" i="3"/>
  <c r="CY93" i="3"/>
  <c r="CZ93" i="3"/>
  <c r="J230" i="7" s="1"/>
  <c r="DA93" i="3"/>
  <c r="DB93" i="3"/>
  <c r="DC93" i="3"/>
  <c r="A94" i="3"/>
  <c r="Y94" i="3"/>
  <c r="CY94" i="3"/>
  <c r="CZ94" i="3"/>
  <c r="DA94" i="3"/>
  <c r="DB94" i="3"/>
  <c r="DC94" i="3"/>
  <c r="A95" i="3"/>
  <c r="Y95" i="3"/>
  <c r="CY95" i="3"/>
  <c r="CZ95" i="3"/>
  <c r="DA95" i="3"/>
  <c r="DC95" i="3"/>
  <c r="A96" i="3"/>
  <c r="Y96" i="3"/>
  <c r="CY96" i="3"/>
  <c r="CZ96" i="3"/>
  <c r="H235" i="7" s="1"/>
  <c r="J235" i="7" s="1"/>
  <c r="DA96" i="3"/>
  <c r="DB96" i="3"/>
  <c r="DC96" i="3"/>
  <c r="A97" i="3"/>
  <c r="Y97" i="3"/>
  <c r="CY97" i="3"/>
  <c r="CZ97" i="3"/>
  <c r="DA97" i="3"/>
  <c r="DC97" i="3"/>
  <c r="A98" i="3"/>
  <c r="Y98" i="3"/>
  <c r="CY98" i="3"/>
  <c r="CZ98" i="3"/>
  <c r="H240" i="7" s="1"/>
  <c r="J240" i="7" s="1"/>
  <c r="DA98" i="3"/>
  <c r="DC98" i="3"/>
  <c r="A99" i="3"/>
  <c r="Y99" i="3"/>
  <c r="CY99" i="3"/>
  <c r="CZ99" i="3"/>
  <c r="DB99" i="3" s="1"/>
  <c r="DA99" i="3"/>
  <c r="DC99" i="3"/>
  <c r="A100" i="3"/>
  <c r="Y100" i="3"/>
  <c r="CY100" i="3"/>
  <c r="CZ100" i="3"/>
  <c r="DB100" i="3" s="1"/>
  <c r="DA100" i="3"/>
  <c r="DC100" i="3"/>
  <c r="A101" i="3"/>
  <c r="Y101" i="3"/>
  <c r="CY101" i="3"/>
  <c r="CZ101" i="3"/>
  <c r="J256" i="7" s="1"/>
  <c r="DA101" i="3"/>
  <c r="DB101" i="3"/>
  <c r="DC101" i="3"/>
  <c r="A102" i="3"/>
  <c r="Y102" i="3"/>
  <c r="CY102" i="3"/>
  <c r="CZ102" i="3"/>
  <c r="DB102" i="3" s="1"/>
  <c r="DA102" i="3"/>
  <c r="DC102" i="3"/>
  <c r="A103" i="3"/>
  <c r="Y103" i="3"/>
  <c r="CY103" i="3"/>
  <c r="CZ103" i="3"/>
  <c r="H259" i="7" s="1"/>
  <c r="J259" i="7" s="1"/>
  <c r="DA103" i="3"/>
  <c r="DC103" i="3"/>
  <c r="A104" i="3"/>
  <c r="Y104" i="3"/>
  <c r="CY104" i="3"/>
  <c r="CZ104" i="3"/>
  <c r="DA104" i="3"/>
  <c r="DC104" i="3"/>
  <c r="A105" i="3"/>
  <c r="Y105" i="3"/>
  <c r="CY105" i="3"/>
  <c r="CZ105" i="3"/>
  <c r="DA105" i="3"/>
  <c r="DC105" i="3"/>
  <c r="A106" i="3"/>
  <c r="Y106" i="3"/>
  <c r="CY106" i="3"/>
  <c r="CZ106" i="3"/>
  <c r="H265" i="7" s="1"/>
  <c r="J265" i="7" s="1"/>
  <c r="DA106" i="3"/>
  <c r="DC106" i="3"/>
  <c r="A107" i="3"/>
  <c r="Y107" i="3"/>
  <c r="CY107" i="3"/>
  <c r="CZ107" i="3"/>
  <c r="DB107" i="3" s="1"/>
  <c r="DA107" i="3"/>
  <c r="DC107" i="3"/>
  <c r="A108" i="3"/>
  <c r="Y108" i="3"/>
  <c r="CY108" i="3"/>
  <c r="CZ108" i="3"/>
  <c r="DB108" i="3" s="1"/>
  <c r="DA108" i="3"/>
  <c r="DC108" i="3"/>
  <c r="A109" i="3"/>
  <c r="Y109" i="3"/>
  <c r="CY109" i="3"/>
  <c r="CZ109" i="3"/>
  <c r="DA109" i="3"/>
  <c r="DC109" i="3"/>
  <c r="A110" i="3"/>
  <c r="Y110" i="3"/>
  <c r="CY110" i="3"/>
  <c r="CZ110" i="3"/>
  <c r="DA110" i="3"/>
  <c r="DC110" i="3"/>
  <c r="A111" i="3"/>
  <c r="Y111" i="3"/>
  <c r="CY111" i="3"/>
  <c r="CZ111" i="3"/>
  <c r="DB111" i="3" s="1"/>
  <c r="DA111" i="3"/>
  <c r="DC111" i="3"/>
  <c r="A112" i="3"/>
  <c r="Y112" i="3"/>
  <c r="CY112" i="3"/>
  <c r="CZ112" i="3"/>
  <c r="H284" i="7" s="1"/>
  <c r="J284" i="7" s="1"/>
  <c r="DA112" i="3"/>
  <c r="DC112" i="3"/>
  <c r="A113" i="3"/>
  <c r="Y113" i="3"/>
  <c r="CY113" i="3"/>
  <c r="CZ113" i="3"/>
  <c r="DA113" i="3"/>
  <c r="DC113" i="3"/>
  <c r="A114" i="3"/>
  <c r="Y114" i="3"/>
  <c r="CY114" i="3"/>
  <c r="CZ114" i="3"/>
  <c r="H289" i="7" s="1"/>
  <c r="J289" i="7" s="1"/>
  <c r="DA114" i="3"/>
  <c r="DC114" i="3"/>
  <c r="A115" i="3"/>
  <c r="Y115" i="3"/>
  <c r="CY115" i="3"/>
  <c r="CZ115" i="3"/>
  <c r="H290" i="7" s="1"/>
  <c r="J290" i="7" s="1"/>
  <c r="DA115" i="3"/>
  <c r="DC115" i="3"/>
  <c r="A116" i="3"/>
  <c r="Y116" i="3"/>
  <c r="CY116" i="3"/>
  <c r="CZ116" i="3"/>
  <c r="DA116" i="3"/>
  <c r="DC116" i="3"/>
  <c r="A117" i="3"/>
  <c r="Y117" i="3"/>
  <c r="CY117" i="3"/>
  <c r="CZ117" i="3"/>
  <c r="DB117" i="3" s="1"/>
  <c r="DA117" i="3"/>
  <c r="DC117" i="3"/>
  <c r="A118" i="3"/>
  <c r="Y118" i="3"/>
  <c r="CY118" i="3"/>
  <c r="CZ118" i="3"/>
  <c r="H292" i="7" s="1"/>
  <c r="J292" i="7" s="1"/>
  <c r="DA118" i="3"/>
  <c r="DC118" i="3"/>
  <c r="A119" i="3"/>
  <c r="Y119" i="3"/>
  <c r="CY119" i="3"/>
  <c r="CZ119" i="3"/>
  <c r="H293" i="7" s="1"/>
  <c r="J293" i="7" s="1"/>
  <c r="DA119" i="3"/>
  <c r="DB119" i="3"/>
  <c r="DC119" i="3"/>
  <c r="A120" i="3"/>
  <c r="Y120" i="3"/>
  <c r="CY120" i="3"/>
  <c r="CZ120" i="3"/>
  <c r="DA120" i="3"/>
  <c r="DC120" i="3"/>
  <c r="A121" i="3"/>
  <c r="Y121" i="3"/>
  <c r="CY121" i="3"/>
  <c r="CZ121" i="3"/>
  <c r="J306" i="7" s="1"/>
  <c r="DA121" i="3"/>
  <c r="DB121" i="3"/>
  <c r="DC121" i="3"/>
  <c r="A122" i="3"/>
  <c r="Y122" i="3"/>
  <c r="CY122" i="3"/>
  <c r="CZ122" i="3"/>
  <c r="DB122" i="3" s="1"/>
  <c r="DA122" i="3"/>
  <c r="DC122" i="3"/>
  <c r="A123" i="3"/>
  <c r="Y123" i="3"/>
  <c r="CY123" i="3"/>
  <c r="CZ123" i="3"/>
  <c r="H309" i="7" s="1"/>
  <c r="J309" i="7" s="1"/>
  <c r="DA123" i="3"/>
  <c r="DC123" i="3"/>
  <c r="A124" i="3"/>
  <c r="Y124" i="3"/>
  <c r="CY124" i="3"/>
  <c r="CZ124" i="3"/>
  <c r="DA124" i="3"/>
  <c r="DC124" i="3"/>
  <c r="A125" i="3"/>
  <c r="Y125" i="3"/>
  <c r="CY125" i="3"/>
  <c r="CZ125" i="3"/>
  <c r="H314" i="7" s="1"/>
  <c r="J314" i="7" s="1"/>
  <c r="DA125" i="3"/>
  <c r="DC125" i="3"/>
  <c r="A126" i="3"/>
  <c r="Y126" i="3"/>
  <c r="CY126" i="3"/>
  <c r="CZ126" i="3"/>
  <c r="H315" i="7" s="1"/>
  <c r="J315" i="7" s="1"/>
  <c r="DA126" i="3"/>
  <c r="DC126" i="3"/>
  <c r="A127" i="3"/>
  <c r="Y127" i="3"/>
  <c r="CY127" i="3"/>
  <c r="CZ127" i="3"/>
  <c r="DA127" i="3"/>
  <c r="DC127" i="3"/>
  <c r="A128" i="3"/>
  <c r="Y128" i="3"/>
  <c r="CY128" i="3"/>
  <c r="CZ128" i="3"/>
  <c r="DB128" i="3" s="1"/>
  <c r="DA128" i="3"/>
  <c r="DC128" i="3"/>
  <c r="A129" i="3"/>
  <c r="Y129" i="3"/>
  <c r="CY129" i="3"/>
  <c r="CZ129" i="3"/>
  <c r="H317" i="7" s="1"/>
  <c r="J317" i="7" s="1"/>
  <c r="DA129" i="3"/>
  <c r="DC129" i="3"/>
  <c r="A130" i="3"/>
  <c r="Y130" i="3"/>
  <c r="CY130" i="3"/>
  <c r="CZ130" i="3"/>
  <c r="H318" i="7" s="1"/>
  <c r="J318" i="7" s="1"/>
  <c r="DA130" i="3"/>
  <c r="DC130" i="3"/>
  <c r="A131" i="3"/>
  <c r="Y131" i="3"/>
  <c r="CY131" i="3"/>
  <c r="CZ131" i="3"/>
  <c r="J330" i="7" s="1"/>
  <c r="DA131" i="3"/>
  <c r="DC131" i="3"/>
  <c r="A132" i="3"/>
  <c r="Y132" i="3"/>
  <c r="CY132" i="3"/>
  <c r="CZ132" i="3"/>
  <c r="DB132" i="3" s="1"/>
  <c r="DA132" i="3"/>
  <c r="DC132" i="3"/>
  <c r="A133" i="3"/>
  <c r="Y133" i="3"/>
  <c r="CY133" i="3"/>
  <c r="CZ133" i="3"/>
  <c r="DA133" i="3"/>
  <c r="DC133" i="3"/>
  <c r="A134" i="3"/>
  <c r="Y134" i="3"/>
  <c r="CY134" i="3"/>
  <c r="CZ134" i="3"/>
  <c r="J334" i="7" s="1"/>
  <c r="DA134" i="3"/>
  <c r="DC134" i="3"/>
  <c r="A135" i="3"/>
  <c r="Y135" i="3"/>
  <c r="CY135" i="3"/>
  <c r="CZ135" i="3"/>
  <c r="H337" i="7" s="1"/>
  <c r="J337" i="7" s="1"/>
  <c r="DA135" i="3"/>
  <c r="DC135" i="3"/>
  <c r="A136" i="3"/>
  <c r="Y136" i="3"/>
  <c r="CY136" i="3"/>
  <c r="CZ136" i="3"/>
  <c r="DB136" i="3" s="1"/>
  <c r="DA136" i="3"/>
  <c r="DC136" i="3"/>
  <c r="A137" i="3"/>
  <c r="Y137" i="3"/>
  <c r="CY137" i="3"/>
  <c r="CZ137" i="3"/>
  <c r="DA137" i="3"/>
  <c r="DC137" i="3"/>
  <c r="A138" i="3"/>
  <c r="Y138" i="3"/>
  <c r="CY138" i="3"/>
  <c r="CZ138" i="3"/>
  <c r="DA138" i="3"/>
  <c r="DC138" i="3"/>
  <c r="A139" i="3"/>
  <c r="Y139" i="3"/>
  <c r="CY139" i="3"/>
  <c r="CZ139" i="3"/>
  <c r="J393" i="7" s="1"/>
  <c r="DA139" i="3"/>
  <c r="DC139" i="3"/>
  <c r="A140" i="3"/>
  <c r="Y140" i="3"/>
  <c r="CY140" i="3"/>
  <c r="CZ140" i="3"/>
  <c r="DB140" i="3" s="1"/>
  <c r="DA140" i="3"/>
  <c r="DC140" i="3"/>
  <c r="A141" i="3"/>
  <c r="Y141" i="3"/>
  <c r="CY141" i="3"/>
  <c r="CZ141" i="3"/>
  <c r="DA141" i="3"/>
  <c r="DC141" i="3"/>
  <c r="A142" i="3"/>
  <c r="Y142" i="3"/>
  <c r="CY142" i="3"/>
  <c r="CZ142" i="3"/>
  <c r="DA142" i="3"/>
  <c r="DC142" i="3"/>
  <c r="A143" i="3"/>
  <c r="Y143" i="3"/>
  <c r="CY143" i="3"/>
  <c r="CZ143" i="3"/>
  <c r="H400" i="7" s="1"/>
  <c r="J400" i="7" s="1"/>
  <c r="DA143" i="3"/>
  <c r="DB143" i="3"/>
  <c r="DC143" i="3"/>
  <c r="A144" i="3"/>
  <c r="Y144" i="3"/>
  <c r="CY144" i="3"/>
  <c r="CZ144" i="3"/>
  <c r="H403" i="7" s="1"/>
  <c r="J403" i="7" s="1"/>
  <c r="DA144" i="3"/>
  <c r="DB144" i="3"/>
  <c r="DC144" i="3"/>
  <c r="A145" i="3"/>
  <c r="Y145" i="3"/>
  <c r="CY145" i="3"/>
  <c r="CZ145" i="3"/>
  <c r="DB145" i="3" s="1"/>
  <c r="DA145" i="3"/>
  <c r="DC145" i="3"/>
  <c r="A146" i="3"/>
  <c r="Y146" i="3"/>
  <c r="CY146" i="3"/>
  <c r="CZ146" i="3"/>
  <c r="DB146" i="3" s="1"/>
  <c r="DA146" i="3"/>
  <c r="DC146" i="3"/>
  <c r="A147" i="3"/>
  <c r="Y147" i="3"/>
  <c r="CY147" i="3"/>
  <c r="CZ147" i="3"/>
  <c r="J419" i="7" s="1"/>
  <c r="DA147" i="3"/>
  <c r="DC147" i="3"/>
  <c r="A148" i="3"/>
  <c r="Y148" i="3"/>
  <c r="CY148" i="3"/>
  <c r="CZ148" i="3"/>
  <c r="DB148" i="3" s="1"/>
  <c r="DA148" i="3"/>
  <c r="DC148" i="3"/>
  <c r="A149" i="3"/>
  <c r="Y149" i="3"/>
  <c r="CY149" i="3"/>
  <c r="CZ149" i="3"/>
  <c r="DA149" i="3"/>
  <c r="DC149" i="3"/>
  <c r="A150" i="3"/>
  <c r="Y150" i="3"/>
  <c r="CY150" i="3"/>
  <c r="CZ150" i="3"/>
  <c r="J424" i="7" s="1"/>
  <c r="DA150" i="3"/>
  <c r="DC150" i="3"/>
  <c r="A151" i="3"/>
  <c r="Y151" i="3"/>
  <c r="CY151" i="3"/>
  <c r="CZ151" i="3"/>
  <c r="H427" i="7" s="1"/>
  <c r="J427" i="7" s="1"/>
  <c r="DA151" i="3"/>
  <c r="DC151" i="3"/>
  <c r="A152" i="3"/>
  <c r="Y152" i="3"/>
  <c r="CY152" i="3"/>
  <c r="CZ152" i="3"/>
  <c r="DA152" i="3"/>
  <c r="DC152" i="3"/>
  <c r="A153" i="3"/>
  <c r="Y153" i="3"/>
  <c r="CY153" i="3"/>
  <c r="CZ153" i="3"/>
  <c r="DB153" i="3" s="1"/>
  <c r="DA153" i="3"/>
  <c r="DC153" i="3"/>
  <c r="A154" i="3"/>
  <c r="Y154" i="3"/>
  <c r="CY154" i="3"/>
  <c r="CZ154" i="3"/>
  <c r="DB154" i="3" s="1"/>
  <c r="DA154" i="3"/>
  <c r="DC154" i="3"/>
  <c r="A155" i="3"/>
  <c r="Y155" i="3"/>
  <c r="CY155" i="3"/>
  <c r="CZ155" i="3"/>
  <c r="DA155" i="3"/>
  <c r="DC155" i="3"/>
  <c r="A156" i="3"/>
  <c r="Y156" i="3"/>
  <c r="CY156" i="3"/>
  <c r="CZ156" i="3"/>
  <c r="DA156" i="3"/>
  <c r="DB156" i="3"/>
  <c r="DC156" i="3"/>
  <c r="A157" i="3"/>
  <c r="Y157" i="3"/>
  <c r="CY157" i="3"/>
  <c r="CZ157" i="3"/>
  <c r="DB157" i="3" s="1"/>
  <c r="DA157" i="3"/>
  <c r="DC157" i="3"/>
  <c r="A158" i="3"/>
  <c r="Y158" i="3"/>
  <c r="CY158" i="3"/>
  <c r="CZ158" i="3"/>
  <c r="DA158" i="3"/>
  <c r="DC158" i="3"/>
  <c r="A159" i="3"/>
  <c r="Y159" i="3"/>
  <c r="CY159" i="3"/>
  <c r="CZ159" i="3"/>
  <c r="DA159" i="3"/>
  <c r="DC159" i="3"/>
  <c r="A160" i="3"/>
  <c r="Y160" i="3"/>
  <c r="CY160" i="3"/>
  <c r="CZ160" i="3"/>
  <c r="DB160" i="3" s="1"/>
  <c r="DA160" i="3"/>
  <c r="DC160" i="3"/>
  <c r="A161" i="3"/>
  <c r="Y161" i="3"/>
  <c r="CY161" i="3"/>
  <c r="CZ161" i="3"/>
  <c r="DA161" i="3"/>
  <c r="DC161" i="3"/>
  <c r="A162" i="3"/>
  <c r="Y162" i="3"/>
  <c r="CY162" i="3"/>
  <c r="CZ162" i="3"/>
  <c r="DA162" i="3"/>
  <c r="DC162" i="3"/>
  <c r="A163" i="3"/>
  <c r="Y163" i="3"/>
  <c r="CY163" i="3"/>
  <c r="CZ163" i="3"/>
  <c r="DB163" i="3" s="1"/>
  <c r="DA163" i="3"/>
  <c r="DC163" i="3"/>
  <c r="A164" i="3"/>
  <c r="Y164" i="3"/>
  <c r="CY164" i="3"/>
  <c r="CZ164" i="3"/>
  <c r="DA164" i="3"/>
  <c r="DC164" i="3"/>
  <c r="A165" i="3"/>
  <c r="Y165" i="3"/>
  <c r="CY165" i="3"/>
  <c r="CZ165" i="3"/>
  <c r="DA165" i="3"/>
  <c r="DB165" i="3"/>
  <c r="DC165" i="3"/>
  <c r="A166" i="3"/>
  <c r="Y166" i="3"/>
  <c r="CY166" i="3"/>
  <c r="CZ166" i="3"/>
  <c r="DA166" i="3"/>
  <c r="DB166" i="3"/>
  <c r="DC166" i="3"/>
  <c r="A167" i="3"/>
  <c r="Y167" i="3"/>
  <c r="CY167" i="3"/>
  <c r="CZ167" i="3"/>
  <c r="DA167" i="3"/>
  <c r="DC167" i="3"/>
  <c r="A168" i="3"/>
  <c r="Y168" i="3"/>
  <c r="CY168" i="3"/>
  <c r="CZ168" i="3"/>
  <c r="DB168" i="3" s="1"/>
  <c r="DA168" i="3"/>
  <c r="DC168" i="3"/>
  <c r="A169" i="3"/>
  <c r="Y169" i="3"/>
  <c r="CX169" i="3" s="1"/>
  <c r="DH169" i="3" s="1"/>
  <c r="CU169" i="3"/>
  <c r="CV169" i="3"/>
  <c r="CY169" i="3"/>
  <c r="CZ169" i="3"/>
  <c r="DB169" i="3" s="1"/>
  <c r="DA169" i="3"/>
  <c r="DC169" i="3"/>
  <c r="A170" i="3"/>
  <c r="Y170" i="3"/>
  <c r="CX170" i="3" s="1"/>
  <c r="CY170" i="3"/>
  <c r="CZ170" i="3"/>
  <c r="DB170" i="3" s="1"/>
  <c r="DA170" i="3"/>
  <c r="DC170" i="3"/>
  <c r="A171" i="3"/>
  <c r="Y171" i="3"/>
  <c r="CY171" i="3"/>
  <c r="CZ171" i="3"/>
  <c r="DB171" i="3" s="1"/>
  <c r="DA171" i="3"/>
  <c r="DC171" i="3"/>
  <c r="A172" i="3"/>
  <c r="Y172" i="3"/>
  <c r="CY172" i="3"/>
  <c r="CZ172" i="3"/>
  <c r="DB172" i="3" s="1"/>
  <c r="DA172" i="3"/>
  <c r="DC172" i="3"/>
  <c r="A173" i="3"/>
  <c r="Y173" i="3"/>
  <c r="CX173" i="3"/>
  <c r="DI173" i="3" s="1"/>
  <c r="CY173" i="3"/>
  <c r="CZ173" i="3"/>
  <c r="DB173" i="3" s="1"/>
  <c r="DA173" i="3"/>
  <c r="DC173" i="3"/>
  <c r="A174" i="3"/>
  <c r="Y174" i="3"/>
  <c r="CX174" i="3" s="1"/>
  <c r="CY174" i="3"/>
  <c r="CZ174" i="3"/>
  <c r="DB174" i="3" s="1"/>
  <c r="DA174" i="3"/>
  <c r="DC174" i="3"/>
  <c r="A175" i="3"/>
  <c r="Y175" i="3"/>
  <c r="CX175" i="3"/>
  <c r="CY175" i="3"/>
  <c r="CZ175" i="3"/>
  <c r="DB175" i="3" s="1"/>
  <c r="DA175" i="3"/>
  <c r="DC175" i="3"/>
  <c r="DH175" i="3"/>
  <c r="A176" i="3"/>
  <c r="Y176" i="3"/>
  <c r="CX176" i="3" s="1"/>
  <c r="CY176" i="3"/>
  <c r="CZ176" i="3"/>
  <c r="DB176" i="3" s="1"/>
  <c r="DA176" i="3"/>
  <c r="DC176" i="3"/>
  <c r="A177" i="3"/>
  <c r="Y177" i="3"/>
  <c r="CX177" i="3"/>
  <c r="DI177" i="3" s="1"/>
  <c r="CY177" i="3"/>
  <c r="CZ177" i="3"/>
  <c r="DB177" i="3" s="1"/>
  <c r="DA177" i="3"/>
  <c r="DC177" i="3"/>
  <c r="A178" i="3"/>
  <c r="Y178" i="3"/>
  <c r="CX178" i="3" s="1"/>
  <c r="CY178" i="3"/>
  <c r="CZ178" i="3"/>
  <c r="DA178" i="3"/>
  <c r="DB178" i="3"/>
  <c r="DC178" i="3"/>
  <c r="A179" i="3"/>
  <c r="Y179" i="3"/>
  <c r="CX179" i="3"/>
  <c r="CY179" i="3"/>
  <c r="CZ179" i="3"/>
  <c r="DB179" i="3" s="1"/>
  <c r="DA179" i="3"/>
  <c r="DC179" i="3"/>
  <c r="DH179" i="3"/>
  <c r="A180" i="3"/>
  <c r="Y180" i="3"/>
  <c r="CX180" i="3" s="1"/>
  <c r="CY180" i="3"/>
  <c r="CZ180" i="3"/>
  <c r="DB180" i="3" s="1"/>
  <c r="DA180" i="3"/>
  <c r="DC180" i="3"/>
  <c r="A181" i="3"/>
  <c r="Y181" i="3"/>
  <c r="CX181" i="3"/>
  <c r="DI181" i="3" s="1"/>
  <c r="CY181" i="3"/>
  <c r="CZ181" i="3"/>
  <c r="DB181" i="3" s="1"/>
  <c r="DA181" i="3"/>
  <c r="DC181" i="3"/>
  <c r="A182" i="3"/>
  <c r="Y182" i="3"/>
  <c r="CY182" i="3"/>
  <c r="CZ182" i="3"/>
  <c r="DA182" i="3"/>
  <c r="DC182" i="3"/>
  <c r="A183" i="3"/>
  <c r="Y183" i="3"/>
  <c r="CY183" i="3"/>
  <c r="CZ183" i="3"/>
  <c r="DB183" i="3" s="1"/>
  <c r="DA183" i="3"/>
  <c r="DC183" i="3"/>
  <c r="A184" i="3"/>
  <c r="Y184" i="3"/>
  <c r="CY184" i="3"/>
  <c r="CZ184" i="3"/>
  <c r="DA184" i="3"/>
  <c r="DC184" i="3"/>
  <c r="A185" i="3"/>
  <c r="Y185" i="3"/>
  <c r="CY185" i="3"/>
  <c r="CZ185" i="3"/>
  <c r="DA185" i="3"/>
  <c r="DB185" i="3"/>
  <c r="DC185" i="3"/>
  <c r="A186" i="3"/>
  <c r="Y186" i="3"/>
  <c r="CY186" i="3"/>
  <c r="CZ186" i="3"/>
  <c r="DA186" i="3"/>
  <c r="DC186" i="3"/>
  <c r="A187" i="3"/>
  <c r="Y187" i="3"/>
  <c r="CY187" i="3"/>
  <c r="CZ187" i="3"/>
  <c r="DA187" i="3"/>
  <c r="DC187" i="3"/>
  <c r="A188" i="3"/>
  <c r="Y188" i="3"/>
  <c r="CY188" i="3"/>
  <c r="CZ188" i="3"/>
  <c r="DA188" i="3"/>
  <c r="DB188" i="3"/>
  <c r="DC188" i="3"/>
  <c r="A189" i="3"/>
  <c r="Y189" i="3"/>
  <c r="CY189" i="3"/>
  <c r="CZ189" i="3"/>
  <c r="DA189" i="3"/>
  <c r="DC189" i="3"/>
  <c r="A190" i="3"/>
  <c r="Y190" i="3"/>
  <c r="CY190" i="3"/>
  <c r="CZ190" i="3"/>
  <c r="DA190" i="3"/>
  <c r="DC190" i="3"/>
  <c r="A191" i="3"/>
  <c r="Y191" i="3"/>
  <c r="CY191" i="3"/>
  <c r="CZ191" i="3"/>
  <c r="DB191" i="3" s="1"/>
  <c r="DA191" i="3"/>
  <c r="DC191" i="3"/>
  <c r="A192" i="3"/>
  <c r="Y192" i="3"/>
  <c r="CY192" i="3"/>
  <c r="CZ192" i="3"/>
  <c r="DB192" i="3" s="1"/>
  <c r="DA192" i="3"/>
  <c r="DC192" i="3"/>
  <c r="A193" i="3"/>
  <c r="Y193" i="3"/>
  <c r="CY193" i="3"/>
  <c r="CZ193" i="3"/>
  <c r="DB193" i="3" s="1"/>
  <c r="DA193" i="3"/>
  <c r="DC193" i="3"/>
  <c r="A194" i="3"/>
  <c r="Y194" i="3"/>
  <c r="CY194" i="3"/>
  <c r="CZ194" i="3"/>
  <c r="DB194" i="3" s="1"/>
  <c r="DA194" i="3"/>
  <c r="DC194" i="3"/>
  <c r="A195" i="3"/>
  <c r="Y195" i="3"/>
  <c r="CY195" i="3"/>
  <c r="CZ195" i="3"/>
  <c r="DB195" i="3" s="1"/>
  <c r="DA195" i="3"/>
  <c r="DC195" i="3"/>
  <c r="A196" i="3"/>
  <c r="Y196" i="3"/>
  <c r="CY196" i="3"/>
  <c r="CZ196" i="3"/>
  <c r="DA196" i="3"/>
  <c r="DC196" i="3"/>
  <c r="A197" i="3"/>
  <c r="Y197" i="3"/>
  <c r="CY197" i="3"/>
  <c r="CZ197" i="3"/>
  <c r="DB197" i="3" s="1"/>
  <c r="DA197" i="3"/>
  <c r="DC197" i="3"/>
  <c r="A198" i="3"/>
  <c r="Y198" i="3"/>
  <c r="CY198" i="3"/>
  <c r="CZ198" i="3"/>
  <c r="DA198" i="3"/>
  <c r="DC198" i="3"/>
  <c r="A199" i="3"/>
  <c r="Y199" i="3"/>
  <c r="CY199" i="3"/>
  <c r="CZ199" i="3"/>
  <c r="DA199" i="3"/>
  <c r="DC199" i="3"/>
  <c r="A200" i="3"/>
  <c r="Y200" i="3"/>
  <c r="CY200" i="3"/>
  <c r="CZ200" i="3"/>
  <c r="DA200" i="3"/>
  <c r="DC200" i="3"/>
  <c r="A201" i="3"/>
  <c r="Y201" i="3"/>
  <c r="CY201" i="3"/>
  <c r="CZ201" i="3"/>
  <c r="DA201" i="3"/>
  <c r="DC201" i="3"/>
  <c r="A202" i="3"/>
  <c r="Y202" i="3"/>
  <c r="CY202" i="3"/>
  <c r="CZ202" i="3"/>
  <c r="DA202" i="3"/>
  <c r="DC202" i="3"/>
  <c r="A203" i="3"/>
  <c r="Y203" i="3"/>
  <c r="CY203" i="3"/>
  <c r="CZ203" i="3"/>
  <c r="DB203" i="3" s="1"/>
  <c r="DA203" i="3"/>
  <c r="DC203" i="3"/>
  <c r="A204" i="3"/>
  <c r="Y204" i="3"/>
  <c r="CY204" i="3"/>
  <c r="CZ204" i="3"/>
  <c r="DB204" i="3" s="1"/>
  <c r="DA204" i="3"/>
  <c r="DC204" i="3"/>
  <c r="A205" i="3"/>
  <c r="Y205" i="3"/>
  <c r="CY205" i="3"/>
  <c r="CZ205" i="3"/>
  <c r="DB205" i="3" s="1"/>
  <c r="DA205" i="3"/>
  <c r="DC205" i="3"/>
  <c r="A206" i="3"/>
  <c r="Y206" i="3"/>
  <c r="CY206" i="3"/>
  <c r="CZ206" i="3"/>
  <c r="DA206" i="3"/>
  <c r="DC206" i="3"/>
  <c r="A207" i="3"/>
  <c r="Y207" i="3"/>
  <c r="CY207" i="3"/>
  <c r="CZ207" i="3"/>
  <c r="DB207" i="3" s="1"/>
  <c r="DA207" i="3"/>
  <c r="DC207" i="3"/>
  <c r="A208" i="3"/>
  <c r="Y208" i="3"/>
  <c r="CY208" i="3"/>
  <c r="CZ208" i="3"/>
  <c r="DB208" i="3" s="1"/>
  <c r="DA208" i="3"/>
  <c r="DC208" i="3"/>
  <c r="A209" i="3"/>
  <c r="Y209" i="3"/>
  <c r="CY209" i="3"/>
  <c r="CZ209" i="3"/>
  <c r="DB209" i="3" s="1"/>
  <c r="DA209" i="3"/>
  <c r="DC209" i="3"/>
  <c r="A210" i="3"/>
  <c r="Y210" i="3"/>
  <c r="CY210" i="3"/>
  <c r="CZ210" i="3"/>
  <c r="DB210" i="3" s="1"/>
  <c r="DA210" i="3"/>
  <c r="DC210" i="3"/>
  <c r="A211" i="3"/>
  <c r="Y211" i="3"/>
  <c r="CY211" i="3"/>
  <c r="CZ211" i="3"/>
  <c r="DB211" i="3" s="1"/>
  <c r="DA211" i="3"/>
  <c r="DC211" i="3"/>
  <c r="A212" i="3"/>
  <c r="Y212" i="3"/>
  <c r="CY212" i="3"/>
  <c r="CZ212" i="3"/>
  <c r="DA212" i="3"/>
  <c r="DB212" i="3"/>
  <c r="DC212" i="3"/>
  <c r="A213" i="3"/>
  <c r="Y213" i="3"/>
  <c r="CY213" i="3"/>
  <c r="CZ213" i="3"/>
  <c r="DA213" i="3"/>
  <c r="DB213" i="3"/>
  <c r="DC213" i="3"/>
  <c r="A214" i="3"/>
  <c r="Y214" i="3"/>
  <c r="CY214" i="3"/>
  <c r="CZ214" i="3"/>
  <c r="DA214" i="3"/>
  <c r="DC214" i="3"/>
  <c r="A215" i="3"/>
  <c r="Y215" i="3"/>
  <c r="CY215" i="3"/>
  <c r="CZ215" i="3"/>
  <c r="DA215" i="3"/>
  <c r="DC215" i="3"/>
  <c r="A216" i="3"/>
  <c r="Y216" i="3"/>
  <c r="CY216" i="3"/>
  <c r="CZ216" i="3"/>
  <c r="DA216" i="3"/>
  <c r="DC216" i="3"/>
  <c r="A217" i="3"/>
  <c r="Y217" i="3"/>
  <c r="CY217" i="3"/>
  <c r="CZ217" i="3"/>
  <c r="DA217" i="3"/>
  <c r="DC217" i="3"/>
  <c r="A218" i="3"/>
  <c r="Y218" i="3"/>
  <c r="CY218" i="3"/>
  <c r="CZ218" i="3"/>
  <c r="DA218" i="3"/>
  <c r="DC218" i="3"/>
  <c r="A219" i="3"/>
  <c r="Y219" i="3"/>
  <c r="CY219" i="3"/>
  <c r="CZ219" i="3"/>
  <c r="DA219" i="3"/>
  <c r="DB219" i="3"/>
  <c r="DC219" i="3"/>
  <c r="A220" i="3"/>
  <c r="Y220" i="3"/>
  <c r="CY220" i="3"/>
  <c r="CZ220" i="3"/>
  <c r="DA220" i="3"/>
  <c r="DC220" i="3"/>
  <c r="A221" i="3"/>
  <c r="Y221" i="3"/>
  <c r="CY221" i="3"/>
  <c r="CZ221" i="3"/>
  <c r="DA221" i="3"/>
  <c r="DC221" i="3"/>
  <c r="A222" i="3"/>
  <c r="Y222" i="3"/>
  <c r="CY222" i="3"/>
  <c r="CZ222" i="3"/>
  <c r="DA222" i="3"/>
  <c r="DB222" i="3"/>
  <c r="DC222" i="3"/>
  <c r="A223" i="3"/>
  <c r="Y223" i="3"/>
  <c r="CY223" i="3"/>
  <c r="CZ223" i="3"/>
  <c r="DA223" i="3"/>
  <c r="DC223" i="3"/>
  <c r="A224" i="3"/>
  <c r="Y224" i="3"/>
  <c r="CY224" i="3"/>
  <c r="CZ224" i="3"/>
  <c r="DA224" i="3"/>
  <c r="DC224" i="3"/>
  <c r="A225" i="3"/>
  <c r="Y225" i="3"/>
  <c r="CY225" i="3"/>
  <c r="CZ225" i="3"/>
  <c r="DA225" i="3"/>
  <c r="DC225" i="3"/>
  <c r="A226" i="3"/>
  <c r="Y226" i="3"/>
  <c r="CY226" i="3"/>
  <c r="CZ226" i="3"/>
  <c r="DB226" i="3" s="1"/>
  <c r="DA226" i="3"/>
  <c r="DC226" i="3"/>
  <c r="A227" i="3"/>
  <c r="Y227" i="3"/>
  <c r="CY227" i="3"/>
  <c r="CZ227" i="3"/>
  <c r="DA227" i="3"/>
  <c r="DC227" i="3"/>
  <c r="A228" i="3"/>
  <c r="Y228" i="3"/>
  <c r="CY228" i="3"/>
  <c r="CZ228" i="3"/>
  <c r="DA228" i="3"/>
  <c r="DC228" i="3"/>
  <c r="A229" i="3"/>
  <c r="Y229" i="3"/>
  <c r="CY229" i="3"/>
  <c r="CZ229" i="3"/>
  <c r="DA229" i="3"/>
  <c r="DC229" i="3"/>
  <c r="A230" i="3"/>
  <c r="Y230" i="3"/>
  <c r="CY230" i="3"/>
  <c r="CZ230" i="3"/>
  <c r="DA230" i="3"/>
  <c r="DB230" i="3"/>
  <c r="DC230" i="3"/>
  <c r="A231" i="3"/>
  <c r="Y231" i="3"/>
  <c r="CY231" i="3"/>
  <c r="CZ231" i="3"/>
  <c r="DB231" i="3" s="1"/>
  <c r="DA231" i="3"/>
  <c r="DC231" i="3"/>
  <c r="A232" i="3"/>
  <c r="Y232" i="3"/>
  <c r="CY232" i="3"/>
  <c r="CZ232" i="3"/>
  <c r="DB232" i="3" s="1"/>
  <c r="DA232" i="3"/>
  <c r="DC232" i="3"/>
  <c r="A233" i="3"/>
  <c r="Y233" i="3"/>
  <c r="CY233" i="3"/>
  <c r="CZ233" i="3"/>
  <c r="DB233" i="3" s="1"/>
  <c r="DA233" i="3"/>
  <c r="DC233" i="3"/>
  <c r="A234" i="3"/>
  <c r="Y234" i="3"/>
  <c r="CY234" i="3"/>
  <c r="CZ234" i="3"/>
  <c r="DB234" i="3" s="1"/>
  <c r="DA234" i="3"/>
  <c r="DC234" i="3"/>
  <c r="A235" i="3"/>
  <c r="Y235" i="3"/>
  <c r="CY235" i="3"/>
  <c r="CZ235" i="3"/>
  <c r="DA235" i="3"/>
  <c r="DC235" i="3"/>
  <c r="A236" i="3"/>
  <c r="Y236" i="3"/>
  <c r="CY236" i="3"/>
  <c r="CZ236" i="3"/>
  <c r="DA236" i="3"/>
  <c r="DC236" i="3"/>
  <c r="A237" i="3"/>
  <c r="Y237" i="3"/>
  <c r="CY237" i="3"/>
  <c r="CZ237" i="3"/>
  <c r="DA237" i="3"/>
  <c r="DB237" i="3"/>
  <c r="DC237" i="3"/>
  <c r="A238" i="3"/>
  <c r="Y238" i="3"/>
  <c r="CY238" i="3"/>
  <c r="CZ238" i="3"/>
  <c r="DA238" i="3"/>
  <c r="DB238" i="3"/>
  <c r="DC238" i="3"/>
  <c r="A239" i="3"/>
  <c r="Y239" i="3"/>
  <c r="CY239" i="3"/>
  <c r="CZ239" i="3"/>
  <c r="DA239" i="3"/>
  <c r="DC239" i="3"/>
  <c r="A240" i="3"/>
  <c r="Y240" i="3"/>
  <c r="CY240" i="3"/>
  <c r="CZ240" i="3"/>
  <c r="DB240" i="3" s="1"/>
  <c r="DA240" i="3"/>
  <c r="DC240" i="3"/>
  <c r="A241" i="3"/>
  <c r="Y241" i="3"/>
  <c r="CY241" i="3"/>
  <c r="CZ241" i="3"/>
  <c r="DB241" i="3" s="1"/>
  <c r="DA241" i="3"/>
  <c r="DC241" i="3"/>
  <c r="A242" i="3"/>
  <c r="Y242" i="3"/>
  <c r="CY242" i="3"/>
  <c r="CZ242" i="3"/>
  <c r="DA242" i="3"/>
  <c r="DC242" i="3"/>
  <c r="A243" i="3"/>
  <c r="Y243" i="3"/>
  <c r="CY243" i="3"/>
  <c r="CZ243" i="3"/>
  <c r="DB243" i="3" s="1"/>
  <c r="DA243" i="3"/>
  <c r="DC243" i="3"/>
  <c r="A244" i="3"/>
  <c r="Y244" i="3"/>
  <c r="CY244" i="3"/>
  <c r="CZ244" i="3"/>
  <c r="DA244" i="3"/>
  <c r="DB244" i="3"/>
  <c r="DC244" i="3"/>
  <c r="A245" i="3"/>
  <c r="Y245" i="3"/>
  <c r="CY245" i="3"/>
  <c r="CZ245" i="3"/>
  <c r="DA245" i="3"/>
  <c r="DC245" i="3"/>
  <c r="A246" i="3"/>
  <c r="Y246" i="3"/>
  <c r="CY246" i="3"/>
  <c r="CZ246" i="3"/>
  <c r="DA246" i="3"/>
  <c r="DB246" i="3"/>
  <c r="DC246" i="3"/>
  <c r="A247" i="3"/>
  <c r="Y247" i="3"/>
  <c r="CY247" i="3"/>
  <c r="CZ247" i="3"/>
  <c r="DA247" i="3"/>
  <c r="DB247" i="3"/>
  <c r="DC247" i="3"/>
  <c r="A248" i="3"/>
  <c r="Y248" i="3"/>
  <c r="CY248" i="3"/>
  <c r="CZ248" i="3"/>
  <c r="DB248" i="3" s="1"/>
  <c r="DA248" i="3"/>
  <c r="DC248" i="3"/>
  <c r="A249" i="3"/>
  <c r="Y249" i="3"/>
  <c r="CY249" i="3"/>
  <c r="CZ249" i="3"/>
  <c r="DB249" i="3" s="1"/>
  <c r="DA249" i="3"/>
  <c r="DC249" i="3"/>
  <c r="A250" i="3"/>
  <c r="Y250" i="3"/>
  <c r="CY250" i="3"/>
  <c r="CZ250" i="3"/>
  <c r="DA250" i="3"/>
  <c r="DC250" i="3"/>
  <c r="A251" i="3"/>
  <c r="Y251" i="3"/>
  <c r="CY251" i="3"/>
  <c r="CZ251" i="3"/>
  <c r="DB251" i="3" s="1"/>
  <c r="DA251" i="3"/>
  <c r="DC251" i="3"/>
  <c r="A252" i="3"/>
  <c r="Y252" i="3"/>
  <c r="CY252" i="3"/>
  <c r="CZ252" i="3"/>
  <c r="DA252" i="3"/>
  <c r="DC252" i="3"/>
  <c r="A253" i="3"/>
  <c r="Y253" i="3"/>
  <c r="CY253" i="3"/>
  <c r="CZ253" i="3"/>
  <c r="DA253" i="3"/>
  <c r="DC253" i="3"/>
  <c r="A254" i="3"/>
  <c r="Y254" i="3"/>
  <c r="CY254" i="3"/>
  <c r="CZ254" i="3"/>
  <c r="DA254" i="3"/>
  <c r="DB254" i="3"/>
  <c r="DC254" i="3"/>
  <c r="A255" i="3"/>
  <c r="Y255" i="3"/>
  <c r="CY255" i="3"/>
  <c r="CZ255" i="3"/>
  <c r="DA255" i="3"/>
  <c r="DC255" i="3"/>
  <c r="A256" i="3"/>
  <c r="Y256" i="3"/>
  <c r="CY256" i="3"/>
  <c r="CZ256" i="3"/>
  <c r="DB256" i="3" s="1"/>
  <c r="DA256" i="3"/>
  <c r="DC256" i="3"/>
  <c r="A257" i="3"/>
  <c r="Y257" i="3"/>
  <c r="CY257" i="3"/>
  <c r="CZ257" i="3"/>
  <c r="DB257" i="3" s="1"/>
  <c r="DA257" i="3"/>
  <c r="DC257" i="3"/>
  <c r="A258" i="3"/>
  <c r="Y258" i="3"/>
  <c r="CY258" i="3"/>
  <c r="CZ258" i="3"/>
  <c r="DA258" i="3"/>
  <c r="DC258" i="3"/>
  <c r="A259" i="3"/>
  <c r="Y259" i="3"/>
  <c r="CY259" i="3"/>
  <c r="CZ259" i="3"/>
  <c r="DA259" i="3"/>
  <c r="DC259" i="3"/>
  <c r="A260" i="3"/>
  <c r="Y260" i="3"/>
  <c r="CY260" i="3"/>
  <c r="CZ260" i="3"/>
  <c r="DA260" i="3"/>
  <c r="DC260" i="3"/>
  <c r="A261" i="3"/>
  <c r="Y261" i="3"/>
  <c r="CY261" i="3"/>
  <c r="CZ261" i="3"/>
  <c r="DB261" i="3" s="1"/>
  <c r="DA261" i="3"/>
  <c r="DC261" i="3"/>
  <c r="A262" i="3"/>
  <c r="Y262" i="3"/>
  <c r="CY262" i="3"/>
  <c r="CZ262" i="3"/>
  <c r="DA262" i="3"/>
  <c r="DC262" i="3"/>
  <c r="A263" i="3"/>
  <c r="Y263" i="3"/>
  <c r="CY263" i="3"/>
  <c r="CZ263" i="3"/>
  <c r="DA263" i="3"/>
  <c r="DC263" i="3"/>
  <c r="A264" i="3"/>
  <c r="Y264" i="3"/>
  <c r="CY264" i="3"/>
  <c r="CZ264" i="3"/>
  <c r="DA264" i="3"/>
  <c r="DC264" i="3"/>
  <c r="A265" i="3"/>
  <c r="Y265" i="3"/>
  <c r="CY265" i="3"/>
  <c r="CZ265" i="3"/>
  <c r="DA265" i="3"/>
  <c r="DC265" i="3"/>
  <c r="A266" i="3"/>
  <c r="Y266" i="3"/>
  <c r="CY266" i="3"/>
  <c r="CZ266" i="3"/>
  <c r="DA266" i="3"/>
  <c r="DB266" i="3"/>
  <c r="DC266" i="3"/>
  <c r="A267" i="3"/>
  <c r="Y267" i="3"/>
  <c r="CY267" i="3"/>
  <c r="CZ267" i="3"/>
  <c r="DA267" i="3"/>
  <c r="DB267" i="3"/>
  <c r="DC267" i="3"/>
  <c r="A268" i="3"/>
  <c r="Y268" i="3"/>
  <c r="CY268" i="3"/>
  <c r="CZ268" i="3"/>
  <c r="DA268" i="3"/>
  <c r="DC268" i="3"/>
  <c r="A269" i="3"/>
  <c r="Y269" i="3"/>
  <c r="CY269" i="3"/>
  <c r="CZ269" i="3"/>
  <c r="DB269" i="3" s="1"/>
  <c r="DA269" i="3"/>
  <c r="DC269" i="3"/>
  <c r="A270" i="3"/>
  <c r="Y270" i="3"/>
  <c r="CY270" i="3"/>
  <c r="CZ270" i="3"/>
  <c r="DA270" i="3"/>
  <c r="DC270" i="3"/>
  <c r="A271" i="3"/>
  <c r="Y271" i="3"/>
  <c r="CY271" i="3"/>
  <c r="CZ271" i="3"/>
  <c r="DA271" i="3"/>
  <c r="DC271" i="3"/>
  <c r="A272" i="3"/>
  <c r="Y272" i="3"/>
  <c r="CY272" i="3"/>
  <c r="CZ272" i="3"/>
  <c r="DA272" i="3"/>
  <c r="DC272" i="3"/>
  <c r="A273" i="3"/>
  <c r="Y273" i="3"/>
  <c r="CY273" i="3"/>
  <c r="CZ273" i="3"/>
  <c r="DA273" i="3"/>
  <c r="DC273" i="3"/>
  <c r="A274" i="3"/>
  <c r="Y274" i="3"/>
  <c r="CY274" i="3"/>
  <c r="CZ274" i="3"/>
  <c r="DB274" i="3" s="1"/>
  <c r="DA274" i="3"/>
  <c r="DC274" i="3"/>
  <c r="A275" i="3"/>
  <c r="Y275" i="3"/>
  <c r="CY275" i="3"/>
  <c r="CZ275" i="3"/>
  <c r="DB275" i="3" s="1"/>
  <c r="DA275" i="3"/>
  <c r="DC275" i="3"/>
  <c r="A276" i="3"/>
  <c r="Y276" i="3"/>
  <c r="CY276" i="3"/>
  <c r="CZ276" i="3"/>
  <c r="DA276" i="3"/>
  <c r="DC276" i="3"/>
  <c r="A277" i="3"/>
  <c r="Y277" i="3"/>
  <c r="CY277" i="3"/>
  <c r="CZ277" i="3"/>
  <c r="DA277" i="3"/>
  <c r="DC277" i="3"/>
  <c r="A278" i="3"/>
  <c r="Y278" i="3"/>
  <c r="CY278" i="3"/>
  <c r="CZ278" i="3"/>
  <c r="DB278" i="3" s="1"/>
  <c r="DA278" i="3"/>
  <c r="DC278" i="3"/>
  <c r="A279" i="3"/>
  <c r="Y279" i="3"/>
  <c r="CY279" i="3"/>
  <c r="CZ279" i="3"/>
  <c r="DA279" i="3"/>
  <c r="DC279" i="3"/>
  <c r="A280" i="3"/>
  <c r="Y280" i="3"/>
  <c r="CY280" i="3"/>
  <c r="CZ280" i="3"/>
  <c r="DB280" i="3" s="1"/>
  <c r="DA280" i="3"/>
  <c r="DC280" i="3"/>
  <c r="A281" i="3"/>
  <c r="Y281" i="3"/>
  <c r="CY281" i="3"/>
  <c r="CZ281" i="3"/>
  <c r="DA281" i="3"/>
  <c r="DB281" i="3"/>
  <c r="DC281" i="3"/>
  <c r="A282" i="3"/>
  <c r="Y282" i="3"/>
  <c r="CY282" i="3"/>
  <c r="CZ282" i="3"/>
  <c r="DB282" i="3" s="1"/>
  <c r="DA282" i="3"/>
  <c r="DC282" i="3"/>
  <c r="A283" i="3"/>
  <c r="Y283" i="3"/>
  <c r="CY283" i="3"/>
  <c r="CZ283" i="3"/>
  <c r="DA283" i="3"/>
  <c r="DC283" i="3"/>
  <c r="A284" i="3"/>
  <c r="Y284" i="3"/>
  <c r="CY284" i="3"/>
  <c r="CZ284" i="3"/>
  <c r="DB284" i="3" s="1"/>
  <c r="DA284" i="3"/>
  <c r="DC284" i="3"/>
  <c r="A285" i="3"/>
  <c r="Y285" i="3"/>
  <c r="CY285" i="3"/>
  <c r="CZ285" i="3"/>
  <c r="DB285" i="3" s="1"/>
  <c r="DA285" i="3"/>
  <c r="DC285" i="3"/>
  <c r="A286" i="3"/>
  <c r="Y286" i="3"/>
  <c r="CY286" i="3"/>
  <c r="CZ286" i="3"/>
  <c r="DB286" i="3" s="1"/>
  <c r="DA286" i="3"/>
  <c r="DC286" i="3"/>
  <c r="A287" i="3"/>
  <c r="Y287" i="3"/>
  <c r="CY287" i="3"/>
  <c r="CZ287" i="3"/>
  <c r="DB287" i="3" s="1"/>
  <c r="DA287" i="3"/>
  <c r="DC287" i="3"/>
  <c r="A288" i="3"/>
  <c r="Y288" i="3"/>
  <c r="CY288" i="3"/>
  <c r="CZ288" i="3"/>
  <c r="DA288" i="3"/>
  <c r="DB288" i="3"/>
  <c r="DC288" i="3"/>
  <c r="A289" i="3"/>
  <c r="Y289" i="3"/>
  <c r="CY289" i="3"/>
  <c r="CZ289" i="3"/>
  <c r="DA289" i="3"/>
  <c r="DB289" i="3"/>
  <c r="DC289" i="3"/>
  <c r="A290" i="3"/>
  <c r="Y290" i="3"/>
  <c r="CY290" i="3"/>
  <c r="CZ290" i="3"/>
  <c r="DB290" i="3" s="1"/>
  <c r="DA290" i="3"/>
  <c r="DC290" i="3"/>
  <c r="A291" i="3"/>
  <c r="Y291" i="3"/>
  <c r="CY291" i="3"/>
  <c r="CZ291" i="3"/>
  <c r="DB291" i="3" s="1"/>
  <c r="DA291" i="3"/>
  <c r="DC291" i="3"/>
  <c r="A292" i="3"/>
  <c r="Y292" i="3"/>
  <c r="CY292" i="3"/>
  <c r="CZ292" i="3"/>
  <c r="DB292" i="3" s="1"/>
  <c r="DA292" i="3"/>
  <c r="DC292" i="3"/>
  <c r="A293" i="3"/>
  <c r="Y293" i="3"/>
  <c r="CY293" i="3"/>
  <c r="CZ293" i="3"/>
  <c r="DA293" i="3"/>
  <c r="DC293" i="3"/>
  <c r="A294" i="3"/>
  <c r="Y294" i="3"/>
  <c r="CY294" i="3"/>
  <c r="CZ294" i="3"/>
  <c r="DB294" i="3" s="1"/>
  <c r="DA294" i="3"/>
  <c r="DC294" i="3"/>
  <c r="A295" i="3"/>
  <c r="Y295" i="3"/>
  <c r="CY295" i="3"/>
  <c r="CZ295" i="3"/>
  <c r="DA295" i="3"/>
  <c r="DC295" i="3"/>
  <c r="A296" i="3"/>
  <c r="Y296" i="3"/>
  <c r="CY296" i="3"/>
  <c r="CZ296" i="3"/>
  <c r="DA296" i="3"/>
  <c r="DC296" i="3"/>
  <c r="A297" i="3"/>
  <c r="Y297" i="3"/>
  <c r="CY297" i="3"/>
  <c r="CZ297" i="3"/>
  <c r="DB297" i="3" s="1"/>
  <c r="DA297" i="3"/>
  <c r="DC297" i="3"/>
  <c r="A298" i="3"/>
  <c r="Y298" i="3"/>
  <c r="CY298" i="3"/>
  <c r="CZ298" i="3"/>
  <c r="DA298" i="3"/>
  <c r="DC298" i="3"/>
  <c r="A299" i="3"/>
  <c r="Y299" i="3"/>
  <c r="CY299" i="3"/>
  <c r="CZ299" i="3"/>
  <c r="DB299" i="3" s="1"/>
  <c r="DA299" i="3"/>
  <c r="DC299" i="3"/>
  <c r="A300" i="3"/>
  <c r="Y300" i="3"/>
  <c r="CY300" i="3"/>
  <c r="CZ300" i="3"/>
  <c r="DA300" i="3"/>
  <c r="DC300" i="3"/>
  <c r="A301" i="3"/>
  <c r="Y301" i="3"/>
  <c r="CY301" i="3"/>
  <c r="CZ301" i="3"/>
  <c r="DB301" i="3" s="1"/>
  <c r="DA301" i="3"/>
  <c r="DC301" i="3"/>
  <c r="A302" i="3"/>
  <c r="Y302" i="3"/>
  <c r="CY302" i="3"/>
  <c r="CZ302" i="3"/>
  <c r="DA302" i="3"/>
  <c r="DB302" i="3"/>
  <c r="DC302" i="3"/>
  <c r="A303" i="3"/>
  <c r="Y303" i="3"/>
  <c r="CY303" i="3"/>
  <c r="CZ303" i="3"/>
  <c r="DA303" i="3"/>
  <c r="DC303" i="3"/>
  <c r="A304" i="3"/>
  <c r="Y304" i="3"/>
  <c r="CY304" i="3"/>
  <c r="CZ304" i="3"/>
  <c r="DA304" i="3"/>
  <c r="DC304" i="3"/>
  <c r="A305" i="3"/>
  <c r="Y305" i="3"/>
  <c r="CY305" i="3"/>
  <c r="CZ305" i="3"/>
  <c r="DB305" i="3" s="1"/>
  <c r="DA305" i="3"/>
  <c r="DC305" i="3"/>
  <c r="A306" i="3"/>
  <c r="Y306" i="3"/>
  <c r="CY306" i="3"/>
  <c r="CZ306" i="3"/>
  <c r="DB306" i="3" s="1"/>
  <c r="DA306" i="3"/>
  <c r="DC306" i="3"/>
  <c r="A307" i="3"/>
  <c r="Y307" i="3"/>
  <c r="CY307" i="3"/>
  <c r="CZ307" i="3"/>
  <c r="DB307" i="3" s="1"/>
  <c r="DA307" i="3"/>
  <c r="DC307" i="3"/>
  <c r="A308" i="3"/>
  <c r="Y308" i="3"/>
  <c r="CY308" i="3"/>
  <c r="CZ308" i="3"/>
  <c r="DA308" i="3"/>
  <c r="DC308" i="3"/>
  <c r="A309" i="3"/>
  <c r="Y309" i="3"/>
  <c r="CY309" i="3"/>
  <c r="CZ309" i="3"/>
  <c r="DB309" i="3" s="1"/>
  <c r="DA309" i="3"/>
  <c r="DC309" i="3"/>
  <c r="A310" i="3"/>
  <c r="Y310" i="3"/>
  <c r="CY310" i="3"/>
  <c r="CZ310" i="3"/>
  <c r="DA310" i="3"/>
  <c r="DC310" i="3"/>
  <c r="A311" i="3"/>
  <c r="Y311" i="3"/>
  <c r="CY311" i="3"/>
  <c r="CZ311" i="3"/>
  <c r="DA311" i="3"/>
  <c r="DC311" i="3"/>
  <c r="A312" i="3"/>
  <c r="Y312" i="3"/>
  <c r="CY312" i="3"/>
  <c r="CZ312" i="3"/>
  <c r="DA312" i="3"/>
  <c r="DC312" i="3"/>
  <c r="A313" i="3"/>
  <c r="Y313" i="3"/>
  <c r="CY313" i="3"/>
  <c r="CZ313" i="3"/>
  <c r="DA313" i="3"/>
  <c r="DB313" i="3"/>
  <c r="DC313" i="3"/>
  <c r="A314" i="3"/>
  <c r="Y314" i="3"/>
  <c r="CY314" i="3"/>
  <c r="CZ314" i="3"/>
  <c r="DA314" i="3"/>
  <c r="DB314" i="3"/>
  <c r="DC314" i="3"/>
  <c r="A315" i="3"/>
  <c r="Y315" i="3"/>
  <c r="CY315" i="3"/>
  <c r="CZ315" i="3"/>
  <c r="DA315" i="3"/>
  <c r="DC315" i="3"/>
  <c r="A316" i="3"/>
  <c r="Y316" i="3"/>
  <c r="CY316" i="3"/>
  <c r="CZ316" i="3"/>
  <c r="DA316" i="3"/>
  <c r="DC316" i="3"/>
  <c r="A317" i="3"/>
  <c r="Y317" i="3"/>
  <c r="CY317" i="3"/>
  <c r="CZ317" i="3"/>
  <c r="DA317" i="3"/>
  <c r="DB317" i="3"/>
  <c r="DC317" i="3"/>
  <c r="A318" i="3"/>
  <c r="Y318" i="3"/>
  <c r="CY318" i="3"/>
  <c r="CZ318" i="3"/>
  <c r="DB318" i="3" s="1"/>
  <c r="DA318" i="3"/>
  <c r="DC318" i="3"/>
  <c r="A319" i="3"/>
  <c r="Y319" i="3"/>
  <c r="CY319" i="3"/>
  <c r="CZ319" i="3"/>
  <c r="DB319" i="3" s="1"/>
  <c r="DA319" i="3"/>
  <c r="DC319" i="3"/>
  <c r="A320" i="3"/>
  <c r="Y320" i="3"/>
  <c r="CY320" i="3"/>
  <c r="CZ320" i="3"/>
  <c r="DB320" i="3" s="1"/>
  <c r="DA320" i="3"/>
  <c r="DC320" i="3"/>
  <c r="A321" i="3"/>
  <c r="Y321" i="3"/>
  <c r="CY321" i="3"/>
  <c r="CZ321" i="3"/>
  <c r="DB321" i="3" s="1"/>
  <c r="DA321" i="3"/>
  <c r="DC321" i="3"/>
  <c r="A322" i="3"/>
  <c r="Y322" i="3"/>
  <c r="CY322" i="3"/>
  <c r="CZ322" i="3"/>
  <c r="DB322" i="3" s="1"/>
  <c r="DA322" i="3"/>
  <c r="DC322" i="3"/>
  <c r="A323" i="3"/>
  <c r="Y323" i="3"/>
  <c r="CY323" i="3"/>
  <c r="CZ323" i="3"/>
  <c r="DA323" i="3"/>
  <c r="DB323" i="3"/>
  <c r="DC323" i="3"/>
  <c r="A324" i="3"/>
  <c r="Y324" i="3"/>
  <c r="CY324" i="3"/>
  <c r="CZ324" i="3"/>
  <c r="DB324" i="3" s="1"/>
  <c r="DA324" i="3"/>
  <c r="DC324" i="3"/>
  <c r="A325" i="3"/>
  <c r="Y325" i="3"/>
  <c r="CY325" i="3"/>
  <c r="CZ325" i="3"/>
  <c r="DA325" i="3"/>
  <c r="DB325" i="3"/>
  <c r="DC325" i="3"/>
  <c r="A326" i="3"/>
  <c r="Y326" i="3"/>
  <c r="CY326" i="3"/>
  <c r="CZ326" i="3"/>
  <c r="DB326" i="3" s="1"/>
  <c r="DA326" i="3"/>
  <c r="DC326" i="3"/>
  <c r="A327" i="3"/>
  <c r="Y327" i="3"/>
  <c r="CY327" i="3"/>
  <c r="CZ327" i="3"/>
  <c r="DB327" i="3" s="1"/>
  <c r="DA327" i="3"/>
  <c r="DC327" i="3"/>
  <c r="A328" i="3"/>
  <c r="Y328" i="3"/>
  <c r="CY328" i="3"/>
  <c r="CZ328" i="3"/>
  <c r="DB328" i="3" s="1"/>
  <c r="DA328" i="3"/>
  <c r="DC328" i="3"/>
  <c r="A329" i="3"/>
  <c r="Y329" i="3"/>
  <c r="CY329" i="3"/>
  <c r="CZ329" i="3"/>
  <c r="DB329" i="3" s="1"/>
  <c r="DA329" i="3"/>
  <c r="DC329" i="3"/>
  <c r="A330" i="3"/>
  <c r="Y330" i="3"/>
  <c r="CY330" i="3"/>
  <c r="CZ330" i="3"/>
  <c r="DB330" i="3" s="1"/>
  <c r="DA330" i="3"/>
  <c r="DC330" i="3"/>
  <c r="A331" i="3"/>
  <c r="Y331" i="3"/>
  <c r="CY331" i="3"/>
  <c r="CZ331" i="3"/>
  <c r="DA331" i="3"/>
  <c r="DB331" i="3"/>
  <c r="DC331" i="3"/>
  <c r="A332" i="3"/>
  <c r="Y332" i="3"/>
  <c r="CY332" i="3"/>
  <c r="CZ332" i="3"/>
  <c r="DB332" i="3" s="1"/>
  <c r="DA332" i="3"/>
  <c r="DC332" i="3"/>
  <c r="A333" i="3"/>
  <c r="Y333" i="3"/>
  <c r="CY333" i="3"/>
  <c r="CZ333" i="3"/>
  <c r="DB333" i="3" s="1"/>
  <c r="DA333" i="3"/>
  <c r="DC333" i="3"/>
  <c r="A334" i="3"/>
  <c r="Y334" i="3"/>
  <c r="CY334" i="3"/>
  <c r="CZ334" i="3"/>
  <c r="DA334" i="3"/>
  <c r="DC334" i="3"/>
  <c r="A335" i="3"/>
  <c r="Y335" i="3"/>
  <c r="CY335" i="3"/>
  <c r="CZ335" i="3"/>
  <c r="DB335" i="3" s="1"/>
  <c r="DA335" i="3"/>
  <c r="DC335" i="3"/>
  <c r="A336" i="3"/>
  <c r="Y336" i="3"/>
  <c r="CY336" i="3"/>
  <c r="CZ336" i="3"/>
  <c r="DA336" i="3"/>
  <c r="DC336" i="3"/>
  <c r="A337" i="3"/>
  <c r="Y337" i="3"/>
  <c r="CY337" i="3"/>
  <c r="CZ337" i="3"/>
  <c r="DB337" i="3" s="1"/>
  <c r="DA337" i="3"/>
  <c r="DC337" i="3"/>
  <c r="A338" i="3"/>
  <c r="Y338" i="3"/>
  <c r="CY338" i="3"/>
  <c r="CZ338" i="3"/>
  <c r="DB338" i="3" s="1"/>
  <c r="DA338" i="3"/>
  <c r="DC338" i="3"/>
  <c r="A339" i="3"/>
  <c r="Y339" i="3"/>
  <c r="CY339" i="3"/>
  <c r="CZ339" i="3"/>
  <c r="DB339" i="3" s="1"/>
  <c r="DA339" i="3"/>
  <c r="DC339" i="3"/>
  <c r="A340" i="3"/>
  <c r="Y340" i="3"/>
  <c r="CY340" i="3"/>
  <c r="CZ340" i="3"/>
  <c r="DA340" i="3"/>
  <c r="DC340" i="3"/>
  <c r="A341" i="3"/>
  <c r="Y341" i="3"/>
  <c r="CY341" i="3"/>
  <c r="CZ341" i="3"/>
  <c r="DB341" i="3" s="1"/>
  <c r="DA341" i="3"/>
  <c r="DC341" i="3"/>
  <c r="A342" i="3"/>
  <c r="Y342" i="3"/>
  <c r="CY342" i="3"/>
  <c r="CZ342" i="3"/>
  <c r="DA342" i="3"/>
  <c r="DC342" i="3"/>
  <c r="A343" i="3"/>
  <c r="Y343" i="3"/>
  <c r="CY343" i="3"/>
  <c r="CZ343" i="3"/>
  <c r="DA343" i="3"/>
  <c r="DC343" i="3"/>
  <c r="A344" i="3"/>
  <c r="Y344" i="3"/>
  <c r="CY344" i="3"/>
  <c r="CZ344" i="3"/>
  <c r="DA344" i="3"/>
  <c r="DC344" i="3"/>
  <c r="A345" i="3"/>
  <c r="Y345" i="3"/>
  <c r="CY345" i="3"/>
  <c r="CZ345" i="3"/>
  <c r="DB345" i="3" s="1"/>
  <c r="DA345" i="3"/>
  <c r="DC345" i="3"/>
  <c r="A346" i="3"/>
  <c r="Y346" i="3"/>
  <c r="CY346" i="3"/>
  <c r="CZ346" i="3"/>
  <c r="DA346" i="3"/>
  <c r="DC346" i="3"/>
  <c r="A347" i="3"/>
  <c r="Y347" i="3"/>
  <c r="CY347" i="3"/>
  <c r="CZ347" i="3"/>
  <c r="DA347" i="3"/>
  <c r="DB347" i="3"/>
  <c r="DC347" i="3"/>
  <c r="A348" i="3"/>
  <c r="Y348" i="3"/>
  <c r="CY348" i="3"/>
  <c r="CZ348" i="3"/>
  <c r="DB348" i="3" s="1"/>
  <c r="DA348" i="3"/>
  <c r="DC348" i="3"/>
  <c r="A349" i="3"/>
  <c r="Y349" i="3"/>
  <c r="CY349" i="3"/>
  <c r="CZ349" i="3"/>
  <c r="DA349" i="3"/>
  <c r="DC349" i="3"/>
  <c r="A350" i="3"/>
  <c r="Y350" i="3"/>
  <c r="CY350" i="3"/>
  <c r="CZ350" i="3"/>
  <c r="DA350" i="3"/>
  <c r="DB350" i="3"/>
  <c r="DC350" i="3"/>
  <c r="A351" i="3"/>
  <c r="Y351" i="3"/>
  <c r="CY351" i="3"/>
  <c r="CZ351" i="3"/>
  <c r="DB351" i="3" s="1"/>
  <c r="DA351" i="3"/>
  <c r="DC351" i="3"/>
  <c r="A352" i="3"/>
  <c r="Y352" i="3"/>
  <c r="CY352" i="3"/>
  <c r="CZ352" i="3"/>
  <c r="DA352" i="3"/>
  <c r="DB352" i="3"/>
  <c r="DC352" i="3"/>
  <c r="A353" i="3"/>
  <c r="Y353" i="3"/>
  <c r="CY353" i="3"/>
  <c r="CZ353" i="3"/>
  <c r="DA353" i="3"/>
  <c r="DC353" i="3"/>
  <c r="A354" i="3"/>
  <c r="Y354" i="3"/>
  <c r="CY354" i="3"/>
  <c r="CZ354" i="3"/>
  <c r="DB354" i="3" s="1"/>
  <c r="DA354" i="3"/>
  <c r="DC354" i="3"/>
  <c r="A355" i="3"/>
  <c r="Y355" i="3"/>
  <c r="CY355" i="3"/>
  <c r="CZ355" i="3"/>
  <c r="DB355" i="3" s="1"/>
  <c r="DA355" i="3"/>
  <c r="DC355" i="3"/>
  <c r="A356" i="3"/>
  <c r="Y356" i="3"/>
  <c r="CY356" i="3"/>
  <c r="CZ356" i="3"/>
  <c r="DB356" i="3" s="1"/>
  <c r="DA356" i="3"/>
  <c r="DC356" i="3"/>
  <c r="A357" i="3"/>
  <c r="Y357" i="3"/>
  <c r="CY357" i="3"/>
  <c r="CZ357" i="3"/>
  <c r="DB357" i="3" s="1"/>
  <c r="DA357" i="3"/>
  <c r="DC357" i="3"/>
  <c r="A358" i="3"/>
  <c r="Y358" i="3"/>
  <c r="CY358" i="3"/>
  <c r="CZ358" i="3"/>
  <c r="DA358" i="3"/>
  <c r="DB358" i="3"/>
  <c r="DC358" i="3"/>
  <c r="A359" i="3"/>
  <c r="Y359" i="3"/>
  <c r="CY359" i="3"/>
  <c r="CZ359" i="3"/>
  <c r="DB359" i="3" s="1"/>
  <c r="DA359" i="3"/>
  <c r="DC359" i="3"/>
  <c r="A360" i="3"/>
  <c r="Y360" i="3"/>
  <c r="CY360" i="3"/>
  <c r="CZ360" i="3"/>
  <c r="DB360" i="3" s="1"/>
  <c r="DA360" i="3"/>
  <c r="DC360" i="3"/>
  <c r="A361" i="3"/>
  <c r="Y361" i="3"/>
  <c r="CY361" i="3"/>
  <c r="CZ361" i="3"/>
  <c r="DA361" i="3"/>
  <c r="DC361" i="3"/>
  <c r="A362" i="3"/>
  <c r="Y362" i="3"/>
  <c r="CY362" i="3"/>
  <c r="CZ362" i="3"/>
  <c r="DB362" i="3" s="1"/>
  <c r="DA362" i="3"/>
  <c r="DC362" i="3"/>
  <c r="A363" i="3"/>
  <c r="Y363" i="3"/>
  <c r="CY363" i="3"/>
  <c r="CZ363" i="3"/>
  <c r="DB363" i="3" s="1"/>
  <c r="DA363" i="3"/>
  <c r="DC363" i="3"/>
  <c r="A364" i="3"/>
  <c r="Y364" i="3"/>
  <c r="CY364" i="3"/>
  <c r="CZ364" i="3"/>
  <c r="DB364" i="3" s="1"/>
  <c r="DA364" i="3"/>
  <c r="DC364" i="3"/>
  <c r="A365" i="3"/>
  <c r="Y365" i="3"/>
  <c r="CY365" i="3"/>
  <c r="CZ365" i="3"/>
  <c r="DB365" i="3" s="1"/>
  <c r="DA365" i="3"/>
  <c r="DC365" i="3"/>
  <c r="A366" i="3"/>
  <c r="Y366" i="3"/>
  <c r="CY366" i="3"/>
  <c r="CZ366" i="3"/>
  <c r="DB366" i="3" s="1"/>
  <c r="DA366" i="3"/>
  <c r="DC366" i="3"/>
  <c r="A367" i="3"/>
  <c r="Y367" i="3"/>
  <c r="CY367" i="3"/>
  <c r="CZ367" i="3"/>
  <c r="DB367" i="3" s="1"/>
  <c r="DA367" i="3"/>
  <c r="DC367" i="3"/>
  <c r="A368" i="3"/>
  <c r="Y368" i="3"/>
  <c r="CY368" i="3"/>
  <c r="CZ368" i="3"/>
  <c r="DA368" i="3"/>
  <c r="DB368" i="3"/>
  <c r="DC368" i="3"/>
  <c r="A369" i="3"/>
  <c r="Y369" i="3"/>
  <c r="CY369" i="3"/>
  <c r="CZ369" i="3"/>
  <c r="DB369" i="3" s="1"/>
  <c r="DA369" i="3"/>
  <c r="DC369" i="3"/>
  <c r="A370" i="3"/>
  <c r="Y370" i="3"/>
  <c r="CY370" i="3"/>
  <c r="CZ370" i="3"/>
  <c r="DA370" i="3"/>
  <c r="DB370" i="3"/>
  <c r="DC370" i="3"/>
  <c r="A371" i="3"/>
  <c r="Y371" i="3"/>
  <c r="CY371" i="3"/>
  <c r="CZ371" i="3"/>
  <c r="DB371" i="3" s="1"/>
  <c r="DA371" i="3"/>
  <c r="DC371" i="3"/>
  <c r="A372" i="3"/>
  <c r="Y372" i="3"/>
  <c r="CY372" i="3"/>
  <c r="CZ372" i="3"/>
  <c r="DA372" i="3"/>
  <c r="DC372" i="3"/>
  <c r="A373" i="3"/>
  <c r="Y373" i="3"/>
  <c r="CY373" i="3"/>
  <c r="CZ373" i="3"/>
  <c r="DA373" i="3"/>
  <c r="DC373" i="3"/>
  <c r="A374" i="3"/>
  <c r="Y374" i="3"/>
  <c r="CY374" i="3"/>
  <c r="CZ374" i="3"/>
  <c r="DA374" i="3"/>
  <c r="DC374" i="3"/>
  <c r="A375" i="3"/>
  <c r="Y375" i="3"/>
  <c r="CY375" i="3"/>
  <c r="CZ375" i="3"/>
  <c r="DB375" i="3" s="1"/>
  <c r="DA375" i="3"/>
  <c r="DC375" i="3"/>
  <c r="A376" i="3"/>
  <c r="Y376" i="3"/>
  <c r="CY376" i="3"/>
  <c r="CZ376" i="3"/>
  <c r="DA376" i="3"/>
  <c r="DC376" i="3"/>
  <c r="A377" i="3"/>
  <c r="Y377" i="3"/>
  <c r="CY377" i="3"/>
  <c r="CZ377" i="3"/>
  <c r="DB377" i="3" s="1"/>
  <c r="DA377" i="3"/>
  <c r="DC377" i="3"/>
  <c r="A378" i="3"/>
  <c r="Y378" i="3"/>
  <c r="CY378" i="3"/>
  <c r="CZ378" i="3"/>
  <c r="DA378" i="3"/>
  <c r="DC378" i="3"/>
  <c r="A379" i="3"/>
  <c r="Y379" i="3"/>
  <c r="CY379" i="3"/>
  <c r="CZ379" i="3"/>
  <c r="DB379" i="3" s="1"/>
  <c r="DA379" i="3"/>
  <c r="DC379" i="3"/>
  <c r="A380" i="3"/>
  <c r="Y380" i="3"/>
  <c r="CY380" i="3"/>
  <c r="CZ380" i="3"/>
  <c r="DB380" i="3" s="1"/>
  <c r="DA380" i="3"/>
  <c r="DC380" i="3"/>
  <c r="A381" i="3"/>
  <c r="Y381" i="3"/>
  <c r="CY381" i="3"/>
  <c r="CZ381" i="3"/>
  <c r="DB381" i="3" s="1"/>
  <c r="DA381" i="3"/>
  <c r="DC381" i="3"/>
  <c r="A382" i="3"/>
  <c r="Y382" i="3"/>
  <c r="CY382" i="3"/>
  <c r="CZ382" i="3"/>
  <c r="DA382" i="3"/>
  <c r="DB382" i="3"/>
  <c r="DC382" i="3"/>
  <c r="A383" i="3"/>
  <c r="Y383" i="3"/>
  <c r="CY383" i="3"/>
  <c r="CZ383" i="3"/>
  <c r="DA383" i="3"/>
  <c r="DB383" i="3"/>
  <c r="DC383" i="3"/>
  <c r="A384" i="3"/>
  <c r="Y384" i="3"/>
  <c r="CY384" i="3"/>
  <c r="CZ384" i="3"/>
  <c r="DA384" i="3"/>
  <c r="DC384" i="3"/>
  <c r="A385" i="3"/>
  <c r="Y385" i="3"/>
  <c r="CY385" i="3"/>
  <c r="CZ385" i="3"/>
  <c r="DB385" i="3" s="1"/>
  <c r="DA385" i="3"/>
  <c r="DC385" i="3"/>
  <c r="A386" i="3"/>
  <c r="Y386" i="3"/>
  <c r="CY386" i="3"/>
  <c r="CZ386" i="3"/>
  <c r="DA386" i="3"/>
  <c r="DC386" i="3"/>
  <c r="A387" i="3"/>
  <c r="Y387" i="3"/>
  <c r="CY387" i="3"/>
  <c r="CZ387" i="3"/>
  <c r="DB387" i="3" s="1"/>
  <c r="DA387" i="3"/>
  <c r="DC387" i="3"/>
  <c r="A388" i="3"/>
  <c r="Y388" i="3"/>
  <c r="CY388" i="3"/>
  <c r="CZ388" i="3"/>
  <c r="DA388" i="3"/>
  <c r="DC388" i="3"/>
  <c r="A389" i="3"/>
  <c r="Y389" i="3"/>
  <c r="CY389" i="3"/>
  <c r="CZ389" i="3"/>
  <c r="DB389" i="3" s="1"/>
  <c r="DA389" i="3"/>
  <c r="DC389" i="3"/>
  <c r="A390" i="3"/>
  <c r="Y390" i="3"/>
  <c r="CY390" i="3"/>
  <c r="CZ390" i="3"/>
  <c r="DA390" i="3"/>
  <c r="DC390" i="3"/>
  <c r="A391" i="3"/>
  <c r="Y391" i="3"/>
  <c r="CY391" i="3"/>
  <c r="CZ391" i="3"/>
  <c r="DB391" i="3" s="1"/>
  <c r="DA391" i="3"/>
  <c r="DC391" i="3"/>
  <c r="A392" i="3"/>
  <c r="Y392" i="3"/>
  <c r="CY392" i="3"/>
  <c r="CZ392" i="3"/>
  <c r="DB392" i="3" s="1"/>
  <c r="DA392" i="3"/>
  <c r="DC392" i="3"/>
  <c r="A393" i="3"/>
  <c r="Y393" i="3"/>
  <c r="CY393" i="3"/>
  <c r="CZ393" i="3"/>
  <c r="DA393" i="3"/>
  <c r="DC393" i="3"/>
  <c r="A394" i="3"/>
  <c r="Y394" i="3"/>
  <c r="CY394" i="3"/>
  <c r="CZ394" i="3"/>
  <c r="DB394" i="3" s="1"/>
  <c r="DA394" i="3"/>
  <c r="DC394" i="3"/>
  <c r="A395" i="3"/>
  <c r="Y395" i="3"/>
  <c r="CY395" i="3"/>
  <c r="CZ395" i="3"/>
  <c r="DB395" i="3" s="1"/>
  <c r="DA395" i="3"/>
  <c r="DC395" i="3"/>
  <c r="A396" i="3"/>
  <c r="Y396" i="3"/>
  <c r="CY396" i="3"/>
  <c r="CZ396" i="3"/>
  <c r="DB396" i="3" s="1"/>
  <c r="DA396" i="3"/>
  <c r="DC396" i="3"/>
  <c r="A397" i="3"/>
  <c r="Y397" i="3"/>
  <c r="CY397" i="3"/>
  <c r="CZ397" i="3"/>
  <c r="DB397" i="3" s="1"/>
  <c r="DA397" i="3"/>
  <c r="DC397" i="3"/>
  <c r="A398" i="3"/>
  <c r="Y398" i="3"/>
  <c r="CY398" i="3"/>
  <c r="CZ398" i="3"/>
  <c r="DA398" i="3"/>
  <c r="DB398" i="3"/>
  <c r="DC398" i="3"/>
  <c r="A399" i="3"/>
  <c r="Y399" i="3"/>
  <c r="CY399" i="3"/>
  <c r="CZ399" i="3"/>
  <c r="DB399" i="3" s="1"/>
  <c r="DA399" i="3"/>
  <c r="DC399" i="3"/>
  <c r="A400" i="3"/>
  <c r="Y400" i="3"/>
  <c r="CY400" i="3"/>
  <c r="CZ400" i="3"/>
  <c r="DB400" i="3" s="1"/>
  <c r="DA400" i="3"/>
  <c r="DC400" i="3"/>
  <c r="A401" i="3"/>
  <c r="Y401" i="3"/>
  <c r="CY401" i="3"/>
  <c r="CZ401" i="3"/>
  <c r="DB401" i="3" s="1"/>
  <c r="DA401" i="3"/>
  <c r="DC401" i="3"/>
  <c r="A402" i="3"/>
  <c r="Y402" i="3"/>
  <c r="CY402" i="3"/>
  <c r="CZ402" i="3"/>
  <c r="DB402" i="3" s="1"/>
  <c r="DA402" i="3"/>
  <c r="DC402" i="3"/>
  <c r="A403" i="3"/>
  <c r="Y403" i="3"/>
  <c r="CY403" i="3"/>
  <c r="CZ403" i="3"/>
  <c r="DB403" i="3" s="1"/>
  <c r="DA403" i="3"/>
  <c r="DC403" i="3"/>
  <c r="A404" i="3"/>
  <c r="Y404" i="3"/>
  <c r="CY404" i="3"/>
  <c r="CZ404" i="3"/>
  <c r="DB404" i="3" s="1"/>
  <c r="DA404" i="3"/>
  <c r="DC404" i="3"/>
  <c r="A405" i="3"/>
  <c r="Y405" i="3"/>
  <c r="CY405" i="3"/>
  <c r="CZ405" i="3"/>
  <c r="DA405" i="3"/>
  <c r="DC405" i="3"/>
  <c r="A406" i="3"/>
  <c r="Y406" i="3"/>
  <c r="CY406" i="3"/>
  <c r="CZ406" i="3"/>
  <c r="DB406" i="3" s="1"/>
  <c r="DA406" i="3"/>
  <c r="DC406" i="3"/>
  <c r="A407" i="3"/>
  <c r="Y407" i="3"/>
  <c r="CY407" i="3"/>
  <c r="CZ407" i="3"/>
  <c r="DB407" i="3" s="1"/>
  <c r="DA407" i="3"/>
  <c r="DC407" i="3"/>
  <c r="A408" i="3"/>
  <c r="Y408" i="3"/>
  <c r="CY408" i="3"/>
  <c r="CZ408" i="3"/>
  <c r="DA408" i="3"/>
  <c r="DB408" i="3"/>
  <c r="DC408" i="3"/>
  <c r="A409" i="3"/>
  <c r="Y409" i="3"/>
  <c r="CY409" i="3"/>
  <c r="CZ409" i="3"/>
  <c r="DB409" i="3" s="1"/>
  <c r="DA409" i="3"/>
  <c r="DC409" i="3"/>
  <c r="A410" i="3"/>
  <c r="Y410" i="3"/>
  <c r="CY410" i="3"/>
  <c r="CZ410" i="3"/>
  <c r="DA410" i="3"/>
  <c r="DB410" i="3"/>
  <c r="DC410" i="3"/>
  <c r="A411" i="3"/>
  <c r="Y411" i="3"/>
  <c r="CY411" i="3"/>
  <c r="CZ411" i="3"/>
  <c r="DB411" i="3" s="1"/>
  <c r="DA411" i="3"/>
  <c r="DC411" i="3"/>
  <c r="A412" i="3"/>
  <c r="Y412" i="3"/>
  <c r="CY412" i="3"/>
  <c r="CZ412" i="3"/>
  <c r="DB412" i="3" s="1"/>
  <c r="DA412" i="3"/>
  <c r="DC412" i="3"/>
  <c r="A413" i="3"/>
  <c r="Y413" i="3"/>
  <c r="CY413" i="3"/>
  <c r="CZ413" i="3"/>
  <c r="DA413" i="3"/>
  <c r="DB413" i="3"/>
  <c r="DC413" i="3"/>
  <c r="A414" i="3"/>
  <c r="Y414" i="3"/>
  <c r="CY414" i="3"/>
  <c r="CZ414" i="3"/>
  <c r="DA414" i="3"/>
  <c r="DB414" i="3"/>
  <c r="DC414" i="3"/>
  <c r="A415" i="3"/>
  <c r="Y415" i="3"/>
  <c r="CY415" i="3"/>
  <c r="CZ415" i="3"/>
  <c r="DB415" i="3" s="1"/>
  <c r="DA415" i="3"/>
  <c r="DC415" i="3"/>
  <c r="A416" i="3"/>
  <c r="Y416" i="3"/>
  <c r="CY416" i="3"/>
  <c r="CZ416" i="3"/>
  <c r="DB416" i="3" s="1"/>
  <c r="DA416" i="3"/>
  <c r="DC416" i="3"/>
  <c r="A417" i="3"/>
  <c r="Y417" i="3"/>
  <c r="CY417" i="3"/>
  <c r="CZ417" i="3"/>
  <c r="DB417" i="3" s="1"/>
  <c r="DA417" i="3"/>
  <c r="DC417" i="3"/>
  <c r="A418" i="3"/>
  <c r="Y418" i="3"/>
  <c r="CY418" i="3"/>
  <c r="CZ418" i="3"/>
  <c r="DB418" i="3" s="1"/>
  <c r="DA418" i="3"/>
  <c r="DC418" i="3"/>
  <c r="A419" i="3"/>
  <c r="Y419" i="3"/>
  <c r="CY419" i="3"/>
  <c r="CZ419" i="3"/>
  <c r="DA419" i="3"/>
  <c r="DB419" i="3"/>
  <c r="DC419" i="3"/>
  <c r="A420" i="3"/>
  <c r="Y420" i="3"/>
  <c r="CY420" i="3"/>
  <c r="CZ420" i="3"/>
  <c r="DB420" i="3" s="1"/>
  <c r="DA420" i="3"/>
  <c r="DC420" i="3"/>
  <c r="A421" i="3"/>
  <c r="Y421" i="3"/>
  <c r="CY421" i="3"/>
  <c r="CZ421" i="3"/>
  <c r="DB421" i="3" s="1"/>
  <c r="DA421" i="3"/>
  <c r="DC421" i="3"/>
  <c r="A422" i="3"/>
  <c r="Y422" i="3"/>
  <c r="CY422" i="3"/>
  <c r="CZ422" i="3"/>
  <c r="DA422" i="3"/>
  <c r="DC422" i="3"/>
  <c r="A423" i="3"/>
  <c r="Y423" i="3"/>
  <c r="CY423" i="3"/>
  <c r="CZ423" i="3"/>
  <c r="DA423" i="3"/>
  <c r="DB423" i="3"/>
  <c r="DC423" i="3"/>
  <c r="A424" i="3"/>
  <c r="Y424" i="3"/>
  <c r="CY424" i="3"/>
  <c r="CZ424" i="3"/>
  <c r="DB424" i="3" s="1"/>
  <c r="DA424" i="3"/>
  <c r="DC424" i="3"/>
  <c r="A425" i="3"/>
  <c r="Y425" i="3"/>
  <c r="CY425" i="3"/>
  <c r="CZ425" i="3"/>
  <c r="DB425" i="3" s="1"/>
  <c r="DA425" i="3"/>
  <c r="DC425" i="3"/>
  <c r="A426" i="3"/>
  <c r="Y426" i="3"/>
  <c r="CY426" i="3"/>
  <c r="CZ426" i="3"/>
  <c r="DA426" i="3"/>
  <c r="DB426" i="3"/>
  <c r="DC426" i="3"/>
  <c r="A427" i="3"/>
  <c r="Y427" i="3"/>
  <c r="CY427" i="3"/>
  <c r="CZ427" i="3"/>
  <c r="DB427" i="3" s="1"/>
  <c r="DA427" i="3"/>
  <c r="DC427" i="3"/>
  <c r="A428" i="3"/>
  <c r="Y428" i="3"/>
  <c r="CY428" i="3"/>
  <c r="CZ428" i="3"/>
  <c r="DA428" i="3"/>
  <c r="DC428" i="3"/>
  <c r="A429" i="3"/>
  <c r="Y429" i="3"/>
  <c r="CY429" i="3"/>
  <c r="CZ429" i="3"/>
  <c r="DA429" i="3"/>
  <c r="DB429" i="3"/>
  <c r="DC429" i="3"/>
  <c r="A430" i="3"/>
  <c r="Y430" i="3"/>
  <c r="CY430" i="3"/>
  <c r="CZ430" i="3"/>
  <c r="DA430" i="3"/>
  <c r="DC430" i="3"/>
  <c r="A431" i="3"/>
  <c r="Y431" i="3"/>
  <c r="CY431" i="3"/>
  <c r="CZ431" i="3"/>
  <c r="DA431" i="3"/>
  <c r="DC431" i="3"/>
  <c r="A432" i="3"/>
  <c r="Y432" i="3"/>
  <c r="CY432" i="3"/>
  <c r="CZ432" i="3"/>
  <c r="DA432" i="3"/>
  <c r="DC432" i="3"/>
  <c r="A433" i="3"/>
  <c r="Y433" i="3"/>
  <c r="CY433" i="3"/>
  <c r="CZ433" i="3"/>
  <c r="DB433" i="3" s="1"/>
  <c r="DA433" i="3"/>
  <c r="DC433" i="3"/>
  <c r="A434" i="3"/>
  <c r="Y434" i="3"/>
  <c r="CY434" i="3"/>
  <c r="CZ434" i="3"/>
  <c r="DA434" i="3"/>
  <c r="DB434" i="3"/>
  <c r="DC434" i="3"/>
  <c r="A435" i="3"/>
  <c r="Y435" i="3"/>
  <c r="CY435" i="3"/>
  <c r="CZ435" i="3"/>
  <c r="DA435" i="3"/>
  <c r="DC435" i="3"/>
  <c r="A436" i="3"/>
  <c r="Y436" i="3"/>
  <c r="CY436" i="3"/>
  <c r="CZ436" i="3"/>
  <c r="DB436" i="3" s="1"/>
  <c r="DA436" i="3"/>
  <c r="DC436" i="3"/>
  <c r="A437" i="3"/>
  <c r="Y437" i="3"/>
  <c r="CY437" i="3"/>
  <c r="CZ437" i="3"/>
  <c r="DA437" i="3"/>
  <c r="DB437" i="3"/>
  <c r="DC437" i="3"/>
  <c r="A438" i="3"/>
  <c r="Y438" i="3"/>
  <c r="CY438" i="3"/>
  <c r="CZ438" i="3"/>
  <c r="DA438" i="3"/>
  <c r="DC438" i="3"/>
  <c r="A439" i="3"/>
  <c r="Y439" i="3"/>
  <c r="CY439" i="3"/>
  <c r="CZ439" i="3"/>
  <c r="DB439" i="3" s="1"/>
  <c r="DA439" i="3"/>
  <c r="DC439" i="3"/>
  <c r="A440" i="3"/>
  <c r="Y440" i="3"/>
  <c r="CY440" i="3"/>
  <c r="CZ440" i="3"/>
  <c r="DA440" i="3"/>
  <c r="DB440" i="3"/>
  <c r="DC440" i="3"/>
  <c r="A441" i="3"/>
  <c r="Y441" i="3"/>
  <c r="CY441" i="3"/>
  <c r="CZ441" i="3"/>
  <c r="DA441" i="3"/>
  <c r="DC441" i="3"/>
  <c r="A442" i="3"/>
  <c r="Y442" i="3"/>
  <c r="CY442" i="3"/>
  <c r="CZ442" i="3"/>
  <c r="DB442" i="3" s="1"/>
  <c r="DA442" i="3"/>
  <c r="DC442" i="3"/>
  <c r="A443" i="3"/>
  <c r="Y443" i="3"/>
  <c r="CY443" i="3"/>
  <c r="CZ443" i="3"/>
  <c r="DB443" i="3" s="1"/>
  <c r="DA443" i="3"/>
  <c r="DC443" i="3"/>
  <c r="A444" i="3"/>
  <c r="Y444" i="3"/>
  <c r="CY444" i="3"/>
  <c r="CZ444" i="3"/>
  <c r="DB444" i="3" s="1"/>
  <c r="DA444" i="3"/>
  <c r="DC444" i="3"/>
  <c r="A445" i="3"/>
  <c r="Y445" i="3"/>
  <c r="CY445" i="3"/>
  <c r="CZ445" i="3"/>
  <c r="DB445" i="3" s="1"/>
  <c r="DA445" i="3"/>
  <c r="DC445" i="3"/>
  <c r="A446" i="3"/>
  <c r="Y446" i="3"/>
  <c r="CY446" i="3"/>
  <c r="CZ446" i="3"/>
  <c r="DB446" i="3" s="1"/>
  <c r="DA446" i="3"/>
  <c r="DC446" i="3"/>
  <c r="A447" i="3"/>
  <c r="Y447" i="3"/>
  <c r="CY447" i="3"/>
  <c r="CZ447" i="3"/>
  <c r="DB447" i="3" s="1"/>
  <c r="DA447" i="3"/>
  <c r="DC447" i="3"/>
  <c r="A448" i="3"/>
  <c r="Y448" i="3"/>
  <c r="CY448" i="3"/>
  <c r="CZ448" i="3"/>
  <c r="DB448" i="3" s="1"/>
  <c r="DA448" i="3"/>
  <c r="DC448" i="3"/>
  <c r="A449" i="3"/>
  <c r="Y449" i="3"/>
  <c r="CY449" i="3"/>
  <c r="CZ449" i="3"/>
  <c r="DB449" i="3" s="1"/>
  <c r="DA449" i="3"/>
  <c r="DC449" i="3"/>
  <c r="A450" i="3"/>
  <c r="Y450" i="3"/>
  <c r="CY450" i="3"/>
  <c r="CZ450" i="3"/>
  <c r="DB450" i="3" s="1"/>
  <c r="DA450" i="3"/>
  <c r="DC450" i="3"/>
  <c r="A451" i="3"/>
  <c r="Y451" i="3"/>
  <c r="CY451" i="3"/>
  <c r="CZ451" i="3"/>
  <c r="DA451" i="3"/>
  <c r="DB451" i="3"/>
  <c r="DC451" i="3"/>
  <c r="A452" i="3"/>
  <c r="Y452" i="3"/>
  <c r="CY452" i="3"/>
  <c r="CZ452" i="3"/>
  <c r="DB452" i="3" s="1"/>
  <c r="DA452" i="3"/>
  <c r="DC452" i="3"/>
  <c r="A453" i="3"/>
  <c r="Y453" i="3"/>
  <c r="CY453" i="3"/>
  <c r="CZ453" i="3"/>
  <c r="DB453" i="3" s="1"/>
  <c r="DA453" i="3"/>
  <c r="DC453" i="3"/>
  <c r="A454" i="3"/>
  <c r="Y454" i="3"/>
  <c r="CY454" i="3"/>
  <c r="CZ454" i="3"/>
  <c r="DA454" i="3"/>
  <c r="DB454" i="3"/>
  <c r="DC454" i="3"/>
  <c r="A455" i="3"/>
  <c r="Y455" i="3"/>
  <c r="CY455" i="3"/>
  <c r="CZ455" i="3"/>
  <c r="DB455" i="3" s="1"/>
  <c r="DA455" i="3"/>
  <c r="DC455" i="3"/>
  <c r="A456" i="3"/>
  <c r="Y456" i="3"/>
  <c r="CY456" i="3"/>
  <c r="CZ456" i="3"/>
  <c r="DB456" i="3" s="1"/>
  <c r="DA456" i="3"/>
  <c r="DC456" i="3"/>
  <c r="A457" i="3"/>
  <c r="Y457" i="3"/>
  <c r="CY457" i="3"/>
  <c r="CZ457" i="3"/>
  <c r="DA457" i="3"/>
  <c r="DB457" i="3"/>
  <c r="DC457" i="3"/>
  <c r="A458" i="3"/>
  <c r="Y458" i="3"/>
  <c r="CY458" i="3"/>
  <c r="CZ458" i="3"/>
  <c r="DA458" i="3"/>
  <c r="DC458" i="3"/>
  <c r="A459" i="3"/>
  <c r="Y459" i="3"/>
  <c r="CY459" i="3"/>
  <c r="CZ459" i="3"/>
  <c r="DA459" i="3"/>
  <c r="DB459" i="3"/>
  <c r="DC459" i="3"/>
  <c r="A460" i="3"/>
  <c r="Y460" i="3"/>
  <c r="CY460" i="3"/>
  <c r="CZ460" i="3"/>
  <c r="DA460" i="3"/>
  <c r="DC460" i="3"/>
  <c r="A461" i="3"/>
  <c r="Y461" i="3"/>
  <c r="CY461" i="3"/>
  <c r="CZ461" i="3"/>
  <c r="DA461" i="3"/>
  <c r="DC461" i="3"/>
  <c r="A462" i="3"/>
  <c r="Y462" i="3"/>
  <c r="CY462" i="3"/>
  <c r="CZ462" i="3"/>
  <c r="DB462" i="3" s="1"/>
  <c r="DA462" i="3"/>
  <c r="DC462" i="3"/>
  <c r="A463" i="3"/>
  <c r="Y463" i="3"/>
  <c r="CY463" i="3"/>
  <c r="CZ463" i="3"/>
  <c r="DB463" i="3" s="1"/>
  <c r="DA463" i="3"/>
  <c r="DC463" i="3"/>
  <c r="A464" i="3"/>
  <c r="Y464" i="3"/>
  <c r="CY464" i="3"/>
  <c r="CZ464" i="3"/>
  <c r="DA464" i="3"/>
  <c r="DC464" i="3"/>
  <c r="A465" i="3"/>
  <c r="Y465" i="3"/>
  <c r="CY465" i="3"/>
  <c r="CZ465" i="3"/>
  <c r="DB465" i="3" s="1"/>
  <c r="DA465" i="3"/>
  <c r="DC465" i="3"/>
  <c r="A466" i="3"/>
  <c r="Y466" i="3"/>
  <c r="CY466" i="3"/>
  <c r="CZ466" i="3"/>
  <c r="DA466" i="3"/>
  <c r="DC466" i="3"/>
  <c r="A467" i="3"/>
  <c r="Y467" i="3"/>
  <c r="CY467" i="3"/>
  <c r="CZ467" i="3"/>
  <c r="DB467" i="3" s="1"/>
  <c r="DA467" i="3"/>
  <c r="DC467" i="3"/>
  <c r="A468" i="3"/>
  <c r="Y468" i="3"/>
  <c r="CY468" i="3"/>
  <c r="CZ468" i="3"/>
  <c r="DB468" i="3" s="1"/>
  <c r="DA468" i="3"/>
  <c r="DC468" i="3"/>
  <c r="A469" i="3"/>
  <c r="Y469" i="3"/>
  <c r="CY469" i="3"/>
  <c r="CZ469" i="3"/>
  <c r="DB469" i="3" s="1"/>
  <c r="DA469" i="3"/>
  <c r="DC469" i="3"/>
  <c r="A470" i="3"/>
  <c r="Y470" i="3"/>
  <c r="CY470" i="3"/>
  <c r="CZ470" i="3"/>
  <c r="DA470" i="3"/>
  <c r="DC470" i="3"/>
  <c r="A471" i="3"/>
  <c r="Y471" i="3"/>
  <c r="CY471" i="3"/>
  <c r="CZ471" i="3"/>
  <c r="DB471" i="3" s="1"/>
  <c r="DA471" i="3"/>
  <c r="DC471" i="3"/>
  <c r="A472" i="3"/>
  <c r="Y472" i="3"/>
  <c r="CY472" i="3"/>
  <c r="CZ472" i="3"/>
  <c r="DA472" i="3"/>
  <c r="DC472" i="3"/>
  <c r="A473" i="3"/>
  <c r="Y473" i="3"/>
  <c r="CY473" i="3"/>
  <c r="CZ473" i="3"/>
  <c r="DA473" i="3"/>
  <c r="DC473" i="3"/>
  <c r="A474" i="3"/>
  <c r="Y474" i="3"/>
  <c r="CY474" i="3"/>
  <c r="CZ474" i="3"/>
  <c r="DA474" i="3"/>
  <c r="DB474" i="3"/>
  <c r="DC474" i="3"/>
  <c r="A475" i="3"/>
  <c r="Y475" i="3"/>
  <c r="CY475" i="3"/>
  <c r="CZ475" i="3"/>
  <c r="DB475" i="3" s="1"/>
  <c r="DA475" i="3"/>
  <c r="DC475" i="3"/>
  <c r="A476" i="3"/>
  <c r="Y476" i="3"/>
  <c r="CY476" i="3"/>
  <c r="CZ476" i="3"/>
  <c r="DA476" i="3"/>
  <c r="DC476" i="3"/>
  <c r="A477" i="3"/>
  <c r="Y477" i="3"/>
  <c r="CY477" i="3"/>
  <c r="CZ477" i="3"/>
  <c r="DB477" i="3" s="1"/>
  <c r="DA477" i="3"/>
  <c r="DC477" i="3"/>
  <c r="A478" i="3"/>
  <c r="Y478" i="3"/>
  <c r="CY478" i="3"/>
  <c r="CZ478" i="3"/>
  <c r="DA478" i="3"/>
  <c r="DC478" i="3"/>
  <c r="A479" i="3"/>
  <c r="Y479" i="3"/>
  <c r="CY479" i="3"/>
  <c r="CZ479" i="3"/>
  <c r="DA479" i="3"/>
  <c r="DC479" i="3"/>
  <c r="A480" i="3"/>
  <c r="Y480" i="3"/>
  <c r="CY480" i="3"/>
  <c r="CZ480" i="3"/>
  <c r="DB480" i="3" s="1"/>
  <c r="DA480" i="3"/>
  <c r="DC480" i="3"/>
  <c r="A481" i="3"/>
  <c r="Y481" i="3"/>
  <c r="CY481" i="3"/>
  <c r="CZ481" i="3"/>
  <c r="DA481" i="3"/>
  <c r="DB481" i="3"/>
  <c r="DC481" i="3"/>
  <c r="A482" i="3"/>
  <c r="Y482" i="3"/>
  <c r="CY482" i="3"/>
  <c r="CZ482" i="3"/>
  <c r="DB482" i="3" s="1"/>
  <c r="DA482" i="3"/>
  <c r="DC482" i="3"/>
  <c r="A483" i="3"/>
  <c r="Y483" i="3"/>
  <c r="CY483" i="3"/>
  <c r="CZ483" i="3"/>
  <c r="DB483" i="3" s="1"/>
  <c r="DA483" i="3"/>
  <c r="DC483" i="3"/>
  <c r="A484" i="3"/>
  <c r="Y484" i="3"/>
  <c r="CY484" i="3"/>
  <c r="CZ484" i="3"/>
  <c r="DB484" i="3" s="1"/>
  <c r="DA484" i="3"/>
  <c r="DC484" i="3"/>
  <c r="A485" i="3"/>
  <c r="Y485" i="3"/>
  <c r="CY485" i="3"/>
  <c r="CZ485" i="3"/>
  <c r="DB485" i="3" s="1"/>
  <c r="DA485" i="3"/>
  <c r="DC485" i="3"/>
  <c r="A486" i="3"/>
  <c r="Y486" i="3"/>
  <c r="CY486" i="3"/>
  <c r="CZ486" i="3"/>
  <c r="DB486" i="3" s="1"/>
  <c r="DA486" i="3"/>
  <c r="DC486" i="3"/>
  <c r="A487" i="3"/>
  <c r="Y487" i="3"/>
  <c r="CY487" i="3"/>
  <c r="CZ487" i="3"/>
  <c r="DA487" i="3"/>
  <c r="DB487" i="3"/>
  <c r="DC487" i="3"/>
  <c r="A488" i="3"/>
  <c r="Y488" i="3"/>
  <c r="CY488" i="3"/>
  <c r="CZ488" i="3"/>
  <c r="DB488" i="3" s="1"/>
  <c r="DA488" i="3"/>
  <c r="DC488" i="3"/>
  <c r="A489" i="3"/>
  <c r="Y489" i="3"/>
  <c r="CY489" i="3"/>
  <c r="CZ489" i="3"/>
  <c r="DB489" i="3" s="1"/>
  <c r="DA489" i="3"/>
  <c r="DC489" i="3"/>
  <c r="A490" i="3"/>
  <c r="Y490" i="3"/>
  <c r="CY490" i="3"/>
  <c r="CZ490" i="3"/>
  <c r="DB490" i="3" s="1"/>
  <c r="DA490" i="3"/>
  <c r="DC490" i="3"/>
  <c r="A491" i="3"/>
  <c r="Y491" i="3"/>
  <c r="CY491" i="3"/>
  <c r="CZ491" i="3"/>
  <c r="DB491" i="3" s="1"/>
  <c r="DA491" i="3"/>
  <c r="DC491" i="3"/>
  <c r="A492" i="3"/>
  <c r="Y492" i="3"/>
  <c r="CY492" i="3"/>
  <c r="CZ492" i="3"/>
  <c r="DB492" i="3" s="1"/>
  <c r="DA492" i="3"/>
  <c r="DC492" i="3"/>
  <c r="A493" i="3"/>
  <c r="Y493" i="3"/>
  <c r="CY493" i="3"/>
  <c r="CZ493" i="3"/>
  <c r="DA493" i="3"/>
  <c r="DC493" i="3"/>
  <c r="A494" i="3"/>
  <c r="Y494" i="3"/>
  <c r="CY494" i="3"/>
  <c r="CZ494" i="3"/>
  <c r="DB494" i="3" s="1"/>
  <c r="DA494" i="3"/>
  <c r="DC494" i="3"/>
  <c r="A495" i="3"/>
  <c r="Y495" i="3"/>
  <c r="CY495" i="3"/>
  <c r="CZ495" i="3"/>
  <c r="DB495" i="3" s="1"/>
  <c r="DA495" i="3"/>
  <c r="DC495" i="3"/>
  <c r="A496" i="3"/>
  <c r="Y496" i="3"/>
  <c r="CY496" i="3"/>
  <c r="CZ496" i="3"/>
  <c r="DB496" i="3" s="1"/>
  <c r="DA496" i="3"/>
  <c r="DC496" i="3"/>
  <c r="A497" i="3"/>
  <c r="Y497" i="3"/>
  <c r="CY497" i="3"/>
  <c r="CZ497" i="3"/>
  <c r="DB497" i="3" s="1"/>
  <c r="DA497" i="3"/>
  <c r="DC497" i="3"/>
  <c r="A498" i="3"/>
  <c r="Y498" i="3"/>
  <c r="CY498" i="3"/>
  <c r="CZ498" i="3"/>
  <c r="DB498" i="3" s="1"/>
  <c r="DA498" i="3"/>
  <c r="DC498" i="3"/>
  <c r="A499" i="3"/>
  <c r="Y499" i="3"/>
  <c r="CY499" i="3"/>
  <c r="CZ499" i="3"/>
  <c r="DA499" i="3"/>
  <c r="DB499" i="3"/>
  <c r="DC499" i="3"/>
  <c r="A500" i="3"/>
  <c r="Y500" i="3"/>
  <c r="CY500" i="3"/>
  <c r="CZ500" i="3"/>
  <c r="DB500" i="3" s="1"/>
  <c r="DA500" i="3"/>
  <c r="DC500" i="3"/>
  <c r="A501" i="3"/>
  <c r="Y501" i="3"/>
  <c r="CY501" i="3"/>
  <c r="CZ501" i="3"/>
  <c r="DA501" i="3"/>
  <c r="DC501" i="3"/>
  <c r="A502" i="3"/>
  <c r="Y502" i="3"/>
  <c r="CY502" i="3"/>
  <c r="CZ502" i="3"/>
  <c r="DB502" i="3" s="1"/>
  <c r="DA502" i="3"/>
  <c r="DC502" i="3"/>
  <c r="A503" i="3"/>
  <c r="Y503" i="3"/>
  <c r="CY503" i="3"/>
  <c r="CZ503" i="3"/>
  <c r="DB503" i="3" s="1"/>
  <c r="DA503" i="3"/>
  <c r="DC503" i="3"/>
  <c r="A504" i="3"/>
  <c r="Y504" i="3"/>
  <c r="CY504" i="3"/>
  <c r="CZ504" i="3"/>
  <c r="DB504" i="3" s="1"/>
  <c r="DA504" i="3"/>
  <c r="DC504" i="3"/>
  <c r="A505" i="3"/>
  <c r="Y505" i="3"/>
  <c r="CY505" i="3"/>
  <c r="CZ505" i="3"/>
  <c r="DB505" i="3" s="1"/>
  <c r="DA505" i="3"/>
  <c r="DC505" i="3"/>
  <c r="A506" i="3"/>
  <c r="Y506" i="3"/>
  <c r="CY506" i="3"/>
  <c r="CZ506" i="3"/>
  <c r="DB506" i="3" s="1"/>
  <c r="DA506" i="3"/>
  <c r="DC506" i="3"/>
  <c r="A507" i="3"/>
  <c r="Y507" i="3"/>
  <c r="CY507" i="3"/>
  <c r="CZ507" i="3"/>
  <c r="DB507" i="3" s="1"/>
  <c r="DA507" i="3"/>
  <c r="DC507" i="3"/>
  <c r="A508" i="3"/>
  <c r="Y508" i="3"/>
  <c r="CY508" i="3"/>
  <c r="CZ508" i="3"/>
  <c r="DB508" i="3" s="1"/>
  <c r="DA508" i="3"/>
  <c r="DC508" i="3"/>
  <c r="A509" i="3"/>
  <c r="Y509" i="3"/>
  <c r="CY509" i="3"/>
  <c r="CZ509" i="3"/>
  <c r="DB509" i="3" s="1"/>
  <c r="DA509" i="3"/>
  <c r="DC509" i="3"/>
  <c r="A510" i="3"/>
  <c r="Y510" i="3"/>
  <c r="CY510" i="3"/>
  <c r="CZ510" i="3"/>
  <c r="DB510" i="3" s="1"/>
  <c r="DA510" i="3"/>
  <c r="DC510" i="3"/>
  <c r="A511" i="3"/>
  <c r="Y511" i="3"/>
  <c r="CY511" i="3"/>
  <c r="CZ511" i="3"/>
  <c r="DB511" i="3" s="1"/>
  <c r="DA511" i="3"/>
  <c r="DC511" i="3"/>
  <c r="A512" i="3"/>
  <c r="Y512" i="3"/>
  <c r="CY512" i="3"/>
  <c r="CZ512" i="3"/>
  <c r="DB512" i="3" s="1"/>
  <c r="DA512" i="3"/>
  <c r="DC512" i="3"/>
  <c r="A513" i="3"/>
  <c r="Y513" i="3"/>
  <c r="CY513" i="3"/>
  <c r="CZ513" i="3"/>
  <c r="DB513" i="3" s="1"/>
  <c r="DA513" i="3"/>
  <c r="DC513" i="3"/>
  <c r="A514" i="3"/>
  <c r="Y514" i="3"/>
  <c r="CY514" i="3"/>
  <c r="CZ514" i="3"/>
  <c r="DA514" i="3"/>
  <c r="DB514" i="3"/>
  <c r="DC514" i="3"/>
  <c r="A515" i="3"/>
  <c r="Y515" i="3"/>
  <c r="CY515" i="3"/>
  <c r="CZ515" i="3"/>
  <c r="DA515" i="3"/>
  <c r="DB515" i="3"/>
  <c r="DC515" i="3"/>
  <c r="A516" i="3"/>
  <c r="Y516" i="3"/>
  <c r="CY516" i="3"/>
  <c r="CZ516" i="3"/>
  <c r="DA516" i="3"/>
  <c r="DC516" i="3"/>
  <c r="A517" i="3"/>
  <c r="Y517" i="3"/>
  <c r="CY517" i="3"/>
  <c r="CZ517" i="3"/>
  <c r="DA517" i="3"/>
  <c r="DB517" i="3"/>
  <c r="DC517" i="3"/>
  <c r="A518" i="3"/>
  <c r="Y518" i="3"/>
  <c r="CY518" i="3"/>
  <c r="CZ518" i="3"/>
  <c r="DA518" i="3"/>
  <c r="DC518" i="3"/>
  <c r="A519" i="3"/>
  <c r="Y519" i="3"/>
  <c r="CY519" i="3"/>
  <c r="CZ519" i="3"/>
  <c r="DA519" i="3"/>
  <c r="DC519" i="3"/>
  <c r="A520" i="3"/>
  <c r="Y520" i="3"/>
  <c r="CY520" i="3"/>
  <c r="CZ520" i="3"/>
  <c r="DA520" i="3"/>
  <c r="DC520" i="3"/>
  <c r="A521" i="3"/>
  <c r="Y521" i="3"/>
  <c r="CY521" i="3"/>
  <c r="CZ521" i="3"/>
  <c r="DB521" i="3" s="1"/>
  <c r="DA521" i="3"/>
  <c r="DC521" i="3"/>
  <c r="A522" i="3"/>
  <c r="Y522" i="3"/>
  <c r="CY522" i="3"/>
  <c r="CZ522" i="3"/>
  <c r="DA522" i="3"/>
  <c r="DC522" i="3"/>
  <c r="A523" i="3"/>
  <c r="Y523" i="3"/>
  <c r="CY523" i="3"/>
  <c r="CZ523" i="3"/>
  <c r="DA523" i="3"/>
  <c r="DC523" i="3"/>
  <c r="A524" i="3"/>
  <c r="Y524" i="3"/>
  <c r="CY524" i="3"/>
  <c r="CZ524" i="3"/>
  <c r="DB524" i="3" s="1"/>
  <c r="DA524" i="3"/>
  <c r="DC524" i="3"/>
  <c r="A525" i="3"/>
  <c r="Y525" i="3"/>
  <c r="CY525" i="3"/>
  <c r="CZ525" i="3"/>
  <c r="DA525" i="3"/>
  <c r="DC525" i="3"/>
  <c r="A526" i="3"/>
  <c r="Y526" i="3"/>
  <c r="CY526" i="3"/>
  <c r="CZ526" i="3"/>
  <c r="DA526" i="3"/>
  <c r="DB526" i="3"/>
  <c r="DC526" i="3"/>
  <c r="A527" i="3"/>
  <c r="Y527" i="3"/>
  <c r="CY527" i="3"/>
  <c r="CZ527" i="3"/>
  <c r="DB527" i="3" s="1"/>
  <c r="DA527" i="3"/>
  <c r="DC527" i="3"/>
  <c r="A528" i="3"/>
  <c r="Y528" i="3"/>
  <c r="CY528" i="3"/>
  <c r="CZ528" i="3"/>
  <c r="DA528" i="3"/>
  <c r="DC528" i="3"/>
  <c r="A529" i="3"/>
  <c r="Y529" i="3"/>
  <c r="CY529" i="3"/>
  <c r="CZ529" i="3"/>
  <c r="DA529" i="3"/>
  <c r="DB529" i="3"/>
  <c r="DC529" i="3"/>
  <c r="A530" i="3"/>
  <c r="Y530" i="3"/>
  <c r="CY530" i="3"/>
  <c r="CZ530" i="3"/>
  <c r="DB530" i="3" s="1"/>
  <c r="DA530" i="3"/>
  <c r="DC530" i="3"/>
  <c r="A531" i="3"/>
  <c r="Y531" i="3"/>
  <c r="CY531" i="3"/>
  <c r="CZ531" i="3"/>
  <c r="DB531" i="3" s="1"/>
  <c r="DA531" i="3"/>
  <c r="DC531" i="3"/>
  <c r="A532" i="3"/>
  <c r="Y532" i="3"/>
  <c r="CY532" i="3"/>
  <c r="CZ532" i="3"/>
  <c r="DB532" i="3" s="1"/>
  <c r="DA532" i="3"/>
  <c r="DC532" i="3"/>
  <c r="A533" i="3"/>
  <c r="Y533" i="3"/>
  <c r="CY533" i="3"/>
  <c r="CZ533" i="3"/>
  <c r="DB533" i="3" s="1"/>
  <c r="DA533" i="3"/>
  <c r="DC533" i="3"/>
  <c r="A534" i="3"/>
  <c r="Y534" i="3"/>
  <c r="CY534" i="3"/>
  <c r="CZ534" i="3"/>
  <c r="DB534" i="3" s="1"/>
  <c r="DA534" i="3"/>
  <c r="DC534" i="3"/>
  <c r="A535" i="3"/>
  <c r="Y535" i="3"/>
  <c r="CY535" i="3"/>
  <c r="CZ535" i="3"/>
  <c r="DB535" i="3" s="1"/>
  <c r="DA535" i="3"/>
  <c r="DC535" i="3"/>
  <c r="A536" i="3"/>
  <c r="Y536" i="3"/>
  <c r="CY536" i="3"/>
  <c r="CZ536" i="3"/>
  <c r="DB536" i="3" s="1"/>
  <c r="DA536" i="3"/>
  <c r="DC536" i="3"/>
  <c r="A537" i="3"/>
  <c r="Y537" i="3"/>
  <c r="CY537" i="3"/>
  <c r="CZ537" i="3"/>
  <c r="DA537" i="3"/>
  <c r="DC537" i="3"/>
  <c r="A538" i="3"/>
  <c r="Y538" i="3"/>
  <c r="CY538" i="3"/>
  <c r="CZ538" i="3"/>
  <c r="DB538" i="3" s="1"/>
  <c r="DA538" i="3"/>
  <c r="DC538" i="3"/>
  <c r="A539" i="3"/>
  <c r="Y539" i="3"/>
  <c r="CY539" i="3"/>
  <c r="CZ539" i="3"/>
  <c r="DA539" i="3"/>
  <c r="DB539" i="3"/>
  <c r="DC539" i="3"/>
  <c r="A540" i="3"/>
  <c r="Y540" i="3"/>
  <c r="CY540" i="3"/>
  <c r="CZ540" i="3"/>
  <c r="DB540" i="3" s="1"/>
  <c r="DA540" i="3"/>
  <c r="DC540" i="3"/>
  <c r="A541" i="3"/>
  <c r="Y541" i="3"/>
  <c r="CY541" i="3"/>
  <c r="CZ541" i="3"/>
  <c r="DB541" i="3" s="1"/>
  <c r="DA541" i="3"/>
  <c r="DC541" i="3"/>
  <c r="A542" i="3"/>
  <c r="Y542" i="3"/>
  <c r="CY542" i="3"/>
  <c r="CZ542" i="3"/>
  <c r="DB542" i="3" s="1"/>
  <c r="DA542" i="3"/>
  <c r="DC542" i="3"/>
  <c r="A543" i="3"/>
  <c r="Y543" i="3"/>
  <c r="CY543" i="3"/>
  <c r="CZ543" i="3"/>
  <c r="DB543" i="3" s="1"/>
  <c r="DA543" i="3"/>
  <c r="DC543" i="3"/>
  <c r="A544" i="3"/>
  <c r="Y544" i="3"/>
  <c r="CY544" i="3"/>
  <c r="CZ544" i="3"/>
  <c r="DB544" i="3" s="1"/>
  <c r="DA544" i="3"/>
  <c r="DC544" i="3"/>
  <c r="A545" i="3"/>
  <c r="Y545" i="3"/>
  <c r="CY545" i="3"/>
  <c r="CZ545" i="3"/>
  <c r="DB545" i="3" s="1"/>
  <c r="DA545" i="3"/>
  <c r="DC545" i="3"/>
  <c r="A546" i="3"/>
  <c r="Y546" i="3"/>
  <c r="CY546" i="3"/>
  <c r="CZ546" i="3"/>
  <c r="DB546" i="3" s="1"/>
  <c r="DA546" i="3"/>
  <c r="DC546" i="3"/>
  <c r="A547" i="3"/>
  <c r="Y547" i="3"/>
  <c r="CY547" i="3"/>
  <c r="CZ547" i="3"/>
  <c r="DB547" i="3" s="1"/>
  <c r="DA547" i="3"/>
  <c r="DC547" i="3"/>
  <c r="A548" i="3"/>
  <c r="Y548" i="3"/>
  <c r="CY548" i="3"/>
  <c r="CZ548" i="3"/>
  <c r="DA548" i="3"/>
  <c r="DB548" i="3"/>
  <c r="DC548" i="3"/>
  <c r="A549" i="3"/>
  <c r="Y549" i="3"/>
  <c r="CY549" i="3"/>
  <c r="CZ549" i="3"/>
  <c r="DA549" i="3"/>
  <c r="DC549" i="3"/>
  <c r="A550" i="3"/>
  <c r="Y550" i="3"/>
  <c r="CY550" i="3"/>
  <c r="CZ550" i="3"/>
  <c r="DA550" i="3"/>
  <c r="DC550" i="3"/>
  <c r="A551" i="3"/>
  <c r="Y551" i="3"/>
  <c r="CY551" i="3"/>
  <c r="CZ551" i="3"/>
  <c r="DB551" i="3" s="1"/>
  <c r="DA551" i="3"/>
  <c r="DC551" i="3"/>
  <c r="A552" i="3"/>
  <c r="Y552" i="3"/>
  <c r="CY552" i="3"/>
  <c r="CZ552" i="3"/>
  <c r="DA552" i="3"/>
  <c r="DB552" i="3"/>
  <c r="DC552" i="3"/>
  <c r="A553" i="3"/>
  <c r="Y553" i="3"/>
  <c r="CY553" i="3"/>
  <c r="CZ553" i="3"/>
  <c r="DB553" i="3" s="1"/>
  <c r="DA553" i="3"/>
  <c r="DC553" i="3"/>
  <c r="D12" i="1"/>
  <c r="E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BE18" i="1"/>
  <c r="BF18" i="1"/>
  <c r="BG18" i="1"/>
  <c r="BH18" i="1"/>
  <c r="BI18" i="1"/>
  <c r="BJ18" i="1"/>
  <c r="BK18" i="1"/>
  <c r="BL18" i="1"/>
  <c r="BM18" i="1"/>
  <c r="BN18" i="1"/>
  <c r="BO18" i="1"/>
  <c r="BP18" i="1"/>
  <c r="BQ18" i="1"/>
  <c r="BR18" i="1"/>
  <c r="BS18" i="1"/>
  <c r="BT18" i="1"/>
  <c r="BU18" i="1"/>
  <c r="BV18" i="1"/>
  <c r="BW18" i="1"/>
  <c r="BX18" i="1"/>
  <c r="BY18" i="1"/>
  <c r="BZ18" i="1"/>
  <c r="CA18" i="1"/>
  <c r="CB18" i="1"/>
  <c r="CC18" i="1"/>
  <c r="CD18" i="1"/>
  <c r="CE18" i="1"/>
  <c r="CF18" i="1"/>
  <c r="CG18" i="1"/>
  <c r="CH18" i="1"/>
  <c r="CI18" i="1"/>
  <c r="CJ18" i="1"/>
  <c r="CK18" i="1"/>
  <c r="CL18" i="1"/>
  <c r="CM18" i="1"/>
  <c r="CN18" i="1"/>
  <c r="CO18" i="1"/>
  <c r="CP18" i="1"/>
  <c r="CQ18" i="1"/>
  <c r="CR18" i="1"/>
  <c r="CS18" i="1"/>
  <c r="CT18" i="1"/>
  <c r="CU18" i="1"/>
  <c r="CV18" i="1"/>
  <c r="CW18" i="1"/>
  <c r="CX18" i="1"/>
  <c r="CY18" i="1"/>
  <c r="CZ18" i="1"/>
  <c r="DA18" i="1"/>
  <c r="DB18" i="1"/>
  <c r="DC18" i="1"/>
  <c r="DD18" i="1"/>
  <c r="DE18" i="1"/>
  <c r="DF18" i="1"/>
  <c r="DG18" i="1"/>
  <c r="DH18" i="1"/>
  <c r="DI18" i="1"/>
  <c r="DJ18" i="1"/>
  <c r="DK18" i="1"/>
  <c r="DL18" i="1"/>
  <c r="DM18" i="1"/>
  <c r="DN18" i="1"/>
  <c r="DO18" i="1"/>
  <c r="DP18" i="1"/>
  <c r="DQ18" i="1"/>
  <c r="DR18" i="1"/>
  <c r="DS18" i="1"/>
  <c r="DT18" i="1"/>
  <c r="DU18" i="1"/>
  <c r="DV18" i="1"/>
  <c r="DW18" i="1"/>
  <c r="DX18" i="1"/>
  <c r="DY18" i="1"/>
  <c r="DZ18" i="1"/>
  <c r="EA18" i="1"/>
  <c r="EB18" i="1"/>
  <c r="EC18" i="1"/>
  <c r="ED18" i="1"/>
  <c r="EE18" i="1"/>
  <c r="EF18" i="1"/>
  <c r="EG18" i="1"/>
  <c r="EH18" i="1"/>
  <c r="EI18" i="1"/>
  <c r="EJ18" i="1"/>
  <c r="EK18" i="1"/>
  <c r="EL18" i="1"/>
  <c r="EM18" i="1"/>
  <c r="EN18" i="1"/>
  <c r="EO18" i="1"/>
  <c r="EP18" i="1"/>
  <c r="EQ18" i="1"/>
  <c r="ER18" i="1"/>
  <c r="ES18" i="1"/>
  <c r="ET18" i="1"/>
  <c r="EU18" i="1"/>
  <c r="EV18" i="1"/>
  <c r="EW18" i="1"/>
  <c r="EX18" i="1"/>
  <c r="EY18" i="1"/>
  <c r="EZ18" i="1"/>
  <c r="FA18" i="1"/>
  <c r="FB18" i="1"/>
  <c r="FC18" i="1"/>
  <c r="FD18" i="1"/>
  <c r="FE18" i="1"/>
  <c r="FF18" i="1"/>
  <c r="FG18" i="1"/>
  <c r="FH18" i="1"/>
  <c r="FI18" i="1"/>
  <c r="FJ18" i="1"/>
  <c r="FK18" i="1"/>
  <c r="FL18" i="1"/>
  <c r="FM18" i="1"/>
  <c r="FN18" i="1"/>
  <c r="FO18" i="1"/>
  <c r="FP18" i="1"/>
  <c r="FQ18" i="1"/>
  <c r="FR18" i="1"/>
  <c r="FS18" i="1"/>
  <c r="FT18" i="1"/>
  <c r="FU18" i="1"/>
  <c r="FV18" i="1"/>
  <c r="FW18" i="1"/>
  <c r="FX18" i="1"/>
  <c r="FY18" i="1"/>
  <c r="FZ18" i="1"/>
  <c r="GA18" i="1"/>
  <c r="GB18" i="1"/>
  <c r="GC18" i="1"/>
  <c r="GD18" i="1"/>
  <c r="GE18" i="1"/>
  <c r="GF18" i="1"/>
  <c r="GG18" i="1"/>
  <c r="GH18" i="1"/>
  <c r="GI18" i="1"/>
  <c r="GJ18" i="1"/>
  <c r="GK18" i="1"/>
  <c r="GL18" i="1"/>
  <c r="GM18" i="1"/>
  <c r="GN18" i="1"/>
  <c r="GO18" i="1"/>
  <c r="GP18" i="1"/>
  <c r="GQ18" i="1"/>
  <c r="GR18" i="1"/>
  <c r="GS18" i="1"/>
  <c r="GT18" i="1"/>
  <c r="GU18" i="1"/>
  <c r="GV18" i="1"/>
  <c r="GW18" i="1"/>
  <c r="GX18" i="1"/>
  <c r="D20" i="1"/>
  <c r="E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BR22" i="1"/>
  <c r="BS22" i="1"/>
  <c r="BT22" i="1"/>
  <c r="BU22" i="1"/>
  <c r="BV22" i="1"/>
  <c r="BW22" i="1"/>
  <c r="BX22" i="1"/>
  <c r="BY22" i="1"/>
  <c r="BZ22" i="1"/>
  <c r="CA22" i="1"/>
  <c r="CB22" i="1"/>
  <c r="CC22" i="1"/>
  <c r="CD22" i="1"/>
  <c r="CE22" i="1"/>
  <c r="CF22" i="1"/>
  <c r="CG22" i="1"/>
  <c r="CH22" i="1"/>
  <c r="CI22" i="1"/>
  <c r="CJ22" i="1"/>
  <c r="CK22" i="1"/>
  <c r="CL22" i="1"/>
  <c r="CM22" i="1"/>
  <c r="CN22" i="1"/>
  <c r="CO22" i="1"/>
  <c r="CP22" i="1"/>
  <c r="CQ22" i="1"/>
  <c r="CR22" i="1"/>
  <c r="CS22" i="1"/>
  <c r="CT22" i="1"/>
  <c r="CU22" i="1"/>
  <c r="CV22" i="1"/>
  <c r="CW22" i="1"/>
  <c r="CX22" i="1"/>
  <c r="CY22" i="1"/>
  <c r="CZ22" i="1"/>
  <c r="DA22" i="1"/>
  <c r="DB22" i="1"/>
  <c r="DC22" i="1"/>
  <c r="DD22" i="1"/>
  <c r="DE22" i="1"/>
  <c r="DF22" i="1"/>
  <c r="DG22" i="1"/>
  <c r="DH22" i="1"/>
  <c r="DI22" i="1"/>
  <c r="DJ22" i="1"/>
  <c r="DK22" i="1"/>
  <c r="DL22" i="1"/>
  <c r="DM22" i="1"/>
  <c r="DN22" i="1"/>
  <c r="DO22" i="1"/>
  <c r="DP22" i="1"/>
  <c r="DQ22" i="1"/>
  <c r="DR22" i="1"/>
  <c r="DS22" i="1"/>
  <c r="DT22" i="1"/>
  <c r="DU22" i="1"/>
  <c r="DV22" i="1"/>
  <c r="DW22" i="1"/>
  <c r="DX22" i="1"/>
  <c r="DY22" i="1"/>
  <c r="DZ22" i="1"/>
  <c r="EA22" i="1"/>
  <c r="EB22" i="1"/>
  <c r="EC22" i="1"/>
  <c r="ED22" i="1"/>
  <c r="EE22" i="1"/>
  <c r="EF22" i="1"/>
  <c r="EG22" i="1"/>
  <c r="EH22" i="1"/>
  <c r="EI22" i="1"/>
  <c r="EJ22" i="1"/>
  <c r="EK22" i="1"/>
  <c r="EL22" i="1"/>
  <c r="EM22" i="1"/>
  <c r="EN22" i="1"/>
  <c r="EO22" i="1"/>
  <c r="EP22" i="1"/>
  <c r="EQ22" i="1"/>
  <c r="ER22" i="1"/>
  <c r="ES22" i="1"/>
  <c r="ET22" i="1"/>
  <c r="EU22" i="1"/>
  <c r="EV22" i="1"/>
  <c r="EW22" i="1"/>
  <c r="EX22" i="1"/>
  <c r="EY22" i="1"/>
  <c r="EZ22" i="1"/>
  <c r="FA22" i="1"/>
  <c r="FB22" i="1"/>
  <c r="FC22" i="1"/>
  <c r="FD22" i="1"/>
  <c r="FE22" i="1"/>
  <c r="FF22" i="1"/>
  <c r="FG22" i="1"/>
  <c r="FH22" i="1"/>
  <c r="FI22" i="1"/>
  <c r="FJ22" i="1"/>
  <c r="FK22" i="1"/>
  <c r="FL22" i="1"/>
  <c r="FM22" i="1"/>
  <c r="FN22" i="1"/>
  <c r="FO22" i="1"/>
  <c r="FP22" i="1"/>
  <c r="FQ22" i="1"/>
  <c r="FR22" i="1"/>
  <c r="FS22" i="1"/>
  <c r="FT22" i="1"/>
  <c r="FU22" i="1"/>
  <c r="FV22" i="1"/>
  <c r="FW22" i="1"/>
  <c r="FX22" i="1"/>
  <c r="FY22" i="1"/>
  <c r="FZ22" i="1"/>
  <c r="GA22" i="1"/>
  <c r="GB22" i="1"/>
  <c r="GC22" i="1"/>
  <c r="GD22" i="1"/>
  <c r="GE22" i="1"/>
  <c r="GF22" i="1"/>
  <c r="GG22" i="1"/>
  <c r="GH22" i="1"/>
  <c r="GI22" i="1"/>
  <c r="GJ22" i="1"/>
  <c r="GK22" i="1"/>
  <c r="GL22" i="1"/>
  <c r="GM22" i="1"/>
  <c r="GN22" i="1"/>
  <c r="GO22" i="1"/>
  <c r="GP22" i="1"/>
  <c r="GQ22" i="1"/>
  <c r="GR22" i="1"/>
  <c r="GS22" i="1"/>
  <c r="GT22" i="1"/>
  <c r="GU22" i="1"/>
  <c r="GV22" i="1"/>
  <c r="GW22" i="1"/>
  <c r="GX22" i="1"/>
  <c r="D24" i="1"/>
  <c r="E26" i="1"/>
  <c r="Z26" i="1"/>
  <c r="AA26" i="1"/>
  <c r="AM26" i="1"/>
  <c r="AN26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BR26" i="1"/>
  <c r="BS26" i="1"/>
  <c r="BT26" i="1"/>
  <c r="BU26" i="1"/>
  <c r="BV26" i="1"/>
  <c r="BW26" i="1"/>
  <c r="CN26" i="1"/>
  <c r="CO26" i="1"/>
  <c r="CP26" i="1"/>
  <c r="CQ26" i="1"/>
  <c r="CR26" i="1"/>
  <c r="CS26" i="1"/>
  <c r="CT26" i="1"/>
  <c r="CU26" i="1"/>
  <c r="CV26" i="1"/>
  <c r="CW26" i="1"/>
  <c r="CX26" i="1"/>
  <c r="CY26" i="1"/>
  <c r="CZ26" i="1"/>
  <c r="DA26" i="1"/>
  <c r="DB26" i="1"/>
  <c r="DC26" i="1"/>
  <c r="DD26" i="1"/>
  <c r="DE26" i="1"/>
  <c r="DF26" i="1"/>
  <c r="DG26" i="1"/>
  <c r="DH26" i="1"/>
  <c r="DI26" i="1"/>
  <c r="DJ26" i="1"/>
  <c r="DK26" i="1"/>
  <c r="DL26" i="1"/>
  <c r="DM26" i="1"/>
  <c r="DN26" i="1"/>
  <c r="DO26" i="1"/>
  <c r="DP26" i="1"/>
  <c r="DQ26" i="1"/>
  <c r="DR26" i="1"/>
  <c r="DS26" i="1"/>
  <c r="DT26" i="1"/>
  <c r="DU26" i="1"/>
  <c r="DV26" i="1"/>
  <c r="DW26" i="1"/>
  <c r="DX26" i="1"/>
  <c r="DY26" i="1"/>
  <c r="DZ26" i="1"/>
  <c r="EA26" i="1"/>
  <c r="EB26" i="1"/>
  <c r="EC26" i="1"/>
  <c r="ED26" i="1"/>
  <c r="EE26" i="1"/>
  <c r="EF26" i="1"/>
  <c r="EG26" i="1"/>
  <c r="EH26" i="1"/>
  <c r="EI26" i="1"/>
  <c r="EJ26" i="1"/>
  <c r="EK26" i="1"/>
  <c r="EL26" i="1"/>
  <c r="EM26" i="1"/>
  <c r="EN26" i="1"/>
  <c r="EO26" i="1"/>
  <c r="EP26" i="1"/>
  <c r="EQ26" i="1"/>
  <c r="ER26" i="1"/>
  <c r="ES26" i="1"/>
  <c r="ET26" i="1"/>
  <c r="EU26" i="1"/>
  <c r="EV26" i="1"/>
  <c r="EW26" i="1"/>
  <c r="EX26" i="1"/>
  <c r="EY26" i="1"/>
  <c r="EZ26" i="1"/>
  <c r="FA26" i="1"/>
  <c r="FB26" i="1"/>
  <c r="FC26" i="1"/>
  <c r="FD26" i="1"/>
  <c r="FE26" i="1"/>
  <c r="FF26" i="1"/>
  <c r="FG26" i="1"/>
  <c r="FH26" i="1"/>
  <c r="FI26" i="1"/>
  <c r="FJ26" i="1"/>
  <c r="FK26" i="1"/>
  <c r="FL26" i="1"/>
  <c r="FM26" i="1"/>
  <c r="FN26" i="1"/>
  <c r="FO26" i="1"/>
  <c r="FP26" i="1"/>
  <c r="FQ26" i="1"/>
  <c r="FR26" i="1"/>
  <c r="FS26" i="1"/>
  <c r="FT26" i="1"/>
  <c r="FU26" i="1"/>
  <c r="FV26" i="1"/>
  <c r="FW26" i="1"/>
  <c r="FX26" i="1"/>
  <c r="FY26" i="1"/>
  <c r="FZ26" i="1"/>
  <c r="GA26" i="1"/>
  <c r="GB26" i="1"/>
  <c r="GC26" i="1"/>
  <c r="GD26" i="1"/>
  <c r="GE26" i="1"/>
  <c r="GF26" i="1"/>
  <c r="GG26" i="1"/>
  <c r="GH26" i="1"/>
  <c r="GI26" i="1"/>
  <c r="GJ26" i="1"/>
  <c r="GK26" i="1"/>
  <c r="GL26" i="1"/>
  <c r="GM26" i="1"/>
  <c r="GN26" i="1"/>
  <c r="GO26" i="1"/>
  <c r="GP26" i="1"/>
  <c r="GQ26" i="1"/>
  <c r="GR26" i="1"/>
  <c r="GS26" i="1"/>
  <c r="GT26" i="1"/>
  <c r="GU26" i="1"/>
  <c r="GV26" i="1"/>
  <c r="GW26" i="1"/>
  <c r="GX26" i="1"/>
  <c r="C28" i="1"/>
  <c r="D28" i="1"/>
  <c r="AC28" i="1"/>
  <c r="AE28" i="1"/>
  <c r="AD28" i="1" s="1"/>
  <c r="AF28" i="1"/>
  <c r="AG28" i="1"/>
  <c r="CU28" i="1" s="1"/>
  <c r="T28" i="1" s="1"/>
  <c r="AH28" i="1"/>
  <c r="AI28" i="1"/>
  <c r="AJ28" i="1"/>
  <c r="CQ28" i="1"/>
  <c r="CR28" i="1"/>
  <c r="CS28" i="1"/>
  <c r="CT28" i="1"/>
  <c r="CV28" i="1"/>
  <c r="CW28" i="1"/>
  <c r="CX28" i="1"/>
  <c r="W28" i="1" s="1"/>
  <c r="FR28" i="1"/>
  <c r="GL28" i="1"/>
  <c r="GO28" i="1"/>
  <c r="GP28" i="1"/>
  <c r="GV28" i="1"/>
  <c r="HC28" i="1" s="1"/>
  <c r="GX28" i="1" s="1"/>
  <c r="AC29" i="1"/>
  <c r="AE29" i="1"/>
  <c r="AD29" i="1" s="1"/>
  <c r="AB29" i="1" s="1"/>
  <c r="AF29" i="1"/>
  <c r="AG29" i="1"/>
  <c r="AH29" i="1"/>
  <c r="CV29" i="1" s="1"/>
  <c r="AI29" i="1"/>
  <c r="CW29" i="1" s="1"/>
  <c r="V29" i="1" s="1"/>
  <c r="AJ29" i="1"/>
  <c r="CX29" i="1" s="1"/>
  <c r="CQ29" i="1"/>
  <c r="P29" i="1" s="1"/>
  <c r="CR29" i="1"/>
  <c r="CS29" i="1"/>
  <c r="R29" i="1" s="1"/>
  <c r="CT29" i="1"/>
  <c r="CU29" i="1"/>
  <c r="T29" i="1" s="1"/>
  <c r="FR29" i="1"/>
  <c r="GL29" i="1"/>
  <c r="GO29" i="1"/>
  <c r="GP29" i="1"/>
  <c r="GV29" i="1"/>
  <c r="HC29" i="1" s="1"/>
  <c r="GX29" i="1" s="1"/>
  <c r="C30" i="1"/>
  <c r="D30" i="1"/>
  <c r="AC30" i="1"/>
  <c r="AE30" i="1"/>
  <c r="AD30" i="1" s="1"/>
  <c r="AF30" i="1"/>
  <c r="AG30" i="1"/>
  <c r="CU30" i="1" s="1"/>
  <c r="T30" i="1" s="1"/>
  <c r="AH30" i="1"/>
  <c r="AI30" i="1"/>
  <c r="AJ30" i="1"/>
  <c r="CX30" i="1" s="1"/>
  <c r="W30" i="1" s="1"/>
  <c r="CQ30" i="1"/>
  <c r="CR30" i="1"/>
  <c r="CS30" i="1"/>
  <c r="CT30" i="1"/>
  <c r="CV30" i="1"/>
  <c r="CW30" i="1"/>
  <c r="FR30" i="1"/>
  <c r="GL30" i="1"/>
  <c r="GO30" i="1"/>
  <c r="GP30" i="1"/>
  <c r="GV30" i="1"/>
  <c r="HC30" i="1" s="1"/>
  <c r="GX30" i="1" s="1"/>
  <c r="C31" i="1"/>
  <c r="D31" i="1"/>
  <c r="V31" i="1"/>
  <c r="AC31" i="1"/>
  <c r="AE31" i="1"/>
  <c r="AD31" i="1" s="1"/>
  <c r="AF31" i="1"/>
  <c r="AG31" i="1"/>
  <c r="CU31" i="1" s="1"/>
  <c r="AH31" i="1"/>
  <c r="AI31" i="1"/>
  <c r="AJ31" i="1"/>
  <c r="CX31" i="1" s="1"/>
  <c r="CQ31" i="1"/>
  <c r="CR31" i="1"/>
  <c r="CS31" i="1"/>
  <c r="CT31" i="1"/>
  <c r="CV31" i="1"/>
  <c r="CW31" i="1"/>
  <c r="FR31" i="1"/>
  <c r="GL31" i="1"/>
  <c r="GO31" i="1"/>
  <c r="GP31" i="1"/>
  <c r="GV31" i="1"/>
  <c r="HC31" i="1" s="1"/>
  <c r="GX31" i="1" s="1"/>
  <c r="AC32" i="1"/>
  <c r="AE32" i="1"/>
  <c r="AD32" i="1" s="1"/>
  <c r="AF32" i="1"/>
  <c r="AG32" i="1"/>
  <c r="CU32" i="1" s="1"/>
  <c r="T32" i="1" s="1"/>
  <c r="AH32" i="1"/>
  <c r="CV32" i="1" s="1"/>
  <c r="AI32" i="1"/>
  <c r="CW32" i="1" s="1"/>
  <c r="AJ32" i="1"/>
  <c r="CX32" i="1" s="1"/>
  <c r="CQ32" i="1"/>
  <c r="P32" i="1" s="1"/>
  <c r="CR32" i="1"/>
  <c r="CS32" i="1"/>
  <c r="CT32" i="1"/>
  <c r="FR32" i="1"/>
  <c r="GL32" i="1"/>
  <c r="GO32" i="1"/>
  <c r="GP32" i="1"/>
  <c r="GV32" i="1"/>
  <c r="HC32" i="1" s="1"/>
  <c r="C33" i="1"/>
  <c r="D33" i="1"/>
  <c r="AC33" i="1"/>
  <c r="AE33" i="1"/>
  <c r="AD33" i="1" s="1"/>
  <c r="AF33" i="1"/>
  <c r="AG33" i="1"/>
  <c r="CU33" i="1" s="1"/>
  <c r="T33" i="1" s="1"/>
  <c r="AH33" i="1"/>
  <c r="AI33" i="1"/>
  <c r="AJ33" i="1"/>
  <c r="CX33" i="1" s="1"/>
  <c r="W33" i="1" s="1"/>
  <c r="CQ33" i="1"/>
  <c r="CR33" i="1"/>
  <c r="CS33" i="1"/>
  <c r="CT33" i="1"/>
  <c r="CV33" i="1"/>
  <c r="CW33" i="1"/>
  <c r="FR33" i="1"/>
  <c r="GL33" i="1"/>
  <c r="GO33" i="1"/>
  <c r="GP33" i="1"/>
  <c r="GV33" i="1"/>
  <c r="HC33" i="1" s="1"/>
  <c r="GX33" i="1" s="1"/>
  <c r="AC34" i="1"/>
  <c r="AB34" i="1" s="1"/>
  <c r="AE34" i="1"/>
  <c r="AD34" i="1" s="1"/>
  <c r="AF34" i="1"/>
  <c r="AG34" i="1"/>
  <c r="AH34" i="1"/>
  <c r="CV34" i="1" s="1"/>
  <c r="AI34" i="1"/>
  <c r="CW34" i="1" s="1"/>
  <c r="AJ34" i="1"/>
  <c r="CX34" i="1" s="1"/>
  <c r="CQ34" i="1"/>
  <c r="CR34" i="1"/>
  <c r="CS34" i="1"/>
  <c r="CT34" i="1"/>
  <c r="CU34" i="1"/>
  <c r="FR34" i="1"/>
  <c r="GL34" i="1"/>
  <c r="GO34" i="1"/>
  <c r="GP34" i="1"/>
  <c r="GV34" i="1"/>
  <c r="HC34" i="1" s="1"/>
  <c r="I35" i="1"/>
  <c r="AC35" i="1"/>
  <c r="AE35" i="1"/>
  <c r="AD35" i="1" s="1"/>
  <c r="AF35" i="1"/>
  <c r="AG35" i="1"/>
  <c r="CU35" i="1" s="1"/>
  <c r="T35" i="1" s="1"/>
  <c r="AH35" i="1"/>
  <c r="CV35" i="1" s="1"/>
  <c r="AI35" i="1"/>
  <c r="CW35" i="1" s="1"/>
  <c r="V35" i="1" s="1"/>
  <c r="AJ35" i="1"/>
  <c r="CX35" i="1" s="1"/>
  <c r="W35" i="1" s="1"/>
  <c r="CQ35" i="1"/>
  <c r="CR35" i="1"/>
  <c r="CS35" i="1"/>
  <c r="CT35" i="1"/>
  <c r="FR35" i="1"/>
  <c r="GL35" i="1"/>
  <c r="GO35" i="1"/>
  <c r="GP35" i="1"/>
  <c r="GV35" i="1"/>
  <c r="HC35" i="1" s="1"/>
  <c r="AC36" i="1"/>
  <c r="AD36" i="1"/>
  <c r="AE36" i="1"/>
  <c r="AF36" i="1"/>
  <c r="AG36" i="1"/>
  <c r="CU36" i="1" s="1"/>
  <c r="T36" i="1" s="1"/>
  <c r="AH36" i="1"/>
  <c r="CV36" i="1" s="1"/>
  <c r="U36" i="1" s="1"/>
  <c r="AI36" i="1"/>
  <c r="AJ36" i="1"/>
  <c r="CX36" i="1" s="1"/>
  <c r="W36" i="1" s="1"/>
  <c r="CQ36" i="1"/>
  <c r="P36" i="1" s="1"/>
  <c r="CR36" i="1"/>
  <c r="Q36" i="1" s="1"/>
  <c r="CS36" i="1"/>
  <c r="R36" i="1" s="1"/>
  <c r="CT36" i="1"/>
  <c r="S36" i="1" s="1"/>
  <c r="CW36" i="1"/>
  <c r="V36" i="1" s="1"/>
  <c r="CY36" i="1"/>
  <c r="X36" i="1" s="1"/>
  <c r="CZ36" i="1"/>
  <c r="Y36" i="1" s="1"/>
  <c r="FR36" i="1"/>
  <c r="GL36" i="1"/>
  <c r="GO36" i="1"/>
  <c r="GP36" i="1"/>
  <c r="GV36" i="1"/>
  <c r="HC36" i="1" s="1"/>
  <c r="GX36" i="1" s="1"/>
  <c r="AC37" i="1"/>
  <c r="AE37" i="1"/>
  <c r="AD37" i="1" s="1"/>
  <c r="AF37" i="1"/>
  <c r="AG37" i="1"/>
  <c r="CU37" i="1" s="1"/>
  <c r="T37" i="1" s="1"/>
  <c r="AH37" i="1"/>
  <c r="CV37" i="1" s="1"/>
  <c r="U37" i="1" s="1"/>
  <c r="AI37" i="1"/>
  <c r="CW37" i="1" s="1"/>
  <c r="V37" i="1" s="1"/>
  <c r="AJ37" i="1"/>
  <c r="CX37" i="1" s="1"/>
  <c r="W37" i="1" s="1"/>
  <c r="CQ37" i="1"/>
  <c r="P37" i="1" s="1"/>
  <c r="CR37" i="1"/>
  <c r="Q37" i="1" s="1"/>
  <c r="CS37" i="1"/>
  <c r="R37" i="1" s="1"/>
  <c r="CT37" i="1"/>
  <c r="S37" i="1" s="1"/>
  <c r="CY37" i="1"/>
  <c r="X37" i="1" s="1"/>
  <c r="CZ37" i="1"/>
  <c r="Y37" i="1" s="1"/>
  <c r="FR37" i="1"/>
  <c r="GL37" i="1"/>
  <c r="GO37" i="1"/>
  <c r="GP37" i="1"/>
  <c r="GV37" i="1"/>
  <c r="HC37" i="1" s="1"/>
  <c r="GX37" i="1" s="1"/>
  <c r="C38" i="1"/>
  <c r="D38" i="1"/>
  <c r="AC38" i="1"/>
  <c r="AE38" i="1"/>
  <c r="AD38" i="1" s="1"/>
  <c r="AF38" i="1"/>
  <c r="AG38" i="1"/>
  <c r="CU38" i="1" s="1"/>
  <c r="T38" i="1" s="1"/>
  <c r="AH38" i="1"/>
  <c r="AI38" i="1"/>
  <c r="AJ38" i="1"/>
  <c r="CX38" i="1" s="1"/>
  <c r="W38" i="1" s="1"/>
  <c r="CQ38" i="1"/>
  <c r="CR38" i="1"/>
  <c r="CS38" i="1"/>
  <c r="CT38" i="1"/>
  <c r="CV38" i="1"/>
  <c r="CW38" i="1"/>
  <c r="FR38" i="1"/>
  <c r="GL38" i="1"/>
  <c r="GO38" i="1"/>
  <c r="GP38" i="1"/>
  <c r="GV38" i="1"/>
  <c r="HC38" i="1" s="1"/>
  <c r="GX38" i="1" s="1"/>
  <c r="AC39" i="1"/>
  <c r="AE39" i="1"/>
  <c r="AD39" i="1" s="1"/>
  <c r="AF39" i="1"/>
  <c r="AG39" i="1"/>
  <c r="CU39" i="1" s="1"/>
  <c r="T39" i="1" s="1"/>
  <c r="AH39" i="1"/>
  <c r="AI39" i="1"/>
  <c r="CW39" i="1" s="1"/>
  <c r="AJ39" i="1"/>
  <c r="CX39" i="1" s="1"/>
  <c r="CQ39" i="1"/>
  <c r="P39" i="1" s="1"/>
  <c r="CR39" i="1"/>
  <c r="CS39" i="1"/>
  <c r="CT39" i="1"/>
  <c r="CV39" i="1"/>
  <c r="U39" i="1" s="1"/>
  <c r="FR39" i="1"/>
  <c r="GL39" i="1"/>
  <c r="GO39" i="1"/>
  <c r="GP39" i="1"/>
  <c r="GV39" i="1"/>
  <c r="HC39" i="1" s="1"/>
  <c r="AC40" i="1"/>
  <c r="AE40" i="1"/>
  <c r="AD40" i="1" s="1"/>
  <c r="AF40" i="1"/>
  <c r="AG40" i="1"/>
  <c r="CU40" i="1" s="1"/>
  <c r="T40" i="1" s="1"/>
  <c r="AH40" i="1"/>
  <c r="CV40" i="1" s="1"/>
  <c r="U40" i="1" s="1"/>
  <c r="AI40" i="1"/>
  <c r="CW40" i="1" s="1"/>
  <c r="V40" i="1" s="1"/>
  <c r="AJ40" i="1"/>
  <c r="CX40" i="1" s="1"/>
  <c r="W40" i="1" s="1"/>
  <c r="CQ40" i="1"/>
  <c r="P40" i="1" s="1"/>
  <c r="CR40" i="1"/>
  <c r="Q40" i="1" s="1"/>
  <c r="CS40" i="1"/>
  <c r="R40" i="1" s="1"/>
  <c r="CT40" i="1"/>
  <c r="S40" i="1" s="1"/>
  <c r="CY40" i="1"/>
  <c r="X40" i="1" s="1"/>
  <c r="CZ40" i="1"/>
  <c r="Y40" i="1" s="1"/>
  <c r="FR40" i="1"/>
  <c r="GL40" i="1"/>
  <c r="GO40" i="1"/>
  <c r="GP40" i="1"/>
  <c r="GV40" i="1"/>
  <c r="HC40" i="1" s="1"/>
  <c r="GX40" i="1" s="1"/>
  <c r="C41" i="1"/>
  <c r="D41" i="1"/>
  <c r="AC41" i="1"/>
  <c r="AE41" i="1"/>
  <c r="AD41" i="1" s="1"/>
  <c r="AF41" i="1"/>
  <c r="AG41" i="1"/>
  <c r="CU41" i="1" s="1"/>
  <c r="T41" i="1" s="1"/>
  <c r="AH41" i="1"/>
  <c r="AI41" i="1"/>
  <c r="AJ41" i="1"/>
  <c r="CX41" i="1" s="1"/>
  <c r="W41" i="1" s="1"/>
  <c r="CQ41" i="1"/>
  <c r="CR41" i="1"/>
  <c r="CS41" i="1"/>
  <c r="CT41" i="1"/>
  <c r="CV41" i="1"/>
  <c r="CW41" i="1"/>
  <c r="FR41" i="1"/>
  <c r="GL41" i="1"/>
  <c r="GO41" i="1"/>
  <c r="GP41" i="1"/>
  <c r="GV41" i="1"/>
  <c r="HC41" i="1" s="1"/>
  <c r="GX41" i="1" s="1"/>
  <c r="AC42" i="1"/>
  <c r="AE42" i="1"/>
  <c r="AD42" i="1" s="1"/>
  <c r="AF42" i="1"/>
  <c r="AG42" i="1"/>
  <c r="CU42" i="1" s="1"/>
  <c r="T42" i="1" s="1"/>
  <c r="AH42" i="1"/>
  <c r="CV42" i="1" s="1"/>
  <c r="AI42" i="1"/>
  <c r="CW42" i="1" s="1"/>
  <c r="AJ42" i="1"/>
  <c r="CX42" i="1" s="1"/>
  <c r="CQ42" i="1"/>
  <c r="P42" i="1" s="1"/>
  <c r="CR42" i="1"/>
  <c r="CS42" i="1"/>
  <c r="CT42" i="1"/>
  <c r="FR42" i="1"/>
  <c r="GL42" i="1"/>
  <c r="GO42" i="1"/>
  <c r="GP42" i="1"/>
  <c r="GV42" i="1"/>
  <c r="HC42" i="1" s="1"/>
  <c r="AC43" i="1"/>
  <c r="AE43" i="1"/>
  <c r="AD43" i="1" s="1"/>
  <c r="AB43" i="1" s="1"/>
  <c r="AF43" i="1"/>
  <c r="AG43" i="1"/>
  <c r="AH43" i="1"/>
  <c r="AI43" i="1"/>
  <c r="CW43" i="1" s="1"/>
  <c r="V43" i="1" s="1"/>
  <c r="AJ43" i="1"/>
  <c r="CX43" i="1" s="1"/>
  <c r="W43" i="1" s="1"/>
  <c r="CQ43" i="1"/>
  <c r="P43" i="1" s="1"/>
  <c r="CR43" i="1"/>
  <c r="Q43" i="1" s="1"/>
  <c r="CS43" i="1"/>
  <c r="R43" i="1" s="1"/>
  <c r="CT43" i="1"/>
  <c r="S43" i="1" s="1"/>
  <c r="CU43" i="1"/>
  <c r="T43" i="1" s="1"/>
  <c r="CV43" i="1"/>
  <c r="U43" i="1" s="1"/>
  <c r="CY43" i="1"/>
  <c r="X43" i="1" s="1"/>
  <c r="CZ43" i="1"/>
  <c r="Y43" i="1" s="1"/>
  <c r="FR43" i="1"/>
  <c r="GL43" i="1"/>
  <c r="GO43" i="1"/>
  <c r="GP43" i="1"/>
  <c r="GV43" i="1"/>
  <c r="HC43" i="1" s="1"/>
  <c r="GX43" i="1" s="1"/>
  <c r="B45" i="1"/>
  <c r="B26" i="1" s="1"/>
  <c r="C45" i="1"/>
  <c r="C26" i="1" s="1"/>
  <c r="D45" i="1"/>
  <c r="D26" i="1" s="1"/>
  <c r="F45" i="1"/>
  <c r="F26" i="1" s="1"/>
  <c r="G45" i="1"/>
  <c r="G26" i="1" s="1"/>
  <c r="BX45" i="1"/>
  <c r="BX26" i="1" s="1"/>
  <c r="CK45" i="1"/>
  <c r="CK26" i="1" s="1"/>
  <c r="CL45" i="1"/>
  <c r="CL26" i="1" s="1"/>
  <c r="CM45" i="1"/>
  <c r="CM26" i="1" s="1"/>
  <c r="D75" i="1"/>
  <c r="E77" i="1"/>
  <c r="Z77" i="1"/>
  <c r="AA77" i="1"/>
  <c r="AM77" i="1"/>
  <c r="AN77" i="1"/>
  <c r="BE77" i="1"/>
  <c r="BF77" i="1"/>
  <c r="BG77" i="1"/>
  <c r="BH77" i="1"/>
  <c r="BI77" i="1"/>
  <c r="BJ77" i="1"/>
  <c r="BK77" i="1"/>
  <c r="BL77" i="1"/>
  <c r="BM77" i="1"/>
  <c r="BN77" i="1"/>
  <c r="BO77" i="1"/>
  <c r="BP77" i="1"/>
  <c r="BQ77" i="1"/>
  <c r="BR77" i="1"/>
  <c r="BS77" i="1"/>
  <c r="BT77" i="1"/>
  <c r="BU77" i="1"/>
  <c r="BV77" i="1"/>
  <c r="BW77" i="1"/>
  <c r="CN77" i="1"/>
  <c r="CO77" i="1"/>
  <c r="CP77" i="1"/>
  <c r="CQ77" i="1"/>
  <c r="CR77" i="1"/>
  <c r="CS77" i="1"/>
  <c r="CT77" i="1"/>
  <c r="CU77" i="1"/>
  <c r="CV77" i="1"/>
  <c r="CW77" i="1"/>
  <c r="CX77" i="1"/>
  <c r="CY77" i="1"/>
  <c r="CZ77" i="1"/>
  <c r="DA77" i="1"/>
  <c r="DB77" i="1"/>
  <c r="DC77" i="1"/>
  <c r="DD77" i="1"/>
  <c r="DE77" i="1"/>
  <c r="DF77" i="1"/>
  <c r="DG77" i="1"/>
  <c r="DH77" i="1"/>
  <c r="DI77" i="1"/>
  <c r="DJ77" i="1"/>
  <c r="DK77" i="1"/>
  <c r="DL77" i="1"/>
  <c r="DM77" i="1"/>
  <c r="DN77" i="1"/>
  <c r="DO77" i="1"/>
  <c r="DP77" i="1"/>
  <c r="DQ77" i="1"/>
  <c r="DR77" i="1"/>
  <c r="DS77" i="1"/>
  <c r="DT77" i="1"/>
  <c r="DU77" i="1"/>
  <c r="DV77" i="1"/>
  <c r="DW77" i="1"/>
  <c r="DX77" i="1"/>
  <c r="DY77" i="1"/>
  <c r="DZ77" i="1"/>
  <c r="EA77" i="1"/>
  <c r="EB77" i="1"/>
  <c r="EC77" i="1"/>
  <c r="ED77" i="1"/>
  <c r="EE77" i="1"/>
  <c r="EF77" i="1"/>
  <c r="EG77" i="1"/>
  <c r="EH77" i="1"/>
  <c r="EI77" i="1"/>
  <c r="EJ77" i="1"/>
  <c r="EK77" i="1"/>
  <c r="EL77" i="1"/>
  <c r="EM77" i="1"/>
  <c r="EN77" i="1"/>
  <c r="EO77" i="1"/>
  <c r="EP77" i="1"/>
  <c r="EQ77" i="1"/>
  <c r="ER77" i="1"/>
  <c r="ES77" i="1"/>
  <c r="ET77" i="1"/>
  <c r="EU77" i="1"/>
  <c r="EV77" i="1"/>
  <c r="EW77" i="1"/>
  <c r="EX77" i="1"/>
  <c r="EY77" i="1"/>
  <c r="EZ77" i="1"/>
  <c r="FA77" i="1"/>
  <c r="FB77" i="1"/>
  <c r="FC77" i="1"/>
  <c r="FD77" i="1"/>
  <c r="FE77" i="1"/>
  <c r="FF77" i="1"/>
  <c r="FG77" i="1"/>
  <c r="FH77" i="1"/>
  <c r="FI77" i="1"/>
  <c r="FJ77" i="1"/>
  <c r="FK77" i="1"/>
  <c r="FL77" i="1"/>
  <c r="FM77" i="1"/>
  <c r="FN77" i="1"/>
  <c r="FO77" i="1"/>
  <c r="FP77" i="1"/>
  <c r="FQ77" i="1"/>
  <c r="FR77" i="1"/>
  <c r="FS77" i="1"/>
  <c r="FT77" i="1"/>
  <c r="FU77" i="1"/>
  <c r="FV77" i="1"/>
  <c r="FW77" i="1"/>
  <c r="FX77" i="1"/>
  <c r="FY77" i="1"/>
  <c r="FZ77" i="1"/>
  <c r="GA77" i="1"/>
  <c r="GB77" i="1"/>
  <c r="GC77" i="1"/>
  <c r="GD77" i="1"/>
  <c r="GE77" i="1"/>
  <c r="GF77" i="1"/>
  <c r="GG77" i="1"/>
  <c r="GH77" i="1"/>
  <c r="GI77" i="1"/>
  <c r="GJ77" i="1"/>
  <c r="GK77" i="1"/>
  <c r="GL77" i="1"/>
  <c r="GM77" i="1"/>
  <c r="GN77" i="1"/>
  <c r="GO77" i="1"/>
  <c r="GP77" i="1"/>
  <c r="GQ77" i="1"/>
  <c r="GR77" i="1"/>
  <c r="GS77" i="1"/>
  <c r="GT77" i="1"/>
  <c r="GU77" i="1"/>
  <c r="GV77" i="1"/>
  <c r="GW77" i="1"/>
  <c r="GX77" i="1"/>
  <c r="C79" i="1"/>
  <c r="D79" i="1"/>
  <c r="K79" i="1"/>
  <c r="E59" i="7" s="1"/>
  <c r="AC79" i="1"/>
  <c r="AE79" i="1"/>
  <c r="AD79" i="1" s="1"/>
  <c r="AF79" i="1"/>
  <c r="AG79" i="1"/>
  <c r="CU79" i="1" s="1"/>
  <c r="AH79" i="1"/>
  <c r="AI79" i="1"/>
  <c r="AJ79" i="1"/>
  <c r="CX79" i="1" s="1"/>
  <c r="W79" i="1" s="1"/>
  <c r="CQ79" i="1"/>
  <c r="CR79" i="1"/>
  <c r="CS79" i="1"/>
  <c r="CT79" i="1"/>
  <c r="CV79" i="1"/>
  <c r="CW79" i="1"/>
  <c r="FR79" i="1"/>
  <c r="GL79" i="1"/>
  <c r="GO79" i="1"/>
  <c r="GP79" i="1"/>
  <c r="GV79" i="1"/>
  <c r="HC79" i="1" s="1"/>
  <c r="GX79" i="1" s="1"/>
  <c r="AC80" i="1"/>
  <c r="AE80" i="1"/>
  <c r="AD80" i="1" s="1"/>
  <c r="AF80" i="1"/>
  <c r="AG80" i="1"/>
  <c r="CU80" i="1" s="1"/>
  <c r="AH80" i="1"/>
  <c r="AI80" i="1"/>
  <c r="CW80" i="1" s="1"/>
  <c r="AJ80" i="1"/>
  <c r="CX80" i="1" s="1"/>
  <c r="CQ80" i="1"/>
  <c r="CR80" i="1"/>
  <c r="CS80" i="1"/>
  <c r="CT80" i="1"/>
  <c r="CV80" i="1"/>
  <c r="FR80" i="1"/>
  <c r="GL80" i="1"/>
  <c r="GO80" i="1"/>
  <c r="GP80" i="1"/>
  <c r="GV80" i="1"/>
  <c r="HC80" i="1" s="1"/>
  <c r="C81" i="1"/>
  <c r="D81" i="1"/>
  <c r="K81" i="1"/>
  <c r="E76" i="7" s="1"/>
  <c r="V81" i="1"/>
  <c r="AC81" i="1"/>
  <c r="AE81" i="1"/>
  <c r="AD81" i="1" s="1"/>
  <c r="AF81" i="1"/>
  <c r="AG81" i="1"/>
  <c r="CU81" i="1" s="1"/>
  <c r="T81" i="1" s="1"/>
  <c r="AH81" i="1"/>
  <c r="AI81" i="1"/>
  <c r="AJ81" i="1"/>
  <c r="CX81" i="1" s="1"/>
  <c r="CQ81" i="1"/>
  <c r="CR81" i="1"/>
  <c r="CS81" i="1"/>
  <c r="CT81" i="1"/>
  <c r="CV81" i="1"/>
  <c r="CW81" i="1"/>
  <c r="FR81" i="1"/>
  <c r="GL81" i="1"/>
  <c r="GO81" i="1"/>
  <c r="GP81" i="1"/>
  <c r="GV81" i="1"/>
  <c r="HC81" i="1" s="1"/>
  <c r="C82" i="1"/>
  <c r="D82" i="1"/>
  <c r="K82" i="1"/>
  <c r="E85" i="7" s="1"/>
  <c r="AC82" i="1"/>
  <c r="AE82" i="1"/>
  <c r="AD82" i="1" s="1"/>
  <c r="AF82" i="1"/>
  <c r="AG82" i="1"/>
  <c r="CU82" i="1" s="1"/>
  <c r="T82" i="1" s="1"/>
  <c r="AH82" i="1"/>
  <c r="AI82" i="1"/>
  <c r="AJ82" i="1"/>
  <c r="CX82" i="1" s="1"/>
  <c r="CQ82" i="1"/>
  <c r="CR82" i="1"/>
  <c r="CS82" i="1"/>
  <c r="CT82" i="1"/>
  <c r="CV82" i="1"/>
  <c r="CW82" i="1"/>
  <c r="FR82" i="1"/>
  <c r="GL82" i="1"/>
  <c r="GO82" i="1"/>
  <c r="GP82" i="1"/>
  <c r="GV82" i="1"/>
  <c r="HC82" i="1" s="1"/>
  <c r="GX82" i="1"/>
  <c r="AC83" i="1"/>
  <c r="AE83" i="1"/>
  <c r="AD83" i="1" s="1"/>
  <c r="AF83" i="1"/>
  <c r="AG83" i="1"/>
  <c r="CU83" i="1" s="1"/>
  <c r="AH83" i="1"/>
  <c r="CV83" i="1" s="1"/>
  <c r="AI83" i="1"/>
  <c r="CW83" i="1" s="1"/>
  <c r="AJ83" i="1"/>
  <c r="CX83" i="1" s="1"/>
  <c r="CQ83" i="1"/>
  <c r="CR83" i="1"/>
  <c r="CS83" i="1"/>
  <c r="CT83" i="1"/>
  <c r="FR83" i="1"/>
  <c r="GL83" i="1"/>
  <c r="GO83" i="1"/>
  <c r="GP83" i="1"/>
  <c r="GV83" i="1"/>
  <c r="HC83" i="1" s="1"/>
  <c r="AC84" i="1"/>
  <c r="AE84" i="1"/>
  <c r="AD84" i="1" s="1"/>
  <c r="AF84" i="1"/>
  <c r="AG84" i="1"/>
  <c r="CU84" i="1" s="1"/>
  <c r="AH84" i="1"/>
  <c r="CV84" i="1" s="1"/>
  <c r="AI84" i="1"/>
  <c r="AJ84" i="1"/>
  <c r="CX84" i="1" s="1"/>
  <c r="CQ84" i="1"/>
  <c r="CR84" i="1"/>
  <c r="CS84" i="1"/>
  <c r="CT84" i="1"/>
  <c r="CW84" i="1"/>
  <c r="FR84" i="1"/>
  <c r="GL84" i="1"/>
  <c r="GO84" i="1"/>
  <c r="GP84" i="1"/>
  <c r="GV84" i="1"/>
  <c r="HC84" i="1" s="1"/>
  <c r="AC85" i="1"/>
  <c r="AD85" i="1"/>
  <c r="AE85" i="1"/>
  <c r="AF85" i="1"/>
  <c r="AG85" i="1"/>
  <c r="CU85" i="1" s="1"/>
  <c r="T85" i="1" s="1"/>
  <c r="AH85" i="1"/>
  <c r="CV85" i="1" s="1"/>
  <c r="U85" i="1" s="1"/>
  <c r="AI85" i="1"/>
  <c r="CW85" i="1" s="1"/>
  <c r="V85" i="1" s="1"/>
  <c r="AJ85" i="1"/>
  <c r="CX85" i="1" s="1"/>
  <c r="W85" i="1" s="1"/>
  <c r="CQ85" i="1"/>
  <c r="P85" i="1" s="1"/>
  <c r="CR85" i="1"/>
  <c r="Q85" i="1" s="1"/>
  <c r="CS85" i="1"/>
  <c r="R85" i="1" s="1"/>
  <c r="CT85" i="1"/>
  <c r="S85" i="1" s="1"/>
  <c r="CY85" i="1"/>
  <c r="X85" i="1" s="1"/>
  <c r="AZ108" i="7" s="1"/>
  <c r="CZ85" i="1"/>
  <c r="Y85" i="1" s="1"/>
  <c r="BA108" i="7" s="1"/>
  <c r="FR85" i="1"/>
  <c r="GL85" i="1"/>
  <c r="GO85" i="1"/>
  <c r="GP85" i="1"/>
  <c r="GV85" i="1"/>
  <c r="HC85" i="1" s="1"/>
  <c r="GX85" i="1" s="1"/>
  <c r="AC86" i="1"/>
  <c r="AE86" i="1"/>
  <c r="AD86" i="1" s="1"/>
  <c r="AF86" i="1"/>
  <c r="AG86" i="1"/>
  <c r="CU86" i="1" s="1"/>
  <c r="T86" i="1" s="1"/>
  <c r="AH86" i="1"/>
  <c r="CV86" i="1" s="1"/>
  <c r="U86" i="1" s="1"/>
  <c r="AI86" i="1"/>
  <c r="AJ86" i="1"/>
  <c r="CX86" i="1" s="1"/>
  <c r="W86" i="1" s="1"/>
  <c r="CQ86" i="1"/>
  <c r="P86" i="1" s="1"/>
  <c r="L109" i="7" s="1"/>
  <c r="CR86" i="1"/>
  <c r="Q86" i="1" s="1"/>
  <c r="CS86" i="1"/>
  <c r="R86" i="1" s="1"/>
  <c r="CT86" i="1"/>
  <c r="S86" i="1" s="1"/>
  <c r="CW86" i="1"/>
  <c r="V86" i="1" s="1"/>
  <c r="CY86" i="1"/>
  <c r="X86" i="1" s="1"/>
  <c r="AZ110" i="7" s="1"/>
  <c r="CZ86" i="1"/>
  <c r="Y86" i="1" s="1"/>
  <c r="BA110" i="7" s="1"/>
  <c r="FR86" i="1"/>
  <c r="GL86" i="1"/>
  <c r="GO86" i="1"/>
  <c r="GP86" i="1"/>
  <c r="GV86" i="1"/>
  <c r="HC86" i="1"/>
  <c r="GX86" i="1" s="1"/>
  <c r="C87" i="1"/>
  <c r="D87" i="1"/>
  <c r="K87" i="1"/>
  <c r="E111" i="7" s="1"/>
  <c r="AC87" i="1"/>
  <c r="AE87" i="1"/>
  <c r="AD87" i="1" s="1"/>
  <c r="AF87" i="1"/>
  <c r="AG87" i="1"/>
  <c r="CU87" i="1" s="1"/>
  <c r="T87" i="1" s="1"/>
  <c r="AH87" i="1"/>
  <c r="AI87" i="1"/>
  <c r="AJ87" i="1"/>
  <c r="CQ87" i="1"/>
  <c r="CR87" i="1"/>
  <c r="CS87" i="1"/>
  <c r="CT87" i="1"/>
  <c r="CV87" i="1"/>
  <c r="CW87" i="1"/>
  <c r="CX87" i="1"/>
  <c r="W87" i="1" s="1"/>
  <c r="FR87" i="1"/>
  <c r="GL87" i="1"/>
  <c r="GO87" i="1"/>
  <c r="GP87" i="1"/>
  <c r="GV87" i="1"/>
  <c r="HC87" i="1"/>
  <c r="GX87" i="1" s="1"/>
  <c r="I88" i="1"/>
  <c r="AC88" i="1"/>
  <c r="AE88" i="1"/>
  <c r="AD88" i="1" s="1"/>
  <c r="AB88" i="1" s="1"/>
  <c r="AF88" i="1"/>
  <c r="AG88" i="1"/>
  <c r="AH88" i="1"/>
  <c r="CV88" i="1" s="1"/>
  <c r="AI88" i="1"/>
  <c r="AJ88" i="1"/>
  <c r="CX88" i="1" s="1"/>
  <c r="CQ88" i="1"/>
  <c r="CR88" i="1"/>
  <c r="CS88" i="1"/>
  <c r="CT88" i="1"/>
  <c r="S88" i="1" s="1"/>
  <c r="CU88" i="1"/>
  <c r="CW88" i="1"/>
  <c r="FR88" i="1"/>
  <c r="GL88" i="1"/>
  <c r="GO88" i="1"/>
  <c r="GP88" i="1"/>
  <c r="GV88" i="1"/>
  <c r="HC88" i="1" s="1"/>
  <c r="C89" i="1"/>
  <c r="D89" i="1"/>
  <c r="K89" i="1"/>
  <c r="E131" i="7" s="1"/>
  <c r="V89" i="1"/>
  <c r="AC89" i="1"/>
  <c r="AD89" i="1"/>
  <c r="AE89" i="1"/>
  <c r="AF89" i="1"/>
  <c r="AG89" i="1"/>
  <c r="AH89" i="1"/>
  <c r="AI89" i="1"/>
  <c r="AJ89" i="1"/>
  <c r="CX89" i="1" s="1"/>
  <c r="W89" i="1" s="1"/>
  <c r="CQ89" i="1"/>
  <c r="CR89" i="1"/>
  <c r="CS89" i="1"/>
  <c r="CT89" i="1"/>
  <c r="CU89" i="1"/>
  <c r="CV89" i="1"/>
  <c r="CW89" i="1"/>
  <c r="FR89" i="1"/>
  <c r="GL89" i="1"/>
  <c r="GO89" i="1"/>
  <c r="GP89" i="1"/>
  <c r="GV89" i="1"/>
  <c r="HC89" i="1" s="1"/>
  <c r="GX89" i="1" s="1"/>
  <c r="AC90" i="1"/>
  <c r="AE90" i="1"/>
  <c r="AD90" i="1" s="1"/>
  <c r="AF90" i="1"/>
  <c r="AG90" i="1"/>
  <c r="CU90" i="1" s="1"/>
  <c r="AH90" i="1"/>
  <c r="CV90" i="1" s="1"/>
  <c r="AI90" i="1"/>
  <c r="CW90" i="1" s="1"/>
  <c r="AJ90" i="1"/>
  <c r="CQ90" i="1"/>
  <c r="CR90" i="1"/>
  <c r="CS90" i="1"/>
  <c r="CT90" i="1"/>
  <c r="CX90" i="1"/>
  <c r="FR90" i="1"/>
  <c r="GL90" i="1"/>
  <c r="GO90" i="1"/>
  <c r="GP90" i="1"/>
  <c r="GV90" i="1"/>
  <c r="HC90" i="1" s="1"/>
  <c r="AC91" i="1"/>
  <c r="AE91" i="1"/>
  <c r="AD91" i="1" s="1"/>
  <c r="AF91" i="1"/>
  <c r="AG91" i="1"/>
  <c r="CU91" i="1" s="1"/>
  <c r="T91" i="1" s="1"/>
  <c r="AH91" i="1"/>
  <c r="CV91" i="1" s="1"/>
  <c r="U91" i="1" s="1"/>
  <c r="AI91" i="1"/>
  <c r="CW91" i="1" s="1"/>
  <c r="V91" i="1" s="1"/>
  <c r="AJ91" i="1"/>
  <c r="CQ91" i="1"/>
  <c r="P91" i="1" s="1"/>
  <c r="L143" i="7" s="1"/>
  <c r="CR91" i="1"/>
  <c r="Q91" i="1" s="1"/>
  <c r="CS91" i="1"/>
  <c r="R91" i="1" s="1"/>
  <c r="CT91" i="1"/>
  <c r="S91" i="1" s="1"/>
  <c r="CX91" i="1"/>
  <c r="W91" i="1" s="1"/>
  <c r="CY91" i="1"/>
  <c r="X91" i="1" s="1"/>
  <c r="AZ144" i="7" s="1"/>
  <c r="CZ91" i="1"/>
  <c r="Y91" i="1" s="1"/>
  <c r="BA144" i="7" s="1"/>
  <c r="FR91" i="1"/>
  <c r="GL91" i="1"/>
  <c r="GO91" i="1"/>
  <c r="GP91" i="1"/>
  <c r="GV91" i="1"/>
  <c r="HC91" i="1"/>
  <c r="GX91" i="1" s="1"/>
  <c r="C92" i="1"/>
  <c r="D92" i="1"/>
  <c r="I92" i="1"/>
  <c r="K92" i="1"/>
  <c r="E145" i="7" s="1"/>
  <c r="AC92" i="1"/>
  <c r="AE92" i="1"/>
  <c r="AD92" i="1" s="1"/>
  <c r="AF92" i="1"/>
  <c r="AG92" i="1"/>
  <c r="CU92" i="1" s="1"/>
  <c r="AH92" i="1"/>
  <c r="AI92" i="1"/>
  <c r="AJ92" i="1"/>
  <c r="CX92" i="1" s="1"/>
  <c r="CQ92" i="1"/>
  <c r="CR92" i="1"/>
  <c r="CS92" i="1"/>
  <c r="CT92" i="1"/>
  <c r="CV92" i="1"/>
  <c r="CW92" i="1"/>
  <c r="FR92" i="1"/>
  <c r="GL92" i="1"/>
  <c r="GO92" i="1"/>
  <c r="GP92" i="1"/>
  <c r="GV92" i="1"/>
  <c r="HC92" i="1"/>
  <c r="C93" i="1"/>
  <c r="D93" i="1"/>
  <c r="I93" i="1"/>
  <c r="K93" i="1"/>
  <c r="E158" i="7" s="1"/>
  <c r="AC93" i="1"/>
  <c r="AE93" i="1"/>
  <c r="AD93" i="1" s="1"/>
  <c r="AF93" i="1"/>
  <c r="AG93" i="1"/>
  <c r="CU93" i="1" s="1"/>
  <c r="T93" i="1" s="1"/>
  <c r="AH93" i="1"/>
  <c r="AI93" i="1"/>
  <c r="AJ93" i="1"/>
  <c r="CQ93" i="1"/>
  <c r="CR93" i="1"/>
  <c r="CS93" i="1"/>
  <c r="CT93" i="1"/>
  <c r="CV93" i="1"/>
  <c r="CW93" i="1"/>
  <c r="CX93" i="1"/>
  <c r="W93" i="1" s="1"/>
  <c r="FR93" i="1"/>
  <c r="GL93" i="1"/>
  <c r="GO93" i="1"/>
  <c r="GP93" i="1"/>
  <c r="GV93" i="1"/>
  <c r="HC93" i="1"/>
  <c r="GX93" i="1" s="1"/>
  <c r="I94" i="1"/>
  <c r="AC94" i="1"/>
  <c r="AD94" i="1"/>
  <c r="AB94" i="1" s="1"/>
  <c r="AE94" i="1"/>
  <c r="AF94" i="1"/>
  <c r="AG94" i="1"/>
  <c r="CU94" i="1" s="1"/>
  <c r="AH94" i="1"/>
  <c r="CV94" i="1" s="1"/>
  <c r="U94" i="1" s="1"/>
  <c r="AI94" i="1"/>
  <c r="AJ94" i="1"/>
  <c r="CX94" i="1" s="1"/>
  <c r="CQ94" i="1"/>
  <c r="CR94" i="1"/>
  <c r="Q94" i="1" s="1"/>
  <c r="CS94" i="1"/>
  <c r="CT94" i="1"/>
  <c r="S94" i="1" s="1"/>
  <c r="CW94" i="1"/>
  <c r="V94" i="1" s="1"/>
  <c r="FR94" i="1"/>
  <c r="GL94" i="1"/>
  <c r="GO94" i="1"/>
  <c r="GP94" i="1"/>
  <c r="GV94" i="1"/>
  <c r="HC94" i="1" s="1"/>
  <c r="AC95" i="1"/>
  <c r="AE95" i="1"/>
  <c r="AD95" i="1" s="1"/>
  <c r="AF95" i="1"/>
  <c r="AG95" i="1"/>
  <c r="CU95" i="1" s="1"/>
  <c r="AH95" i="1"/>
  <c r="CV95" i="1" s="1"/>
  <c r="AI95" i="1"/>
  <c r="CW95" i="1" s="1"/>
  <c r="AJ95" i="1"/>
  <c r="CX95" i="1" s="1"/>
  <c r="CQ95" i="1"/>
  <c r="CR95" i="1"/>
  <c r="CS95" i="1"/>
  <c r="CT95" i="1"/>
  <c r="FR95" i="1"/>
  <c r="GL95" i="1"/>
  <c r="GO95" i="1"/>
  <c r="GP95" i="1"/>
  <c r="GV95" i="1"/>
  <c r="HC95" i="1" s="1"/>
  <c r="I96" i="1"/>
  <c r="AC96" i="1"/>
  <c r="AD96" i="1"/>
  <c r="AE96" i="1"/>
  <c r="AF96" i="1"/>
  <c r="AG96" i="1"/>
  <c r="AH96" i="1"/>
  <c r="CV96" i="1" s="1"/>
  <c r="AI96" i="1"/>
  <c r="AJ96" i="1"/>
  <c r="CX96" i="1" s="1"/>
  <c r="CQ96" i="1"/>
  <c r="CR96" i="1"/>
  <c r="Q96" i="1" s="1"/>
  <c r="CS96" i="1"/>
  <c r="CT96" i="1"/>
  <c r="CU96" i="1"/>
  <c r="CW96" i="1"/>
  <c r="V96" i="1" s="1"/>
  <c r="FR96" i="1"/>
  <c r="GL96" i="1"/>
  <c r="GO96" i="1"/>
  <c r="GP96" i="1"/>
  <c r="GV96" i="1"/>
  <c r="HC96" i="1"/>
  <c r="AC97" i="1"/>
  <c r="AD97" i="1"/>
  <c r="AE97" i="1"/>
  <c r="AF97" i="1"/>
  <c r="AG97" i="1"/>
  <c r="CU97" i="1" s="1"/>
  <c r="T97" i="1" s="1"/>
  <c r="AH97" i="1"/>
  <c r="CV97" i="1" s="1"/>
  <c r="U97" i="1" s="1"/>
  <c r="AI97" i="1"/>
  <c r="CW97" i="1" s="1"/>
  <c r="V97" i="1" s="1"/>
  <c r="AJ97" i="1"/>
  <c r="CX97" i="1" s="1"/>
  <c r="W97" i="1" s="1"/>
  <c r="CQ97" i="1"/>
  <c r="P97" i="1" s="1"/>
  <c r="L184" i="7" s="1"/>
  <c r="AN185" i="7" s="1"/>
  <c r="CR97" i="1"/>
  <c r="Q97" i="1" s="1"/>
  <c r="CS97" i="1"/>
  <c r="R97" i="1" s="1"/>
  <c r="CT97" i="1"/>
  <c r="S97" i="1" s="1"/>
  <c r="CY97" i="1"/>
  <c r="X97" i="1" s="1"/>
  <c r="AZ185" i="7" s="1"/>
  <c r="CZ97" i="1"/>
  <c r="Y97" i="1" s="1"/>
  <c r="BA185" i="7" s="1"/>
  <c r="FR97" i="1"/>
  <c r="GL97" i="1"/>
  <c r="GO97" i="1"/>
  <c r="GP97" i="1"/>
  <c r="GV97" i="1"/>
  <c r="HC97" i="1" s="1"/>
  <c r="GX97" i="1" s="1"/>
  <c r="AC98" i="1"/>
  <c r="AE98" i="1"/>
  <c r="AD98" i="1" s="1"/>
  <c r="AF98" i="1"/>
  <c r="AG98" i="1"/>
  <c r="CU98" i="1" s="1"/>
  <c r="T98" i="1" s="1"/>
  <c r="AH98" i="1"/>
  <c r="CV98" i="1" s="1"/>
  <c r="U98" i="1" s="1"/>
  <c r="AI98" i="1"/>
  <c r="CW98" i="1" s="1"/>
  <c r="V98" i="1" s="1"/>
  <c r="AJ98" i="1"/>
  <c r="CX98" i="1" s="1"/>
  <c r="W98" i="1" s="1"/>
  <c r="CQ98" i="1"/>
  <c r="P98" i="1" s="1"/>
  <c r="L186" i="7" s="1"/>
  <c r="CR98" i="1"/>
  <c r="Q98" i="1" s="1"/>
  <c r="CS98" i="1"/>
  <c r="R98" i="1" s="1"/>
  <c r="CT98" i="1"/>
  <c r="S98" i="1" s="1"/>
  <c r="CY98" i="1"/>
  <c r="X98" i="1" s="1"/>
  <c r="AZ187" i="7" s="1"/>
  <c r="CZ98" i="1"/>
  <c r="Y98" i="1" s="1"/>
  <c r="BA187" i="7" s="1"/>
  <c r="FR98" i="1"/>
  <c r="GL98" i="1"/>
  <c r="GO98" i="1"/>
  <c r="GP98" i="1"/>
  <c r="GV98" i="1"/>
  <c r="HC98" i="1"/>
  <c r="GX98" i="1" s="1"/>
  <c r="C99" i="1"/>
  <c r="D99" i="1"/>
  <c r="I99" i="1"/>
  <c r="K99" i="1"/>
  <c r="E188" i="7" s="1"/>
  <c r="AC99" i="1"/>
  <c r="AE99" i="1"/>
  <c r="AD99" i="1" s="1"/>
  <c r="AF99" i="1"/>
  <c r="AG99" i="1"/>
  <c r="CU99" i="1" s="1"/>
  <c r="T99" i="1" s="1"/>
  <c r="AH99" i="1"/>
  <c r="AI99" i="1"/>
  <c r="AJ99" i="1"/>
  <c r="CX99" i="1" s="1"/>
  <c r="W99" i="1" s="1"/>
  <c r="CQ99" i="1"/>
  <c r="CR99" i="1"/>
  <c r="CS99" i="1"/>
  <c r="CT99" i="1"/>
  <c r="CV99" i="1"/>
  <c r="CW99" i="1"/>
  <c r="FR99" i="1"/>
  <c r="GL99" i="1"/>
  <c r="GO99" i="1"/>
  <c r="GP99" i="1"/>
  <c r="GV99" i="1"/>
  <c r="HC99" i="1"/>
  <c r="GX99" i="1" s="1"/>
  <c r="I100" i="1"/>
  <c r="AC100" i="1"/>
  <c r="AE100" i="1"/>
  <c r="AD100" i="1" s="1"/>
  <c r="AF100" i="1"/>
  <c r="AG100" i="1"/>
  <c r="CU100" i="1" s="1"/>
  <c r="AH100" i="1"/>
  <c r="CV100" i="1" s="1"/>
  <c r="U100" i="1" s="1"/>
  <c r="AI100" i="1"/>
  <c r="CW100" i="1" s="1"/>
  <c r="AJ100" i="1"/>
  <c r="CX100" i="1" s="1"/>
  <c r="CQ100" i="1"/>
  <c r="P100" i="1" s="1"/>
  <c r="CR100" i="1"/>
  <c r="Q100" i="1" s="1"/>
  <c r="CS100" i="1"/>
  <c r="CT100" i="1"/>
  <c r="S100" i="1" s="1"/>
  <c r="FR100" i="1"/>
  <c r="GL100" i="1"/>
  <c r="GO100" i="1"/>
  <c r="GP100" i="1"/>
  <c r="GV100" i="1"/>
  <c r="HC100" i="1" s="1"/>
  <c r="I101" i="1"/>
  <c r="AC101" i="1"/>
  <c r="AE101" i="1"/>
  <c r="AD101" i="1" s="1"/>
  <c r="AF101" i="1"/>
  <c r="AG101" i="1"/>
  <c r="CU101" i="1" s="1"/>
  <c r="AH101" i="1"/>
  <c r="CV101" i="1" s="1"/>
  <c r="U101" i="1" s="1"/>
  <c r="AI101" i="1"/>
  <c r="CW101" i="1" s="1"/>
  <c r="V101" i="1" s="1"/>
  <c r="AJ101" i="1"/>
  <c r="CX101" i="1" s="1"/>
  <c r="CQ101" i="1"/>
  <c r="CR101" i="1"/>
  <c r="CS101" i="1"/>
  <c r="CT101" i="1"/>
  <c r="S101" i="1" s="1"/>
  <c r="FR101" i="1"/>
  <c r="GL101" i="1"/>
  <c r="GO101" i="1"/>
  <c r="GP101" i="1"/>
  <c r="GV101" i="1"/>
  <c r="HC101" i="1" s="1"/>
  <c r="I102" i="1"/>
  <c r="AC102" i="1"/>
  <c r="AE102" i="1"/>
  <c r="AD102" i="1" s="1"/>
  <c r="AF102" i="1"/>
  <c r="AG102" i="1"/>
  <c r="CU102" i="1" s="1"/>
  <c r="T102" i="1" s="1"/>
  <c r="AH102" i="1"/>
  <c r="AI102" i="1"/>
  <c r="CW102" i="1" s="1"/>
  <c r="AJ102" i="1"/>
  <c r="CX102" i="1" s="1"/>
  <c r="CQ102" i="1"/>
  <c r="P102" i="1" s="1"/>
  <c r="CR102" i="1"/>
  <c r="CS102" i="1"/>
  <c r="R102" i="1" s="1"/>
  <c r="CT102" i="1"/>
  <c r="CV102" i="1"/>
  <c r="U102" i="1" s="1"/>
  <c r="FR102" i="1"/>
  <c r="GL102" i="1"/>
  <c r="GO102" i="1"/>
  <c r="GP102" i="1"/>
  <c r="GV102" i="1"/>
  <c r="HC102" i="1"/>
  <c r="GX102" i="1" s="1"/>
  <c r="AC103" i="1"/>
  <c r="AE103" i="1"/>
  <c r="AD103" i="1" s="1"/>
  <c r="AF103" i="1"/>
  <c r="AG103" i="1"/>
  <c r="CU103" i="1" s="1"/>
  <c r="T103" i="1" s="1"/>
  <c r="AH103" i="1"/>
  <c r="AI103" i="1"/>
  <c r="CW103" i="1" s="1"/>
  <c r="V103" i="1" s="1"/>
  <c r="AJ103" i="1"/>
  <c r="CQ103" i="1"/>
  <c r="P103" i="1" s="1"/>
  <c r="L214" i="7" s="1"/>
  <c r="CR103" i="1"/>
  <c r="Q103" i="1" s="1"/>
  <c r="CS103" i="1"/>
  <c r="R103" i="1" s="1"/>
  <c r="CT103" i="1"/>
  <c r="S103" i="1" s="1"/>
  <c r="CV103" i="1"/>
  <c r="U103" i="1" s="1"/>
  <c r="CX103" i="1"/>
  <c r="W103" i="1" s="1"/>
  <c r="CY103" i="1"/>
  <c r="X103" i="1" s="1"/>
  <c r="AZ215" i="7" s="1"/>
  <c r="CZ103" i="1"/>
  <c r="Y103" i="1" s="1"/>
  <c r="BA215" i="7" s="1"/>
  <c r="FR103" i="1"/>
  <c r="GL103" i="1"/>
  <c r="GO103" i="1"/>
  <c r="GP103" i="1"/>
  <c r="GV103" i="1"/>
  <c r="HC103" i="1" s="1"/>
  <c r="GX103" i="1" s="1"/>
  <c r="C104" i="1"/>
  <c r="D104" i="1"/>
  <c r="K104" i="1"/>
  <c r="E216" i="7" s="1"/>
  <c r="V104" i="1"/>
  <c r="AC104" i="1"/>
  <c r="AE104" i="1"/>
  <c r="AD104" i="1" s="1"/>
  <c r="AF104" i="1"/>
  <c r="AG104" i="1"/>
  <c r="CU104" i="1" s="1"/>
  <c r="AH104" i="1"/>
  <c r="AI104" i="1"/>
  <c r="AJ104" i="1"/>
  <c r="CX104" i="1" s="1"/>
  <c r="W104" i="1" s="1"/>
  <c r="CQ104" i="1"/>
  <c r="CR104" i="1"/>
  <c r="CS104" i="1"/>
  <c r="CT104" i="1"/>
  <c r="CV104" i="1"/>
  <c r="CW104" i="1"/>
  <c r="FR104" i="1"/>
  <c r="GL104" i="1"/>
  <c r="GO104" i="1"/>
  <c r="GP104" i="1"/>
  <c r="GV104" i="1"/>
  <c r="HC104" i="1" s="1"/>
  <c r="GX104" i="1" s="1"/>
  <c r="I105" i="1"/>
  <c r="AC105" i="1"/>
  <c r="AE105" i="1"/>
  <c r="AD105" i="1" s="1"/>
  <c r="AF105" i="1"/>
  <c r="AG105" i="1"/>
  <c r="CU105" i="1" s="1"/>
  <c r="T105" i="1" s="1"/>
  <c r="AH105" i="1"/>
  <c r="CV105" i="1" s="1"/>
  <c r="AI105" i="1"/>
  <c r="CW105" i="1" s="1"/>
  <c r="AJ105" i="1"/>
  <c r="CX105" i="1" s="1"/>
  <c r="CQ105" i="1"/>
  <c r="P105" i="1" s="1"/>
  <c r="L221" i="7" s="1"/>
  <c r="CR105" i="1"/>
  <c r="CS105" i="1"/>
  <c r="CT105" i="1"/>
  <c r="FR105" i="1"/>
  <c r="GL105" i="1"/>
  <c r="GO105" i="1"/>
  <c r="GP105" i="1"/>
  <c r="GV105" i="1"/>
  <c r="HC105" i="1" s="1"/>
  <c r="GX105" i="1" s="1"/>
  <c r="C106" i="1"/>
  <c r="D106" i="1"/>
  <c r="I107" i="1"/>
  <c r="K106" i="1"/>
  <c r="E226" i="7" s="1"/>
  <c r="AC106" i="1"/>
  <c r="AE106" i="1"/>
  <c r="AD106" i="1" s="1"/>
  <c r="AF106" i="1"/>
  <c r="AG106" i="1"/>
  <c r="CU106" i="1" s="1"/>
  <c r="AH106" i="1"/>
  <c r="AI106" i="1"/>
  <c r="AJ106" i="1"/>
  <c r="CX106" i="1" s="1"/>
  <c r="W106" i="1" s="1"/>
  <c r="CQ106" i="1"/>
  <c r="CR106" i="1"/>
  <c r="CS106" i="1"/>
  <c r="CT106" i="1"/>
  <c r="CV106" i="1"/>
  <c r="CW106" i="1"/>
  <c r="FR106" i="1"/>
  <c r="GL106" i="1"/>
  <c r="GO106" i="1"/>
  <c r="GP106" i="1"/>
  <c r="GV106" i="1"/>
  <c r="HC106" i="1" s="1"/>
  <c r="GX106" i="1" s="1"/>
  <c r="AC107" i="1"/>
  <c r="AE107" i="1"/>
  <c r="AD107" i="1" s="1"/>
  <c r="AF107" i="1"/>
  <c r="AG107" i="1"/>
  <c r="CU107" i="1" s="1"/>
  <c r="AH107" i="1"/>
  <c r="AI107" i="1"/>
  <c r="CW107" i="1" s="1"/>
  <c r="AJ107" i="1"/>
  <c r="CX107" i="1" s="1"/>
  <c r="CQ107" i="1"/>
  <c r="CR107" i="1"/>
  <c r="CS107" i="1"/>
  <c r="CT107" i="1"/>
  <c r="CV107" i="1"/>
  <c r="FR107" i="1"/>
  <c r="GL107" i="1"/>
  <c r="GO107" i="1"/>
  <c r="GP107" i="1"/>
  <c r="GV107" i="1"/>
  <c r="HC107" i="1" s="1"/>
  <c r="AC108" i="1"/>
  <c r="AE108" i="1"/>
  <c r="AD108" i="1" s="1"/>
  <c r="AB108" i="1" s="1"/>
  <c r="AF108" i="1"/>
  <c r="AG108" i="1"/>
  <c r="CU108" i="1" s="1"/>
  <c r="AH108" i="1"/>
  <c r="CV108" i="1" s="1"/>
  <c r="AI108" i="1"/>
  <c r="CW108" i="1" s="1"/>
  <c r="AJ108" i="1"/>
  <c r="CX108" i="1" s="1"/>
  <c r="CQ108" i="1"/>
  <c r="CR108" i="1"/>
  <c r="CS108" i="1"/>
  <c r="CT108" i="1"/>
  <c r="FR108" i="1"/>
  <c r="GL108" i="1"/>
  <c r="GO108" i="1"/>
  <c r="GP108" i="1"/>
  <c r="GV108" i="1"/>
  <c r="HC108" i="1" s="1"/>
  <c r="AC109" i="1"/>
  <c r="AE109" i="1"/>
  <c r="AD109" i="1" s="1"/>
  <c r="AF109" i="1"/>
  <c r="AG109" i="1"/>
  <c r="CU109" i="1" s="1"/>
  <c r="T109" i="1" s="1"/>
  <c r="AH109" i="1"/>
  <c r="CV109" i="1" s="1"/>
  <c r="U109" i="1" s="1"/>
  <c r="AI109" i="1"/>
  <c r="AJ109" i="1"/>
  <c r="CX109" i="1" s="1"/>
  <c r="W109" i="1" s="1"/>
  <c r="CQ109" i="1"/>
  <c r="P109" i="1" s="1"/>
  <c r="L248" i="7" s="1"/>
  <c r="CR109" i="1"/>
  <c r="Q109" i="1" s="1"/>
  <c r="CS109" i="1"/>
  <c r="R109" i="1" s="1"/>
  <c r="CT109" i="1"/>
  <c r="S109" i="1" s="1"/>
  <c r="CW109" i="1"/>
  <c r="V109" i="1" s="1"/>
  <c r="CY109" i="1"/>
  <c r="X109" i="1" s="1"/>
  <c r="AZ249" i="7" s="1"/>
  <c r="CZ109" i="1"/>
  <c r="Y109" i="1" s="1"/>
  <c r="BA249" i="7" s="1"/>
  <c r="FR109" i="1"/>
  <c r="GL109" i="1"/>
  <c r="GO109" i="1"/>
  <c r="GP109" i="1"/>
  <c r="GV109" i="1"/>
  <c r="HC109" i="1" s="1"/>
  <c r="GX109" i="1" s="1"/>
  <c r="AC110" i="1"/>
  <c r="AE110" i="1"/>
  <c r="AD110" i="1" s="1"/>
  <c r="AF110" i="1"/>
  <c r="AG110" i="1"/>
  <c r="AH110" i="1"/>
  <c r="CV110" i="1" s="1"/>
  <c r="U110" i="1" s="1"/>
  <c r="AI110" i="1"/>
  <c r="CW110" i="1" s="1"/>
  <c r="V110" i="1" s="1"/>
  <c r="AJ110" i="1"/>
  <c r="CX110" i="1" s="1"/>
  <c r="W110" i="1" s="1"/>
  <c r="CQ110" i="1"/>
  <c r="P110" i="1" s="1"/>
  <c r="CR110" i="1"/>
  <c r="Q110" i="1" s="1"/>
  <c r="CS110" i="1"/>
  <c r="R110" i="1" s="1"/>
  <c r="CT110" i="1"/>
  <c r="S110" i="1" s="1"/>
  <c r="CU110" i="1"/>
  <c r="T110" i="1" s="1"/>
  <c r="CY110" i="1"/>
  <c r="X110" i="1" s="1"/>
  <c r="AZ251" i="7" s="1"/>
  <c r="CZ110" i="1"/>
  <c r="Y110" i="1" s="1"/>
  <c r="BA251" i="7" s="1"/>
  <c r="FR110" i="1"/>
  <c r="GL110" i="1"/>
  <c r="GO110" i="1"/>
  <c r="GP110" i="1"/>
  <c r="GV110" i="1"/>
  <c r="HC110" i="1" s="1"/>
  <c r="GX110" i="1" s="1"/>
  <c r="C111" i="1"/>
  <c r="D111" i="1"/>
  <c r="K111" i="1"/>
  <c r="E252" i="7" s="1"/>
  <c r="AC111" i="1"/>
  <c r="AE111" i="1"/>
  <c r="AD111" i="1" s="1"/>
  <c r="AF111" i="1"/>
  <c r="AG111" i="1"/>
  <c r="CU111" i="1" s="1"/>
  <c r="AH111" i="1"/>
  <c r="AI111" i="1"/>
  <c r="AJ111" i="1"/>
  <c r="CX111" i="1" s="1"/>
  <c r="W111" i="1" s="1"/>
  <c r="CQ111" i="1"/>
  <c r="CR111" i="1"/>
  <c r="CS111" i="1"/>
  <c r="CT111" i="1"/>
  <c r="CV111" i="1"/>
  <c r="CW111" i="1"/>
  <c r="FR111" i="1"/>
  <c r="GL111" i="1"/>
  <c r="GO111" i="1"/>
  <c r="GP111" i="1"/>
  <c r="GV111" i="1"/>
  <c r="HC111" i="1" s="1"/>
  <c r="I112" i="1"/>
  <c r="AC112" i="1"/>
  <c r="AE112" i="1"/>
  <c r="AD112" i="1" s="1"/>
  <c r="AF112" i="1"/>
  <c r="AG112" i="1"/>
  <c r="CU112" i="1" s="1"/>
  <c r="T112" i="1" s="1"/>
  <c r="AH112" i="1"/>
  <c r="CV112" i="1" s="1"/>
  <c r="U112" i="1" s="1"/>
  <c r="AI112" i="1"/>
  <c r="CW112" i="1" s="1"/>
  <c r="AJ112" i="1"/>
  <c r="CQ112" i="1"/>
  <c r="CR112" i="1"/>
  <c r="CS112" i="1"/>
  <c r="CT112" i="1"/>
  <c r="CX112" i="1"/>
  <c r="FR112" i="1"/>
  <c r="GL112" i="1"/>
  <c r="GO112" i="1"/>
  <c r="GP112" i="1"/>
  <c r="GV112" i="1"/>
  <c r="HC112" i="1" s="1"/>
  <c r="GX112" i="1" s="1"/>
  <c r="AC113" i="1"/>
  <c r="AE113" i="1"/>
  <c r="AD113" i="1" s="1"/>
  <c r="AF113" i="1"/>
  <c r="AG113" i="1"/>
  <c r="CU113" i="1" s="1"/>
  <c r="AH113" i="1"/>
  <c r="CV113" i="1" s="1"/>
  <c r="AI113" i="1"/>
  <c r="CW113" i="1" s="1"/>
  <c r="AJ113" i="1"/>
  <c r="CX113" i="1" s="1"/>
  <c r="CQ113" i="1"/>
  <c r="CR113" i="1"/>
  <c r="CS113" i="1"/>
  <c r="CT113" i="1"/>
  <c r="FR113" i="1"/>
  <c r="GL113" i="1"/>
  <c r="GO113" i="1"/>
  <c r="GP113" i="1"/>
  <c r="GV113" i="1"/>
  <c r="HC113" i="1" s="1"/>
  <c r="AC114" i="1"/>
  <c r="AE114" i="1"/>
  <c r="AD114" i="1" s="1"/>
  <c r="AF114" i="1"/>
  <c r="AG114" i="1"/>
  <c r="AH114" i="1"/>
  <c r="CV114" i="1" s="1"/>
  <c r="U114" i="1" s="1"/>
  <c r="AI114" i="1"/>
  <c r="CW114" i="1" s="1"/>
  <c r="V114" i="1" s="1"/>
  <c r="AJ114" i="1"/>
  <c r="CX114" i="1" s="1"/>
  <c r="W114" i="1" s="1"/>
  <c r="CQ114" i="1"/>
  <c r="P114" i="1" s="1"/>
  <c r="CR114" i="1"/>
  <c r="Q114" i="1" s="1"/>
  <c r="CS114" i="1"/>
  <c r="R114" i="1" s="1"/>
  <c r="CT114" i="1"/>
  <c r="S114" i="1" s="1"/>
  <c r="CU114" i="1"/>
  <c r="T114" i="1" s="1"/>
  <c r="CY114" i="1"/>
  <c r="X114" i="1" s="1"/>
  <c r="AZ275" i="7" s="1"/>
  <c r="CZ114" i="1"/>
  <c r="Y114" i="1" s="1"/>
  <c r="BA275" i="7" s="1"/>
  <c r="FR114" i="1"/>
  <c r="GL114" i="1"/>
  <c r="GO114" i="1"/>
  <c r="GP114" i="1"/>
  <c r="GV114" i="1"/>
  <c r="HC114" i="1" s="1"/>
  <c r="GX114" i="1" s="1"/>
  <c r="AC115" i="1"/>
  <c r="AE115" i="1"/>
  <c r="AD115" i="1" s="1"/>
  <c r="AF115" i="1"/>
  <c r="AG115" i="1"/>
  <c r="CU115" i="1" s="1"/>
  <c r="T115" i="1" s="1"/>
  <c r="AH115" i="1"/>
  <c r="CV115" i="1" s="1"/>
  <c r="U115" i="1" s="1"/>
  <c r="AI115" i="1"/>
  <c r="CW115" i="1" s="1"/>
  <c r="V115" i="1" s="1"/>
  <c r="AJ115" i="1"/>
  <c r="CX115" i="1" s="1"/>
  <c r="W115" i="1" s="1"/>
  <c r="CQ115" i="1"/>
  <c r="P115" i="1" s="1"/>
  <c r="L276" i="7" s="1"/>
  <c r="CR115" i="1"/>
  <c r="Q115" i="1" s="1"/>
  <c r="CS115" i="1"/>
  <c r="R115" i="1" s="1"/>
  <c r="CT115" i="1"/>
  <c r="S115" i="1" s="1"/>
  <c r="CY115" i="1"/>
  <c r="X115" i="1" s="1"/>
  <c r="AZ277" i="7" s="1"/>
  <c r="CZ115" i="1"/>
  <c r="Y115" i="1" s="1"/>
  <c r="BA277" i="7" s="1"/>
  <c r="FR115" i="1"/>
  <c r="GL115" i="1"/>
  <c r="GO115" i="1"/>
  <c r="GP115" i="1"/>
  <c r="GV115" i="1"/>
  <c r="HC115" i="1" s="1"/>
  <c r="GX115" i="1" s="1"/>
  <c r="C116" i="1"/>
  <c r="D116" i="1"/>
  <c r="I116" i="1"/>
  <c r="I117" i="1" s="1"/>
  <c r="K116" i="1"/>
  <c r="E278" i="7" s="1"/>
  <c r="AC116" i="1"/>
  <c r="AE116" i="1"/>
  <c r="AD116" i="1" s="1"/>
  <c r="AF116" i="1"/>
  <c r="AG116" i="1"/>
  <c r="CU116" i="1" s="1"/>
  <c r="T116" i="1" s="1"/>
  <c r="AH116" i="1"/>
  <c r="AI116" i="1"/>
  <c r="AJ116" i="1"/>
  <c r="CX116" i="1" s="1"/>
  <c r="W116" i="1" s="1"/>
  <c r="CQ116" i="1"/>
  <c r="CR116" i="1"/>
  <c r="CS116" i="1"/>
  <c r="CT116" i="1"/>
  <c r="CV116" i="1"/>
  <c r="CW116" i="1"/>
  <c r="FR116" i="1"/>
  <c r="GL116" i="1"/>
  <c r="GO116" i="1"/>
  <c r="GP116" i="1"/>
  <c r="GV116" i="1"/>
  <c r="HC116" i="1"/>
  <c r="GX116" i="1" s="1"/>
  <c r="AC117" i="1"/>
  <c r="AB117" i="1" s="1"/>
  <c r="AE117" i="1"/>
  <c r="AD117" i="1" s="1"/>
  <c r="AF117" i="1"/>
  <c r="AG117" i="1"/>
  <c r="CU117" i="1" s="1"/>
  <c r="AH117" i="1"/>
  <c r="CV117" i="1" s="1"/>
  <c r="U117" i="1" s="1"/>
  <c r="AI117" i="1"/>
  <c r="CW117" i="1" s="1"/>
  <c r="AJ117" i="1"/>
  <c r="CX117" i="1" s="1"/>
  <c r="W117" i="1" s="1"/>
  <c r="CQ117" i="1"/>
  <c r="CR117" i="1"/>
  <c r="Q117" i="1" s="1"/>
  <c r="CS117" i="1"/>
  <c r="CT117" i="1"/>
  <c r="S117" i="1" s="1"/>
  <c r="FR117" i="1"/>
  <c r="GL117" i="1"/>
  <c r="GO117" i="1"/>
  <c r="GP117" i="1"/>
  <c r="GV117" i="1"/>
  <c r="HC117" i="1" s="1"/>
  <c r="GX117" i="1" s="1"/>
  <c r="AC118" i="1"/>
  <c r="AE118" i="1"/>
  <c r="AD118" i="1" s="1"/>
  <c r="AF118" i="1"/>
  <c r="AG118" i="1"/>
  <c r="CU118" i="1" s="1"/>
  <c r="T118" i="1" s="1"/>
  <c r="AH118" i="1"/>
  <c r="CV118" i="1" s="1"/>
  <c r="U118" i="1" s="1"/>
  <c r="AI118" i="1"/>
  <c r="CW118" i="1" s="1"/>
  <c r="V118" i="1" s="1"/>
  <c r="AJ118" i="1"/>
  <c r="CX118" i="1" s="1"/>
  <c r="W118" i="1" s="1"/>
  <c r="CQ118" i="1"/>
  <c r="P118" i="1" s="1"/>
  <c r="L301" i="7" s="1"/>
  <c r="CR118" i="1"/>
  <c r="Q118" i="1" s="1"/>
  <c r="CS118" i="1"/>
  <c r="R118" i="1" s="1"/>
  <c r="CT118" i="1"/>
  <c r="S118" i="1" s="1"/>
  <c r="CY118" i="1"/>
  <c r="X118" i="1" s="1"/>
  <c r="AZ302" i="7" s="1"/>
  <c r="CZ118" i="1"/>
  <c r="Y118" i="1" s="1"/>
  <c r="BA302" i="7" s="1"/>
  <c r="FR118" i="1"/>
  <c r="GL118" i="1"/>
  <c r="GO118" i="1"/>
  <c r="GP118" i="1"/>
  <c r="GV118" i="1"/>
  <c r="HC118" i="1" s="1"/>
  <c r="GX118" i="1" s="1"/>
  <c r="C119" i="1"/>
  <c r="D119" i="1"/>
  <c r="K119" i="1"/>
  <c r="E303" i="7" s="1"/>
  <c r="AC119" i="1"/>
  <c r="AE119" i="1"/>
  <c r="AD119" i="1" s="1"/>
  <c r="AF119" i="1"/>
  <c r="AG119" i="1"/>
  <c r="CU119" i="1" s="1"/>
  <c r="AH119" i="1"/>
  <c r="AI119" i="1"/>
  <c r="AJ119" i="1"/>
  <c r="CX119" i="1" s="1"/>
  <c r="W119" i="1" s="1"/>
  <c r="CQ119" i="1"/>
  <c r="CR119" i="1"/>
  <c r="CS119" i="1"/>
  <c r="CT119" i="1"/>
  <c r="CV119" i="1"/>
  <c r="CW119" i="1"/>
  <c r="FR119" i="1"/>
  <c r="GL119" i="1"/>
  <c r="GO119" i="1"/>
  <c r="GP119" i="1"/>
  <c r="GV119" i="1"/>
  <c r="HC119" i="1" s="1"/>
  <c r="GX119" i="1" s="1"/>
  <c r="AC120" i="1"/>
  <c r="AE120" i="1"/>
  <c r="AD120" i="1" s="1"/>
  <c r="AF120" i="1"/>
  <c r="AG120" i="1"/>
  <c r="AH120" i="1"/>
  <c r="CV120" i="1" s="1"/>
  <c r="AI120" i="1"/>
  <c r="CW120" i="1" s="1"/>
  <c r="AJ120" i="1"/>
  <c r="CX120" i="1" s="1"/>
  <c r="CQ120" i="1"/>
  <c r="CR120" i="1"/>
  <c r="CS120" i="1"/>
  <c r="CT120" i="1"/>
  <c r="CU120" i="1"/>
  <c r="FR120" i="1"/>
  <c r="GL120" i="1"/>
  <c r="GO120" i="1"/>
  <c r="GP120" i="1"/>
  <c r="GV120" i="1"/>
  <c r="HC120" i="1" s="1"/>
  <c r="AC121" i="1"/>
  <c r="AD121" i="1"/>
  <c r="AE121" i="1"/>
  <c r="AF121" i="1"/>
  <c r="AG121" i="1"/>
  <c r="AH121" i="1"/>
  <c r="CV121" i="1" s="1"/>
  <c r="U121" i="1" s="1"/>
  <c r="AI121" i="1"/>
  <c r="CW121" i="1" s="1"/>
  <c r="V121" i="1" s="1"/>
  <c r="AJ121" i="1"/>
  <c r="CX121" i="1" s="1"/>
  <c r="W121" i="1" s="1"/>
  <c r="CQ121" i="1"/>
  <c r="P121" i="1" s="1"/>
  <c r="L325" i="7" s="1"/>
  <c r="CR121" i="1"/>
  <c r="Q121" i="1" s="1"/>
  <c r="CS121" i="1"/>
  <c r="R121" i="1" s="1"/>
  <c r="CT121" i="1"/>
  <c r="S121" i="1" s="1"/>
  <c r="CU121" i="1"/>
  <c r="T121" i="1" s="1"/>
  <c r="CY121" i="1"/>
  <c r="X121" i="1" s="1"/>
  <c r="AZ326" i="7" s="1"/>
  <c r="CZ121" i="1"/>
  <c r="Y121" i="1" s="1"/>
  <c r="BA326" i="7" s="1"/>
  <c r="FR121" i="1"/>
  <c r="GL121" i="1"/>
  <c r="GO121" i="1"/>
  <c r="GP121" i="1"/>
  <c r="GV121" i="1"/>
  <c r="HC121" i="1" s="1"/>
  <c r="GX121" i="1" s="1"/>
  <c r="C122" i="1"/>
  <c r="D122" i="1"/>
  <c r="K122" i="1"/>
  <c r="E327" i="7" s="1"/>
  <c r="AC122" i="1"/>
  <c r="AE122" i="1"/>
  <c r="AD122" i="1" s="1"/>
  <c r="AF122" i="1"/>
  <c r="AG122" i="1"/>
  <c r="AH122" i="1"/>
  <c r="AI122" i="1"/>
  <c r="AJ122" i="1"/>
  <c r="CX122" i="1" s="1"/>
  <c r="W122" i="1" s="1"/>
  <c r="CQ122" i="1"/>
  <c r="CR122" i="1"/>
  <c r="CS122" i="1"/>
  <c r="CT122" i="1"/>
  <c r="CU122" i="1"/>
  <c r="CV122" i="1"/>
  <c r="CW122" i="1"/>
  <c r="FR122" i="1"/>
  <c r="GL122" i="1"/>
  <c r="GO122" i="1"/>
  <c r="GP122" i="1"/>
  <c r="GV122" i="1"/>
  <c r="HC122" i="1" s="1"/>
  <c r="GX122" i="1" s="1"/>
  <c r="AC123" i="1"/>
  <c r="AE123" i="1"/>
  <c r="AD123" i="1" s="1"/>
  <c r="AF123" i="1"/>
  <c r="AG123" i="1"/>
  <c r="CU123" i="1" s="1"/>
  <c r="AH123" i="1"/>
  <c r="AI123" i="1"/>
  <c r="CW123" i="1" s="1"/>
  <c r="AJ123" i="1"/>
  <c r="CX123" i="1" s="1"/>
  <c r="CQ123" i="1"/>
  <c r="CR123" i="1"/>
  <c r="CS123" i="1"/>
  <c r="CT123" i="1"/>
  <c r="CV123" i="1"/>
  <c r="FR123" i="1"/>
  <c r="GL123" i="1"/>
  <c r="GO123" i="1"/>
  <c r="GP123" i="1"/>
  <c r="GV123" i="1"/>
  <c r="HC123" i="1" s="1"/>
  <c r="AC124" i="1"/>
  <c r="AE124" i="1"/>
  <c r="AD124" i="1" s="1"/>
  <c r="AF124" i="1"/>
  <c r="AG124" i="1"/>
  <c r="CU124" i="1" s="1"/>
  <c r="T124" i="1" s="1"/>
  <c r="AH124" i="1"/>
  <c r="AI124" i="1"/>
  <c r="CW124" i="1" s="1"/>
  <c r="V124" i="1" s="1"/>
  <c r="AJ124" i="1"/>
  <c r="CX124" i="1" s="1"/>
  <c r="W124" i="1" s="1"/>
  <c r="CQ124" i="1"/>
  <c r="P124" i="1" s="1"/>
  <c r="L345" i="7" s="1"/>
  <c r="CR124" i="1"/>
  <c r="Q124" i="1" s="1"/>
  <c r="CS124" i="1"/>
  <c r="R124" i="1" s="1"/>
  <c r="CT124" i="1"/>
  <c r="S124" i="1" s="1"/>
  <c r="CV124" i="1"/>
  <c r="U124" i="1" s="1"/>
  <c r="CY124" i="1"/>
  <c r="X124" i="1" s="1"/>
  <c r="AZ346" i="7" s="1"/>
  <c r="CZ124" i="1"/>
  <c r="Y124" i="1" s="1"/>
  <c r="BA346" i="7" s="1"/>
  <c r="FR124" i="1"/>
  <c r="GL124" i="1"/>
  <c r="GO124" i="1"/>
  <c r="GP124" i="1"/>
  <c r="GV124" i="1"/>
  <c r="HC124" i="1" s="1"/>
  <c r="GX124" i="1" s="1"/>
  <c r="B126" i="1"/>
  <c r="B77" i="1" s="1"/>
  <c r="C126" i="1"/>
  <c r="C77" i="1" s="1"/>
  <c r="D126" i="1"/>
  <c r="D77" i="1" s="1"/>
  <c r="F126" i="1"/>
  <c r="F77" i="1" s="1"/>
  <c r="G126" i="1"/>
  <c r="G77" i="1" s="1"/>
  <c r="BX126" i="1"/>
  <c r="BX77" i="1" s="1"/>
  <c r="CK126" i="1"/>
  <c r="BB126" i="1" s="1"/>
  <c r="CL126" i="1"/>
  <c r="CL77" i="1" s="1"/>
  <c r="CM126" i="1"/>
  <c r="CM77" i="1" s="1"/>
  <c r="D156" i="1"/>
  <c r="E158" i="1"/>
  <c r="Z158" i="1"/>
  <c r="AA158" i="1"/>
  <c r="AM158" i="1"/>
  <c r="AN158" i="1"/>
  <c r="BE158" i="1"/>
  <c r="BF158" i="1"/>
  <c r="BG158" i="1"/>
  <c r="BH158" i="1"/>
  <c r="BI158" i="1"/>
  <c r="BJ158" i="1"/>
  <c r="BK158" i="1"/>
  <c r="BL158" i="1"/>
  <c r="BM158" i="1"/>
  <c r="BN158" i="1"/>
  <c r="BO158" i="1"/>
  <c r="BP158" i="1"/>
  <c r="BQ158" i="1"/>
  <c r="BR158" i="1"/>
  <c r="BS158" i="1"/>
  <c r="BT158" i="1"/>
  <c r="BU158" i="1"/>
  <c r="BV158" i="1"/>
  <c r="BW158" i="1"/>
  <c r="CN158" i="1"/>
  <c r="CO158" i="1"/>
  <c r="CP158" i="1"/>
  <c r="CQ158" i="1"/>
  <c r="CR158" i="1"/>
  <c r="CS158" i="1"/>
  <c r="CT158" i="1"/>
  <c r="CU158" i="1"/>
  <c r="CV158" i="1"/>
  <c r="CW158" i="1"/>
  <c r="CX158" i="1"/>
  <c r="CY158" i="1"/>
  <c r="CZ158" i="1"/>
  <c r="DA158" i="1"/>
  <c r="DB158" i="1"/>
  <c r="DC158" i="1"/>
  <c r="DD158" i="1"/>
  <c r="DE158" i="1"/>
  <c r="DF158" i="1"/>
  <c r="DG158" i="1"/>
  <c r="DH158" i="1"/>
  <c r="DI158" i="1"/>
  <c r="DJ158" i="1"/>
  <c r="DK158" i="1"/>
  <c r="DL158" i="1"/>
  <c r="DM158" i="1"/>
  <c r="DN158" i="1"/>
  <c r="DO158" i="1"/>
  <c r="DP158" i="1"/>
  <c r="DQ158" i="1"/>
  <c r="DR158" i="1"/>
  <c r="DS158" i="1"/>
  <c r="DT158" i="1"/>
  <c r="DU158" i="1"/>
  <c r="DV158" i="1"/>
  <c r="DW158" i="1"/>
  <c r="DX158" i="1"/>
  <c r="DY158" i="1"/>
  <c r="DZ158" i="1"/>
  <c r="EA158" i="1"/>
  <c r="EB158" i="1"/>
  <c r="EC158" i="1"/>
  <c r="ED158" i="1"/>
  <c r="EE158" i="1"/>
  <c r="EF158" i="1"/>
  <c r="EG158" i="1"/>
  <c r="EH158" i="1"/>
  <c r="EI158" i="1"/>
  <c r="EJ158" i="1"/>
  <c r="EK158" i="1"/>
  <c r="EL158" i="1"/>
  <c r="EM158" i="1"/>
  <c r="EN158" i="1"/>
  <c r="EO158" i="1"/>
  <c r="EP158" i="1"/>
  <c r="EQ158" i="1"/>
  <c r="ER158" i="1"/>
  <c r="ES158" i="1"/>
  <c r="ET158" i="1"/>
  <c r="EU158" i="1"/>
  <c r="EV158" i="1"/>
  <c r="EW158" i="1"/>
  <c r="EX158" i="1"/>
  <c r="EY158" i="1"/>
  <c r="EZ158" i="1"/>
  <c r="FA158" i="1"/>
  <c r="FB158" i="1"/>
  <c r="FC158" i="1"/>
  <c r="FD158" i="1"/>
  <c r="FE158" i="1"/>
  <c r="FF158" i="1"/>
  <c r="FG158" i="1"/>
  <c r="FH158" i="1"/>
  <c r="FI158" i="1"/>
  <c r="FJ158" i="1"/>
  <c r="FK158" i="1"/>
  <c r="FL158" i="1"/>
  <c r="FM158" i="1"/>
  <c r="FN158" i="1"/>
  <c r="FO158" i="1"/>
  <c r="FP158" i="1"/>
  <c r="FQ158" i="1"/>
  <c r="FR158" i="1"/>
  <c r="FS158" i="1"/>
  <c r="FT158" i="1"/>
  <c r="FU158" i="1"/>
  <c r="FV158" i="1"/>
  <c r="FW158" i="1"/>
  <c r="FX158" i="1"/>
  <c r="FY158" i="1"/>
  <c r="FZ158" i="1"/>
  <c r="GA158" i="1"/>
  <c r="GB158" i="1"/>
  <c r="GC158" i="1"/>
  <c r="GD158" i="1"/>
  <c r="GE158" i="1"/>
  <c r="GF158" i="1"/>
  <c r="GG158" i="1"/>
  <c r="GH158" i="1"/>
  <c r="GI158" i="1"/>
  <c r="GJ158" i="1"/>
  <c r="GK158" i="1"/>
  <c r="GL158" i="1"/>
  <c r="GM158" i="1"/>
  <c r="GN158" i="1"/>
  <c r="GO158" i="1"/>
  <c r="GP158" i="1"/>
  <c r="GQ158" i="1"/>
  <c r="GR158" i="1"/>
  <c r="GS158" i="1"/>
  <c r="GT158" i="1"/>
  <c r="GU158" i="1"/>
  <c r="GV158" i="1"/>
  <c r="GW158" i="1"/>
  <c r="GX158" i="1"/>
  <c r="C160" i="1"/>
  <c r="D160" i="1"/>
  <c r="I160" i="1"/>
  <c r="K160" i="1"/>
  <c r="E380" i="7" s="1"/>
  <c r="V160" i="1"/>
  <c r="AC160" i="1"/>
  <c r="AE160" i="1"/>
  <c r="AD160" i="1" s="1"/>
  <c r="AF160" i="1"/>
  <c r="AG160" i="1"/>
  <c r="CU160" i="1" s="1"/>
  <c r="T160" i="1" s="1"/>
  <c r="AH160" i="1"/>
  <c r="AI160" i="1"/>
  <c r="AJ160" i="1"/>
  <c r="CX160" i="1" s="1"/>
  <c r="CQ160" i="1"/>
  <c r="CR160" i="1"/>
  <c r="CS160" i="1"/>
  <c r="CT160" i="1"/>
  <c r="CV160" i="1"/>
  <c r="CW160" i="1"/>
  <c r="FR160" i="1"/>
  <c r="GL160" i="1"/>
  <c r="GO160" i="1"/>
  <c r="GP160" i="1"/>
  <c r="GV160" i="1"/>
  <c r="HC160" i="1"/>
  <c r="GX160" i="1" s="1"/>
  <c r="C161" i="1"/>
  <c r="D161" i="1"/>
  <c r="I161" i="1"/>
  <c r="I162" i="1" s="1"/>
  <c r="K161" i="1"/>
  <c r="E389" i="7" s="1"/>
  <c r="AC161" i="1"/>
  <c r="AE161" i="1"/>
  <c r="AD161" i="1" s="1"/>
  <c r="AF161" i="1"/>
  <c r="AG161" i="1"/>
  <c r="CU161" i="1" s="1"/>
  <c r="T161" i="1" s="1"/>
  <c r="AH161" i="1"/>
  <c r="AI161" i="1"/>
  <c r="AJ161" i="1"/>
  <c r="CX161" i="1" s="1"/>
  <c r="W161" i="1" s="1"/>
  <c r="CQ161" i="1"/>
  <c r="CR161" i="1"/>
  <c r="CS161" i="1"/>
  <c r="CT161" i="1"/>
  <c r="CV161" i="1"/>
  <c r="CW161" i="1"/>
  <c r="FR161" i="1"/>
  <c r="GL161" i="1"/>
  <c r="GO161" i="1"/>
  <c r="GP161" i="1"/>
  <c r="GV161" i="1"/>
  <c r="HC161" i="1"/>
  <c r="GX161" i="1" s="1"/>
  <c r="AC162" i="1"/>
  <c r="AE162" i="1"/>
  <c r="AD162" i="1" s="1"/>
  <c r="AF162" i="1"/>
  <c r="AG162" i="1"/>
  <c r="AH162" i="1"/>
  <c r="CV162" i="1" s="1"/>
  <c r="AI162" i="1"/>
  <c r="CW162" i="1" s="1"/>
  <c r="AJ162" i="1"/>
  <c r="CX162" i="1" s="1"/>
  <c r="CQ162" i="1"/>
  <c r="CR162" i="1"/>
  <c r="CS162" i="1"/>
  <c r="CT162" i="1"/>
  <c r="S162" i="1" s="1"/>
  <c r="CU162" i="1"/>
  <c r="FR162" i="1"/>
  <c r="GL162" i="1"/>
  <c r="GO162" i="1"/>
  <c r="GP162" i="1"/>
  <c r="GV162" i="1"/>
  <c r="HC162" i="1" s="1"/>
  <c r="I163" i="1"/>
  <c r="AC163" i="1"/>
  <c r="AE163" i="1"/>
  <c r="AD163" i="1" s="1"/>
  <c r="AF163" i="1"/>
  <c r="AG163" i="1"/>
  <c r="CU163" i="1" s="1"/>
  <c r="AH163" i="1"/>
  <c r="CV163" i="1" s="1"/>
  <c r="AI163" i="1"/>
  <c r="CW163" i="1" s="1"/>
  <c r="AJ163" i="1"/>
  <c r="CX163" i="1" s="1"/>
  <c r="W163" i="1" s="1"/>
  <c r="CQ163" i="1"/>
  <c r="CR163" i="1"/>
  <c r="CS163" i="1"/>
  <c r="CT163" i="1"/>
  <c r="S163" i="1" s="1"/>
  <c r="FR163" i="1"/>
  <c r="GL163" i="1"/>
  <c r="GO163" i="1"/>
  <c r="GP163" i="1"/>
  <c r="GV163" i="1"/>
  <c r="HC163" i="1" s="1"/>
  <c r="AC164" i="1"/>
  <c r="AE164" i="1"/>
  <c r="AD164" i="1" s="1"/>
  <c r="AF164" i="1"/>
  <c r="AG164" i="1"/>
  <c r="CU164" i="1" s="1"/>
  <c r="T164" i="1" s="1"/>
  <c r="AH164" i="1"/>
  <c r="CV164" i="1" s="1"/>
  <c r="U164" i="1" s="1"/>
  <c r="AI164" i="1"/>
  <c r="CW164" i="1" s="1"/>
  <c r="V164" i="1" s="1"/>
  <c r="AJ164" i="1"/>
  <c r="CX164" i="1" s="1"/>
  <c r="W164" i="1" s="1"/>
  <c r="CQ164" i="1"/>
  <c r="P164" i="1" s="1"/>
  <c r="CR164" i="1"/>
  <c r="Q164" i="1" s="1"/>
  <c r="CS164" i="1"/>
  <c r="R164" i="1" s="1"/>
  <c r="CT164" i="1"/>
  <c r="S164" i="1" s="1"/>
  <c r="CY164" i="1"/>
  <c r="X164" i="1" s="1"/>
  <c r="AZ412" i="7" s="1"/>
  <c r="CZ164" i="1"/>
  <c r="Y164" i="1" s="1"/>
  <c r="BA412" i="7" s="1"/>
  <c r="FR164" i="1"/>
  <c r="GL164" i="1"/>
  <c r="GO164" i="1"/>
  <c r="GP164" i="1"/>
  <c r="GV164" i="1"/>
  <c r="HC164" i="1" s="1"/>
  <c r="GX164" i="1" s="1"/>
  <c r="AC165" i="1"/>
  <c r="AE165" i="1"/>
  <c r="AD165" i="1" s="1"/>
  <c r="AF165" i="1"/>
  <c r="AG165" i="1"/>
  <c r="CU165" i="1" s="1"/>
  <c r="T165" i="1" s="1"/>
  <c r="AH165" i="1"/>
  <c r="CV165" i="1" s="1"/>
  <c r="U165" i="1" s="1"/>
  <c r="AI165" i="1"/>
  <c r="CW165" i="1" s="1"/>
  <c r="V165" i="1" s="1"/>
  <c r="AJ165" i="1"/>
  <c r="CQ165" i="1"/>
  <c r="P165" i="1" s="1"/>
  <c r="L413" i="7" s="1"/>
  <c r="CR165" i="1"/>
  <c r="Q165" i="1" s="1"/>
  <c r="CS165" i="1"/>
  <c r="R165" i="1" s="1"/>
  <c r="CT165" i="1"/>
  <c r="S165" i="1" s="1"/>
  <c r="CX165" i="1"/>
  <c r="W165" i="1" s="1"/>
  <c r="CY165" i="1"/>
  <c r="X165" i="1" s="1"/>
  <c r="AZ414" i="7" s="1"/>
  <c r="CZ165" i="1"/>
  <c r="Y165" i="1" s="1"/>
  <c r="BA414" i="7" s="1"/>
  <c r="FR165" i="1"/>
  <c r="GL165" i="1"/>
  <c r="GO165" i="1"/>
  <c r="GP165" i="1"/>
  <c r="GV165" i="1"/>
  <c r="HC165" i="1" s="1"/>
  <c r="GX165" i="1" s="1"/>
  <c r="C166" i="1"/>
  <c r="D166" i="1"/>
  <c r="I166" i="1"/>
  <c r="K166" i="1"/>
  <c r="E415" i="7" s="1"/>
  <c r="AC166" i="1"/>
  <c r="AE166" i="1"/>
  <c r="AD166" i="1" s="1"/>
  <c r="AF166" i="1"/>
  <c r="AG166" i="1"/>
  <c r="CU166" i="1" s="1"/>
  <c r="AH166" i="1"/>
  <c r="AI166" i="1"/>
  <c r="AJ166" i="1"/>
  <c r="CQ166" i="1"/>
  <c r="CR166" i="1"/>
  <c r="CS166" i="1"/>
  <c r="CT166" i="1"/>
  <c r="CV166" i="1"/>
  <c r="CW166" i="1"/>
  <c r="CX166" i="1"/>
  <c r="W166" i="1" s="1"/>
  <c r="FR166" i="1"/>
  <c r="GL166" i="1"/>
  <c r="GO166" i="1"/>
  <c r="GP166" i="1"/>
  <c r="GV166" i="1"/>
  <c r="HC166" i="1" s="1"/>
  <c r="I167" i="1"/>
  <c r="AC167" i="1"/>
  <c r="AE167" i="1"/>
  <c r="AD167" i="1" s="1"/>
  <c r="AF167" i="1"/>
  <c r="AG167" i="1"/>
  <c r="AH167" i="1"/>
  <c r="CV167" i="1" s="1"/>
  <c r="AI167" i="1"/>
  <c r="CW167" i="1" s="1"/>
  <c r="AJ167" i="1"/>
  <c r="CX167" i="1" s="1"/>
  <c r="CQ167" i="1"/>
  <c r="CR167" i="1"/>
  <c r="CS167" i="1"/>
  <c r="CT167" i="1"/>
  <c r="CU167" i="1"/>
  <c r="FR167" i="1"/>
  <c r="GL167" i="1"/>
  <c r="GO167" i="1"/>
  <c r="GP167" i="1"/>
  <c r="GV167" i="1"/>
  <c r="HC167" i="1" s="1"/>
  <c r="AC168" i="1"/>
  <c r="AE168" i="1"/>
  <c r="AD168" i="1" s="1"/>
  <c r="AF168" i="1"/>
  <c r="AG168" i="1"/>
  <c r="CU168" i="1" s="1"/>
  <c r="AH168" i="1"/>
  <c r="CV168" i="1" s="1"/>
  <c r="AI168" i="1"/>
  <c r="CW168" i="1" s="1"/>
  <c r="AJ168" i="1"/>
  <c r="CQ168" i="1"/>
  <c r="CR168" i="1"/>
  <c r="CS168" i="1"/>
  <c r="CT168" i="1"/>
  <c r="CX168" i="1"/>
  <c r="FR168" i="1"/>
  <c r="GL168" i="1"/>
  <c r="GO168" i="1"/>
  <c r="GP168" i="1"/>
  <c r="GV168" i="1"/>
  <c r="HC168" i="1" s="1"/>
  <c r="AC169" i="1"/>
  <c r="AB169" i="1" s="1"/>
  <c r="AE169" i="1"/>
  <c r="AD169" i="1" s="1"/>
  <c r="AF169" i="1"/>
  <c r="AG169" i="1"/>
  <c r="CU169" i="1" s="1"/>
  <c r="T169" i="1" s="1"/>
  <c r="AH169" i="1"/>
  <c r="CV169" i="1" s="1"/>
  <c r="U169" i="1" s="1"/>
  <c r="AI169" i="1"/>
  <c r="CW169" i="1" s="1"/>
  <c r="V169" i="1" s="1"/>
  <c r="AJ169" i="1"/>
  <c r="CX169" i="1" s="1"/>
  <c r="W169" i="1" s="1"/>
  <c r="CQ169" i="1"/>
  <c r="P169" i="1" s="1"/>
  <c r="L437" i="7" s="1"/>
  <c r="CR169" i="1"/>
  <c r="Q169" i="1" s="1"/>
  <c r="CS169" i="1"/>
  <c r="R169" i="1" s="1"/>
  <c r="CT169" i="1"/>
  <c r="S169" i="1" s="1"/>
  <c r="CY169" i="1"/>
  <c r="X169" i="1" s="1"/>
  <c r="AZ438" i="7" s="1"/>
  <c r="CZ169" i="1"/>
  <c r="Y169" i="1" s="1"/>
  <c r="BA438" i="7" s="1"/>
  <c r="FR169" i="1"/>
  <c r="GL169" i="1"/>
  <c r="GO169" i="1"/>
  <c r="GP169" i="1"/>
  <c r="GV169" i="1"/>
  <c r="HC169" i="1" s="1"/>
  <c r="GX169" i="1" s="1"/>
  <c r="AC170" i="1"/>
  <c r="AB170" i="1" s="1"/>
  <c r="AE170" i="1"/>
  <c r="AD170" i="1" s="1"/>
  <c r="AF170" i="1"/>
  <c r="AG170" i="1"/>
  <c r="CU170" i="1" s="1"/>
  <c r="T170" i="1" s="1"/>
  <c r="AH170" i="1"/>
  <c r="CV170" i="1" s="1"/>
  <c r="U170" i="1" s="1"/>
  <c r="AI170" i="1"/>
  <c r="CW170" i="1" s="1"/>
  <c r="V170" i="1" s="1"/>
  <c r="AJ170" i="1"/>
  <c r="CX170" i="1" s="1"/>
  <c r="W170" i="1" s="1"/>
  <c r="CQ170" i="1"/>
  <c r="P170" i="1" s="1"/>
  <c r="L439" i="7" s="1"/>
  <c r="CR170" i="1"/>
  <c r="Q170" i="1" s="1"/>
  <c r="CS170" i="1"/>
  <c r="R170" i="1" s="1"/>
  <c r="CT170" i="1"/>
  <c r="S170" i="1" s="1"/>
  <c r="CY170" i="1"/>
  <c r="X170" i="1" s="1"/>
  <c r="AZ440" i="7" s="1"/>
  <c r="CZ170" i="1"/>
  <c r="Y170" i="1" s="1"/>
  <c r="BA440" i="7" s="1"/>
  <c r="FR170" i="1"/>
  <c r="GL170" i="1"/>
  <c r="GO170" i="1"/>
  <c r="GP170" i="1"/>
  <c r="GV170" i="1"/>
  <c r="HC170" i="1" s="1"/>
  <c r="GX170" i="1" s="1"/>
  <c r="B172" i="1"/>
  <c r="B158" i="1" s="1"/>
  <c r="C172" i="1"/>
  <c r="C158" i="1" s="1"/>
  <c r="D172" i="1"/>
  <c r="D158" i="1" s="1"/>
  <c r="F172" i="1"/>
  <c r="F158" i="1" s="1"/>
  <c r="G172" i="1"/>
  <c r="G158" i="1" s="1"/>
  <c r="BX172" i="1"/>
  <c r="BX158" i="1" s="1"/>
  <c r="CC172" i="1"/>
  <c r="CC158" i="1" s="1"/>
  <c r="CK172" i="1"/>
  <c r="CK158" i="1" s="1"/>
  <c r="CL172" i="1"/>
  <c r="CL158" i="1" s="1"/>
  <c r="CM172" i="1"/>
  <c r="CM158" i="1" s="1"/>
  <c r="D202" i="1"/>
  <c r="E204" i="1"/>
  <c r="Z204" i="1"/>
  <c r="AA204" i="1"/>
  <c r="AM204" i="1"/>
  <c r="AN204" i="1"/>
  <c r="BE204" i="1"/>
  <c r="BF204" i="1"/>
  <c r="BG204" i="1"/>
  <c r="BH204" i="1"/>
  <c r="BI204" i="1"/>
  <c r="BJ204" i="1"/>
  <c r="BK204" i="1"/>
  <c r="BL204" i="1"/>
  <c r="BM204" i="1"/>
  <c r="BN204" i="1"/>
  <c r="BO204" i="1"/>
  <c r="BP204" i="1"/>
  <c r="BQ204" i="1"/>
  <c r="BR204" i="1"/>
  <c r="BS204" i="1"/>
  <c r="BT204" i="1"/>
  <c r="BU204" i="1"/>
  <c r="BV204" i="1"/>
  <c r="BW204" i="1"/>
  <c r="CN204" i="1"/>
  <c r="CO204" i="1"/>
  <c r="CP204" i="1"/>
  <c r="CQ204" i="1"/>
  <c r="CR204" i="1"/>
  <c r="CS204" i="1"/>
  <c r="CT204" i="1"/>
  <c r="CU204" i="1"/>
  <c r="CV204" i="1"/>
  <c r="CW204" i="1"/>
  <c r="CX204" i="1"/>
  <c r="CY204" i="1"/>
  <c r="CZ204" i="1"/>
  <c r="DA204" i="1"/>
  <c r="DB204" i="1"/>
  <c r="DC204" i="1"/>
  <c r="DD204" i="1"/>
  <c r="DE204" i="1"/>
  <c r="DF204" i="1"/>
  <c r="DG204" i="1"/>
  <c r="DH204" i="1"/>
  <c r="DI204" i="1"/>
  <c r="DJ204" i="1"/>
  <c r="DK204" i="1"/>
  <c r="DL204" i="1"/>
  <c r="DM204" i="1"/>
  <c r="DN204" i="1"/>
  <c r="DO204" i="1"/>
  <c r="DP204" i="1"/>
  <c r="DQ204" i="1"/>
  <c r="DR204" i="1"/>
  <c r="DS204" i="1"/>
  <c r="DT204" i="1"/>
  <c r="DU204" i="1"/>
  <c r="DV204" i="1"/>
  <c r="DW204" i="1"/>
  <c r="DX204" i="1"/>
  <c r="DY204" i="1"/>
  <c r="DZ204" i="1"/>
  <c r="EA204" i="1"/>
  <c r="EB204" i="1"/>
  <c r="EC204" i="1"/>
  <c r="ED204" i="1"/>
  <c r="EE204" i="1"/>
  <c r="EF204" i="1"/>
  <c r="EG204" i="1"/>
  <c r="EH204" i="1"/>
  <c r="EI204" i="1"/>
  <c r="EJ204" i="1"/>
  <c r="EK204" i="1"/>
  <c r="EL204" i="1"/>
  <c r="EM204" i="1"/>
  <c r="EN204" i="1"/>
  <c r="EO204" i="1"/>
  <c r="EP204" i="1"/>
  <c r="EQ204" i="1"/>
  <c r="ER204" i="1"/>
  <c r="ES204" i="1"/>
  <c r="ET204" i="1"/>
  <c r="EU204" i="1"/>
  <c r="EV204" i="1"/>
  <c r="EW204" i="1"/>
  <c r="EX204" i="1"/>
  <c r="EY204" i="1"/>
  <c r="EZ204" i="1"/>
  <c r="FA204" i="1"/>
  <c r="FB204" i="1"/>
  <c r="FC204" i="1"/>
  <c r="FD204" i="1"/>
  <c r="FE204" i="1"/>
  <c r="FF204" i="1"/>
  <c r="FG204" i="1"/>
  <c r="FH204" i="1"/>
  <c r="FI204" i="1"/>
  <c r="FJ204" i="1"/>
  <c r="FK204" i="1"/>
  <c r="FL204" i="1"/>
  <c r="FM204" i="1"/>
  <c r="FN204" i="1"/>
  <c r="FO204" i="1"/>
  <c r="FP204" i="1"/>
  <c r="FQ204" i="1"/>
  <c r="FR204" i="1"/>
  <c r="FS204" i="1"/>
  <c r="FT204" i="1"/>
  <c r="FU204" i="1"/>
  <c r="FV204" i="1"/>
  <c r="FW204" i="1"/>
  <c r="FX204" i="1"/>
  <c r="FY204" i="1"/>
  <c r="FZ204" i="1"/>
  <c r="GA204" i="1"/>
  <c r="GB204" i="1"/>
  <c r="GC204" i="1"/>
  <c r="GD204" i="1"/>
  <c r="GE204" i="1"/>
  <c r="GF204" i="1"/>
  <c r="GG204" i="1"/>
  <c r="GH204" i="1"/>
  <c r="GI204" i="1"/>
  <c r="GJ204" i="1"/>
  <c r="GK204" i="1"/>
  <c r="GL204" i="1"/>
  <c r="GM204" i="1"/>
  <c r="GN204" i="1"/>
  <c r="GO204" i="1"/>
  <c r="GP204" i="1"/>
  <c r="GQ204" i="1"/>
  <c r="GR204" i="1"/>
  <c r="GS204" i="1"/>
  <c r="GT204" i="1"/>
  <c r="GU204" i="1"/>
  <c r="GV204" i="1"/>
  <c r="GW204" i="1"/>
  <c r="GX204" i="1"/>
  <c r="C206" i="1"/>
  <c r="D206" i="1"/>
  <c r="AC206" i="1"/>
  <c r="AE206" i="1"/>
  <c r="AD206" i="1" s="1"/>
  <c r="AF206" i="1"/>
  <c r="AG206" i="1"/>
  <c r="CU206" i="1" s="1"/>
  <c r="AH206" i="1"/>
  <c r="AI206" i="1"/>
  <c r="AJ206" i="1"/>
  <c r="CX206" i="1" s="1"/>
  <c r="W206" i="1" s="1"/>
  <c r="CQ206" i="1"/>
  <c r="CR206" i="1"/>
  <c r="CS206" i="1"/>
  <c r="CT206" i="1"/>
  <c r="CV206" i="1"/>
  <c r="CW206" i="1"/>
  <c r="FR206" i="1"/>
  <c r="GL206" i="1"/>
  <c r="GO206" i="1"/>
  <c r="GP206" i="1"/>
  <c r="GV206" i="1"/>
  <c r="HC206" i="1" s="1"/>
  <c r="GX206" i="1" s="1"/>
  <c r="C207" i="1"/>
  <c r="D207" i="1"/>
  <c r="AC207" i="1"/>
  <c r="AE207" i="1"/>
  <c r="AD207" i="1" s="1"/>
  <c r="AF207" i="1"/>
  <c r="AG207" i="1"/>
  <c r="AH207" i="1"/>
  <c r="AI207" i="1"/>
  <c r="AJ207" i="1"/>
  <c r="CX207" i="1" s="1"/>
  <c r="W207" i="1" s="1"/>
  <c r="CQ207" i="1"/>
  <c r="CR207" i="1"/>
  <c r="CS207" i="1"/>
  <c r="CT207" i="1"/>
  <c r="CU207" i="1"/>
  <c r="CV207" i="1"/>
  <c r="CW207" i="1"/>
  <c r="FR207" i="1"/>
  <c r="GL207" i="1"/>
  <c r="GO207" i="1"/>
  <c r="GP207" i="1"/>
  <c r="GV207" i="1"/>
  <c r="HC207" i="1" s="1"/>
  <c r="GX207" i="1" s="1"/>
  <c r="C208" i="1"/>
  <c r="D208" i="1"/>
  <c r="AC208" i="1"/>
  <c r="AE208" i="1"/>
  <c r="AD208" i="1" s="1"/>
  <c r="AF208" i="1"/>
  <c r="AG208" i="1"/>
  <c r="CU208" i="1" s="1"/>
  <c r="AH208" i="1"/>
  <c r="AI208" i="1"/>
  <c r="AJ208" i="1"/>
  <c r="CX208" i="1" s="1"/>
  <c r="W208" i="1" s="1"/>
  <c r="CQ208" i="1"/>
  <c r="CR208" i="1"/>
  <c r="CS208" i="1"/>
  <c r="CT208" i="1"/>
  <c r="CV208" i="1"/>
  <c r="CW208" i="1"/>
  <c r="FR208" i="1"/>
  <c r="GL208" i="1"/>
  <c r="GO208" i="1"/>
  <c r="GP208" i="1"/>
  <c r="GV208" i="1"/>
  <c r="HC208" i="1" s="1"/>
  <c r="GX208" i="1" s="1"/>
  <c r="AC209" i="1"/>
  <c r="AE209" i="1"/>
  <c r="AD209" i="1" s="1"/>
  <c r="AF209" i="1"/>
  <c r="AG209" i="1"/>
  <c r="AH209" i="1"/>
  <c r="AI209" i="1"/>
  <c r="CW209" i="1" s="1"/>
  <c r="AJ209" i="1"/>
  <c r="CQ209" i="1"/>
  <c r="CR209" i="1"/>
  <c r="CS209" i="1"/>
  <c r="CT209" i="1"/>
  <c r="CU209" i="1"/>
  <c r="CV209" i="1"/>
  <c r="CX209" i="1"/>
  <c r="FR209" i="1"/>
  <c r="GL209" i="1"/>
  <c r="GO209" i="1"/>
  <c r="GP209" i="1"/>
  <c r="GV209" i="1"/>
  <c r="HC209" i="1" s="1"/>
  <c r="C210" i="1"/>
  <c r="D210" i="1"/>
  <c r="U210" i="1"/>
  <c r="AC210" i="1"/>
  <c r="AE210" i="1"/>
  <c r="AD210" i="1" s="1"/>
  <c r="AF210" i="1"/>
  <c r="AG210" i="1"/>
  <c r="CU210" i="1" s="1"/>
  <c r="T210" i="1" s="1"/>
  <c r="AH210" i="1"/>
  <c r="AI210" i="1"/>
  <c r="AJ210" i="1"/>
  <c r="CX210" i="1" s="1"/>
  <c r="W210" i="1" s="1"/>
  <c r="CQ210" i="1"/>
  <c r="CR210" i="1"/>
  <c r="CS210" i="1"/>
  <c r="CT210" i="1"/>
  <c r="CV210" i="1"/>
  <c r="CW210" i="1"/>
  <c r="FR210" i="1"/>
  <c r="GL210" i="1"/>
  <c r="GO210" i="1"/>
  <c r="GP210" i="1"/>
  <c r="GV210" i="1"/>
  <c r="HC210" i="1"/>
  <c r="GX210" i="1" s="1"/>
  <c r="I211" i="1"/>
  <c r="AC211" i="1"/>
  <c r="AE211" i="1"/>
  <c r="AD211" i="1" s="1"/>
  <c r="AF211" i="1"/>
  <c r="AG211" i="1"/>
  <c r="CU211" i="1" s="1"/>
  <c r="T211" i="1" s="1"/>
  <c r="AH211" i="1"/>
  <c r="CV211" i="1" s="1"/>
  <c r="AI211" i="1"/>
  <c r="CW211" i="1" s="1"/>
  <c r="V211" i="1" s="1"/>
  <c r="AJ211" i="1"/>
  <c r="CX211" i="1" s="1"/>
  <c r="CQ211" i="1"/>
  <c r="P211" i="1" s="1"/>
  <c r="CR211" i="1"/>
  <c r="CS211" i="1"/>
  <c r="CT211" i="1"/>
  <c r="FR211" i="1"/>
  <c r="GL211" i="1"/>
  <c r="GO211" i="1"/>
  <c r="GP211" i="1"/>
  <c r="GV211" i="1"/>
  <c r="HC211" i="1" s="1"/>
  <c r="I212" i="1"/>
  <c r="AC212" i="1"/>
  <c r="AE212" i="1"/>
  <c r="AD212" i="1" s="1"/>
  <c r="AF212" i="1"/>
  <c r="AG212" i="1"/>
  <c r="CU212" i="1" s="1"/>
  <c r="AH212" i="1"/>
  <c r="AI212" i="1"/>
  <c r="CW212" i="1" s="1"/>
  <c r="AJ212" i="1"/>
  <c r="CX212" i="1" s="1"/>
  <c r="W212" i="1" s="1"/>
  <c r="CQ212" i="1"/>
  <c r="P212" i="1" s="1"/>
  <c r="CR212" i="1"/>
  <c r="CS212" i="1"/>
  <c r="R212" i="1" s="1"/>
  <c r="CT212" i="1"/>
  <c r="CV212" i="1"/>
  <c r="U212" i="1" s="1"/>
  <c r="FR212" i="1"/>
  <c r="GL212" i="1"/>
  <c r="GO212" i="1"/>
  <c r="GP212" i="1"/>
  <c r="GV212" i="1"/>
  <c r="HC212" i="1" s="1"/>
  <c r="I213" i="1"/>
  <c r="AC213" i="1"/>
  <c r="AE213" i="1"/>
  <c r="AD213" i="1" s="1"/>
  <c r="AF213" i="1"/>
  <c r="AG213" i="1"/>
  <c r="CU213" i="1" s="1"/>
  <c r="T213" i="1" s="1"/>
  <c r="AH213" i="1"/>
  <c r="CV213" i="1" s="1"/>
  <c r="AI213" i="1"/>
  <c r="CW213" i="1" s="1"/>
  <c r="V213" i="1" s="1"/>
  <c r="AJ213" i="1"/>
  <c r="CX213" i="1" s="1"/>
  <c r="CQ213" i="1"/>
  <c r="P213" i="1" s="1"/>
  <c r="CR213" i="1"/>
  <c r="CS213" i="1"/>
  <c r="CT213" i="1"/>
  <c r="FR213" i="1"/>
  <c r="GL213" i="1"/>
  <c r="GO213" i="1"/>
  <c r="GP213" i="1"/>
  <c r="GV213" i="1"/>
  <c r="HC213" i="1" s="1"/>
  <c r="I214" i="1"/>
  <c r="AC214" i="1"/>
  <c r="AE214" i="1"/>
  <c r="AD214" i="1" s="1"/>
  <c r="AF214" i="1"/>
  <c r="AG214" i="1"/>
  <c r="CU214" i="1" s="1"/>
  <c r="AH214" i="1"/>
  <c r="CV214" i="1" s="1"/>
  <c r="AI214" i="1"/>
  <c r="CW214" i="1" s="1"/>
  <c r="AJ214" i="1"/>
  <c r="CX214" i="1" s="1"/>
  <c r="W214" i="1" s="1"/>
  <c r="CQ214" i="1"/>
  <c r="P214" i="1" s="1"/>
  <c r="CR214" i="1"/>
  <c r="Q214" i="1" s="1"/>
  <c r="CS214" i="1"/>
  <c r="CT214" i="1"/>
  <c r="FR214" i="1"/>
  <c r="GL214" i="1"/>
  <c r="GO214" i="1"/>
  <c r="GP214" i="1"/>
  <c r="GV214" i="1"/>
  <c r="HC214" i="1"/>
  <c r="GX214" i="1" s="1"/>
  <c r="I215" i="1"/>
  <c r="AC215" i="1"/>
  <c r="AE215" i="1"/>
  <c r="AD215" i="1" s="1"/>
  <c r="AF215" i="1"/>
  <c r="AG215" i="1"/>
  <c r="AH215" i="1"/>
  <c r="CV215" i="1" s="1"/>
  <c r="AI215" i="1"/>
  <c r="CW215" i="1" s="1"/>
  <c r="V215" i="1" s="1"/>
  <c r="AJ215" i="1"/>
  <c r="CX215" i="1" s="1"/>
  <c r="CQ215" i="1"/>
  <c r="CR215" i="1"/>
  <c r="CS215" i="1"/>
  <c r="CT215" i="1"/>
  <c r="S215" i="1" s="1"/>
  <c r="CU215" i="1"/>
  <c r="FR215" i="1"/>
  <c r="GL215" i="1"/>
  <c r="GO215" i="1"/>
  <c r="GP215" i="1"/>
  <c r="GV215" i="1"/>
  <c r="HC215" i="1" s="1"/>
  <c r="GX215" i="1" s="1"/>
  <c r="C216" i="1"/>
  <c r="D216" i="1"/>
  <c r="I217" i="1"/>
  <c r="AC216" i="1"/>
  <c r="AE216" i="1"/>
  <c r="AD216" i="1" s="1"/>
  <c r="AF216" i="1"/>
  <c r="AG216" i="1"/>
  <c r="CU216" i="1" s="1"/>
  <c r="T216" i="1" s="1"/>
  <c r="AH216" i="1"/>
  <c r="AI216" i="1"/>
  <c r="AJ216" i="1"/>
  <c r="CX216" i="1" s="1"/>
  <c r="W216" i="1" s="1"/>
  <c r="CQ216" i="1"/>
  <c r="CR216" i="1"/>
  <c r="CS216" i="1"/>
  <c r="CT216" i="1"/>
  <c r="CV216" i="1"/>
  <c r="CW216" i="1"/>
  <c r="FR216" i="1"/>
  <c r="GL216" i="1"/>
  <c r="GO216" i="1"/>
  <c r="GP216" i="1"/>
  <c r="GV216" i="1"/>
  <c r="HC216" i="1"/>
  <c r="GX216" i="1" s="1"/>
  <c r="AC217" i="1"/>
  <c r="AE217" i="1"/>
  <c r="AD217" i="1" s="1"/>
  <c r="AF217" i="1"/>
  <c r="AG217" i="1"/>
  <c r="AH217" i="1"/>
  <c r="CV217" i="1" s="1"/>
  <c r="AI217" i="1"/>
  <c r="CW217" i="1" s="1"/>
  <c r="AJ217" i="1"/>
  <c r="CX217" i="1" s="1"/>
  <c r="W217" i="1" s="1"/>
  <c r="CQ217" i="1"/>
  <c r="CR217" i="1"/>
  <c r="CS217" i="1"/>
  <c r="CT217" i="1"/>
  <c r="S217" i="1" s="1"/>
  <c r="CU217" i="1"/>
  <c r="FR217" i="1"/>
  <c r="GL217" i="1"/>
  <c r="GO217" i="1"/>
  <c r="GP217" i="1"/>
  <c r="GV217" i="1"/>
  <c r="HC217" i="1" s="1"/>
  <c r="GX217" i="1" s="1"/>
  <c r="I218" i="1"/>
  <c r="AC218" i="1"/>
  <c r="AE218" i="1"/>
  <c r="AD218" i="1" s="1"/>
  <c r="AF218" i="1"/>
  <c r="AG218" i="1"/>
  <c r="CU218" i="1" s="1"/>
  <c r="T218" i="1" s="1"/>
  <c r="AH218" i="1"/>
  <c r="CV218" i="1" s="1"/>
  <c r="AI218" i="1"/>
  <c r="CW218" i="1" s="1"/>
  <c r="AJ218" i="1"/>
  <c r="CX218" i="1" s="1"/>
  <c r="CQ218" i="1"/>
  <c r="CR218" i="1"/>
  <c r="CS218" i="1"/>
  <c r="CT218" i="1"/>
  <c r="FR218" i="1"/>
  <c r="GL218" i="1"/>
  <c r="GO218" i="1"/>
  <c r="GP218" i="1"/>
  <c r="GV218" i="1"/>
  <c r="HC218" i="1" s="1"/>
  <c r="I219" i="1"/>
  <c r="AC219" i="1"/>
  <c r="AE219" i="1"/>
  <c r="AD219" i="1" s="1"/>
  <c r="AF219" i="1"/>
  <c r="AG219" i="1"/>
  <c r="CU219" i="1" s="1"/>
  <c r="T219" i="1" s="1"/>
  <c r="AH219" i="1"/>
  <c r="CV219" i="1" s="1"/>
  <c r="U219" i="1" s="1"/>
  <c r="AI219" i="1"/>
  <c r="CW219" i="1" s="1"/>
  <c r="V219" i="1" s="1"/>
  <c r="AJ219" i="1"/>
  <c r="CX219" i="1" s="1"/>
  <c r="CQ219" i="1"/>
  <c r="P219" i="1" s="1"/>
  <c r="CR219" i="1"/>
  <c r="CS219" i="1"/>
  <c r="CT219" i="1"/>
  <c r="FR219" i="1"/>
  <c r="GL219" i="1"/>
  <c r="GO219" i="1"/>
  <c r="GP219" i="1"/>
  <c r="GV219" i="1"/>
  <c r="HC219" i="1" s="1"/>
  <c r="GX219" i="1" s="1"/>
  <c r="AC220" i="1"/>
  <c r="AE220" i="1"/>
  <c r="AD220" i="1" s="1"/>
  <c r="AF220" i="1"/>
  <c r="AG220" i="1"/>
  <c r="AH220" i="1"/>
  <c r="CV220" i="1" s="1"/>
  <c r="AI220" i="1"/>
  <c r="CW220" i="1" s="1"/>
  <c r="AJ220" i="1"/>
  <c r="CX220" i="1" s="1"/>
  <c r="CQ220" i="1"/>
  <c r="CR220" i="1"/>
  <c r="CS220" i="1"/>
  <c r="CT220" i="1"/>
  <c r="CU220" i="1"/>
  <c r="FR220" i="1"/>
  <c r="GL220" i="1"/>
  <c r="GO220" i="1"/>
  <c r="GP220" i="1"/>
  <c r="GV220" i="1"/>
  <c r="HC220" i="1" s="1"/>
  <c r="I221" i="1"/>
  <c r="AC221" i="1"/>
  <c r="AE221" i="1"/>
  <c r="AD221" i="1" s="1"/>
  <c r="AF221" i="1"/>
  <c r="AG221" i="1"/>
  <c r="CU221" i="1" s="1"/>
  <c r="T221" i="1" s="1"/>
  <c r="AH221" i="1"/>
  <c r="CV221" i="1" s="1"/>
  <c r="AI221" i="1"/>
  <c r="CW221" i="1" s="1"/>
  <c r="AJ221" i="1"/>
  <c r="CQ221" i="1"/>
  <c r="P221" i="1" s="1"/>
  <c r="CR221" i="1"/>
  <c r="CS221" i="1"/>
  <c r="CT221" i="1"/>
  <c r="CX221" i="1"/>
  <c r="FR221" i="1"/>
  <c r="GL221" i="1"/>
  <c r="GO221" i="1"/>
  <c r="GP221" i="1"/>
  <c r="GV221" i="1"/>
  <c r="GX221" i="1"/>
  <c r="HC221" i="1"/>
  <c r="AC222" i="1"/>
  <c r="AE222" i="1"/>
  <c r="AD222" i="1" s="1"/>
  <c r="AF222" i="1"/>
  <c r="AG222" i="1"/>
  <c r="AH222" i="1"/>
  <c r="CV222" i="1" s="1"/>
  <c r="U222" i="1" s="1"/>
  <c r="AI222" i="1"/>
  <c r="CW222" i="1" s="1"/>
  <c r="V222" i="1" s="1"/>
  <c r="AJ222" i="1"/>
  <c r="CX222" i="1" s="1"/>
  <c r="W222" i="1" s="1"/>
  <c r="CQ222" i="1"/>
  <c r="P222" i="1" s="1"/>
  <c r="CR222" i="1"/>
  <c r="Q222" i="1" s="1"/>
  <c r="CS222" i="1"/>
  <c r="R222" i="1" s="1"/>
  <c r="CT222" i="1"/>
  <c r="S222" i="1" s="1"/>
  <c r="CU222" i="1"/>
  <c r="T222" i="1" s="1"/>
  <c r="CY222" i="1"/>
  <c r="X222" i="1" s="1"/>
  <c r="CZ222" i="1"/>
  <c r="Y222" i="1" s="1"/>
  <c r="FR222" i="1"/>
  <c r="GL222" i="1"/>
  <c r="GO222" i="1"/>
  <c r="GP222" i="1"/>
  <c r="GV222" i="1"/>
  <c r="HC222" i="1" s="1"/>
  <c r="GX222" i="1" s="1"/>
  <c r="AC223" i="1"/>
  <c r="AE223" i="1"/>
  <c r="AD223" i="1" s="1"/>
  <c r="AF223" i="1"/>
  <c r="AG223" i="1"/>
  <c r="AH223" i="1"/>
  <c r="AI223" i="1"/>
  <c r="CW223" i="1" s="1"/>
  <c r="V223" i="1" s="1"/>
  <c r="AJ223" i="1"/>
  <c r="CX223" i="1" s="1"/>
  <c r="W223" i="1" s="1"/>
  <c r="CQ223" i="1"/>
  <c r="P223" i="1" s="1"/>
  <c r="CR223" i="1"/>
  <c r="Q223" i="1" s="1"/>
  <c r="CS223" i="1"/>
  <c r="R223" i="1" s="1"/>
  <c r="CT223" i="1"/>
  <c r="S223" i="1" s="1"/>
  <c r="CU223" i="1"/>
  <c r="T223" i="1" s="1"/>
  <c r="CV223" i="1"/>
  <c r="U223" i="1" s="1"/>
  <c r="CY223" i="1"/>
  <c r="X223" i="1" s="1"/>
  <c r="CZ223" i="1"/>
  <c r="Y223" i="1" s="1"/>
  <c r="FR223" i="1"/>
  <c r="GL223" i="1"/>
  <c r="GO223" i="1"/>
  <c r="GP223" i="1"/>
  <c r="GV223" i="1"/>
  <c r="HC223" i="1"/>
  <c r="GX223" i="1" s="1"/>
  <c r="AC224" i="1"/>
  <c r="AE224" i="1"/>
  <c r="AD224" i="1" s="1"/>
  <c r="AF224" i="1"/>
  <c r="AG224" i="1"/>
  <c r="AH224" i="1"/>
  <c r="AI224" i="1"/>
  <c r="CW224" i="1" s="1"/>
  <c r="V224" i="1" s="1"/>
  <c r="AJ224" i="1"/>
  <c r="CX224" i="1" s="1"/>
  <c r="W224" i="1" s="1"/>
  <c r="CQ224" i="1"/>
  <c r="P224" i="1" s="1"/>
  <c r="CR224" i="1"/>
  <c r="Q224" i="1" s="1"/>
  <c r="CS224" i="1"/>
  <c r="R224" i="1" s="1"/>
  <c r="CT224" i="1"/>
  <c r="S224" i="1" s="1"/>
  <c r="CU224" i="1"/>
  <c r="T224" i="1" s="1"/>
  <c r="CV224" i="1"/>
  <c r="U224" i="1" s="1"/>
  <c r="CY224" i="1"/>
  <c r="X224" i="1" s="1"/>
  <c r="CZ224" i="1"/>
  <c r="Y224" i="1" s="1"/>
  <c r="FR224" i="1"/>
  <c r="GL224" i="1"/>
  <c r="GO224" i="1"/>
  <c r="GP224" i="1"/>
  <c r="GV224" i="1"/>
  <c r="HC224" i="1" s="1"/>
  <c r="GX224" i="1" s="1"/>
  <c r="AC225" i="1"/>
  <c r="AE225" i="1"/>
  <c r="AD225" i="1" s="1"/>
  <c r="AF225" i="1"/>
  <c r="AG225" i="1"/>
  <c r="CU225" i="1" s="1"/>
  <c r="T225" i="1" s="1"/>
  <c r="AH225" i="1"/>
  <c r="CV225" i="1" s="1"/>
  <c r="U225" i="1" s="1"/>
  <c r="AI225" i="1"/>
  <c r="CW225" i="1" s="1"/>
  <c r="V225" i="1" s="1"/>
  <c r="AJ225" i="1"/>
  <c r="CX225" i="1" s="1"/>
  <c r="W225" i="1" s="1"/>
  <c r="CQ225" i="1"/>
  <c r="P225" i="1" s="1"/>
  <c r="CR225" i="1"/>
  <c r="CS225" i="1"/>
  <c r="R225" i="1" s="1"/>
  <c r="CT225" i="1"/>
  <c r="S225" i="1" s="1"/>
  <c r="CY225" i="1"/>
  <c r="X225" i="1" s="1"/>
  <c r="CZ225" i="1"/>
  <c r="Y225" i="1" s="1"/>
  <c r="FR225" i="1"/>
  <c r="GL225" i="1"/>
  <c r="GO225" i="1"/>
  <c r="GP225" i="1"/>
  <c r="GV225" i="1"/>
  <c r="HC225" i="1" s="1"/>
  <c r="GX225" i="1" s="1"/>
  <c r="AC226" i="1"/>
  <c r="AE226" i="1"/>
  <c r="AD226" i="1" s="1"/>
  <c r="AF226" i="1"/>
  <c r="AG226" i="1"/>
  <c r="CU226" i="1" s="1"/>
  <c r="T226" i="1" s="1"/>
  <c r="AH226" i="1"/>
  <c r="AI226" i="1"/>
  <c r="CW226" i="1" s="1"/>
  <c r="V226" i="1" s="1"/>
  <c r="AJ226" i="1"/>
  <c r="CQ226" i="1"/>
  <c r="P226" i="1" s="1"/>
  <c r="CR226" i="1"/>
  <c r="Q226" i="1" s="1"/>
  <c r="CS226" i="1"/>
  <c r="R226" i="1" s="1"/>
  <c r="CT226" i="1"/>
  <c r="S226" i="1" s="1"/>
  <c r="CV226" i="1"/>
  <c r="U226" i="1" s="1"/>
  <c r="CX226" i="1"/>
  <c r="W226" i="1" s="1"/>
  <c r="CY226" i="1"/>
  <c r="X226" i="1" s="1"/>
  <c r="CZ226" i="1"/>
  <c r="Y226" i="1" s="1"/>
  <c r="FR226" i="1"/>
  <c r="GL226" i="1"/>
  <c r="GO226" i="1"/>
  <c r="GP226" i="1"/>
  <c r="GV226" i="1"/>
  <c r="HC226" i="1"/>
  <c r="GX226" i="1" s="1"/>
  <c r="C227" i="1"/>
  <c r="D227" i="1"/>
  <c r="AC227" i="1"/>
  <c r="AE227" i="1"/>
  <c r="AD227" i="1" s="1"/>
  <c r="AF227" i="1"/>
  <c r="AG227" i="1"/>
  <c r="CU227" i="1" s="1"/>
  <c r="T227" i="1" s="1"/>
  <c r="AH227" i="1"/>
  <c r="AI227" i="1"/>
  <c r="AJ227" i="1"/>
  <c r="CQ227" i="1"/>
  <c r="CR227" i="1"/>
  <c r="CS227" i="1"/>
  <c r="CT227" i="1"/>
  <c r="CV227" i="1"/>
  <c r="CW227" i="1"/>
  <c r="CX227" i="1"/>
  <c r="W227" i="1" s="1"/>
  <c r="FR227" i="1"/>
  <c r="GL227" i="1"/>
  <c r="GO227" i="1"/>
  <c r="GP227" i="1"/>
  <c r="GV227" i="1"/>
  <c r="HC227" i="1"/>
  <c r="GX227" i="1" s="1"/>
  <c r="AC228" i="1"/>
  <c r="AD228" i="1"/>
  <c r="AE228" i="1"/>
  <c r="AF228" i="1"/>
  <c r="AG228" i="1"/>
  <c r="AH228" i="1"/>
  <c r="CV228" i="1" s="1"/>
  <c r="AI228" i="1"/>
  <c r="AJ228" i="1"/>
  <c r="CX228" i="1" s="1"/>
  <c r="W228" i="1" s="1"/>
  <c r="CQ228" i="1"/>
  <c r="CR228" i="1"/>
  <c r="CS228" i="1"/>
  <c r="CT228" i="1"/>
  <c r="S228" i="1" s="1"/>
  <c r="CU228" i="1"/>
  <c r="CW228" i="1"/>
  <c r="FR228" i="1"/>
  <c r="GL228" i="1"/>
  <c r="GO228" i="1"/>
  <c r="GP228" i="1"/>
  <c r="GV228" i="1"/>
  <c r="HC228" i="1"/>
  <c r="GX228" i="1" s="1"/>
  <c r="I229" i="1"/>
  <c r="AC229" i="1"/>
  <c r="AE229" i="1"/>
  <c r="AD229" i="1" s="1"/>
  <c r="AF229" i="1"/>
  <c r="AG229" i="1"/>
  <c r="CU229" i="1" s="1"/>
  <c r="T229" i="1" s="1"/>
  <c r="AH229" i="1"/>
  <c r="CV229" i="1" s="1"/>
  <c r="AI229" i="1"/>
  <c r="CW229" i="1" s="1"/>
  <c r="AJ229" i="1"/>
  <c r="CX229" i="1" s="1"/>
  <c r="CQ229" i="1"/>
  <c r="P229" i="1" s="1"/>
  <c r="CR229" i="1"/>
  <c r="CS229" i="1"/>
  <c r="CT229" i="1"/>
  <c r="FR229" i="1"/>
  <c r="GL229" i="1"/>
  <c r="GO229" i="1"/>
  <c r="GP229" i="1"/>
  <c r="GV229" i="1"/>
  <c r="HC229" i="1" s="1"/>
  <c r="GX229" i="1" s="1"/>
  <c r="I230" i="1"/>
  <c r="AC230" i="1"/>
  <c r="AE230" i="1"/>
  <c r="AD230" i="1" s="1"/>
  <c r="AF230" i="1"/>
  <c r="AG230" i="1"/>
  <c r="AH230" i="1"/>
  <c r="CV230" i="1" s="1"/>
  <c r="AI230" i="1"/>
  <c r="AJ230" i="1"/>
  <c r="CX230" i="1" s="1"/>
  <c r="CQ230" i="1"/>
  <c r="CR230" i="1"/>
  <c r="CS230" i="1"/>
  <c r="CT230" i="1"/>
  <c r="S230" i="1" s="1"/>
  <c r="CU230" i="1"/>
  <c r="CW230" i="1"/>
  <c r="FR230" i="1"/>
  <c r="GL230" i="1"/>
  <c r="GO230" i="1"/>
  <c r="GP230" i="1"/>
  <c r="GV230" i="1"/>
  <c r="HC230" i="1" s="1"/>
  <c r="AC231" i="1"/>
  <c r="AE231" i="1"/>
  <c r="AD231" i="1" s="1"/>
  <c r="AF231" i="1"/>
  <c r="AG231" i="1"/>
  <c r="CU231" i="1" s="1"/>
  <c r="T231" i="1" s="1"/>
  <c r="AH231" i="1"/>
  <c r="CV231" i="1" s="1"/>
  <c r="U231" i="1" s="1"/>
  <c r="AI231" i="1"/>
  <c r="CW231" i="1" s="1"/>
  <c r="V231" i="1" s="1"/>
  <c r="AJ231" i="1"/>
  <c r="CX231" i="1" s="1"/>
  <c r="W231" i="1" s="1"/>
  <c r="CQ231" i="1"/>
  <c r="P231" i="1" s="1"/>
  <c r="CR231" i="1"/>
  <c r="Q231" i="1" s="1"/>
  <c r="CS231" i="1"/>
  <c r="R231" i="1" s="1"/>
  <c r="CT231" i="1"/>
  <c r="S231" i="1" s="1"/>
  <c r="CY231" i="1"/>
  <c r="X231" i="1" s="1"/>
  <c r="CZ231" i="1"/>
  <c r="Y231" i="1" s="1"/>
  <c r="FR231" i="1"/>
  <c r="GL231" i="1"/>
  <c r="GO231" i="1"/>
  <c r="GP231" i="1"/>
  <c r="GV231" i="1"/>
  <c r="HC231" i="1" s="1"/>
  <c r="GX231" i="1" s="1"/>
  <c r="AC232" i="1"/>
  <c r="AD232" i="1"/>
  <c r="AE232" i="1"/>
  <c r="AF232" i="1"/>
  <c r="AB232" i="1" s="1"/>
  <c r="AG232" i="1"/>
  <c r="AH232" i="1"/>
  <c r="CV232" i="1" s="1"/>
  <c r="U232" i="1" s="1"/>
  <c r="AI232" i="1"/>
  <c r="CW232" i="1" s="1"/>
  <c r="V232" i="1" s="1"/>
  <c r="AJ232" i="1"/>
  <c r="CX232" i="1" s="1"/>
  <c r="W232" i="1" s="1"/>
  <c r="CQ232" i="1"/>
  <c r="CR232" i="1"/>
  <c r="Q232" i="1" s="1"/>
  <c r="CS232" i="1"/>
  <c r="R232" i="1" s="1"/>
  <c r="CT232" i="1"/>
  <c r="S232" i="1" s="1"/>
  <c r="CU232" i="1"/>
  <c r="CY232" i="1"/>
  <c r="X232" i="1" s="1"/>
  <c r="CZ232" i="1"/>
  <c r="Y232" i="1" s="1"/>
  <c r="FR232" i="1"/>
  <c r="GL232" i="1"/>
  <c r="GO232" i="1"/>
  <c r="GP232" i="1"/>
  <c r="GV232" i="1"/>
  <c r="HC232" i="1" s="1"/>
  <c r="GX232" i="1" s="1"/>
  <c r="AC233" i="1"/>
  <c r="AE233" i="1"/>
  <c r="AD233" i="1" s="1"/>
  <c r="AF233" i="1"/>
  <c r="AG233" i="1"/>
  <c r="AH233" i="1"/>
  <c r="CV233" i="1" s="1"/>
  <c r="U233" i="1" s="1"/>
  <c r="AI233" i="1"/>
  <c r="AJ233" i="1"/>
  <c r="CX233" i="1" s="1"/>
  <c r="W233" i="1" s="1"/>
  <c r="CQ233" i="1"/>
  <c r="P233" i="1" s="1"/>
  <c r="CR233" i="1"/>
  <c r="Q233" i="1" s="1"/>
  <c r="CS233" i="1"/>
  <c r="R233" i="1" s="1"/>
  <c r="CT233" i="1"/>
  <c r="S233" i="1" s="1"/>
  <c r="CU233" i="1"/>
  <c r="T233" i="1" s="1"/>
  <c r="CW233" i="1"/>
  <c r="V233" i="1" s="1"/>
  <c r="CY233" i="1"/>
  <c r="X233" i="1" s="1"/>
  <c r="CZ233" i="1"/>
  <c r="Y233" i="1" s="1"/>
  <c r="FR233" i="1"/>
  <c r="GL233" i="1"/>
  <c r="GO233" i="1"/>
  <c r="GP233" i="1"/>
  <c r="GV233" i="1"/>
  <c r="HC233" i="1" s="1"/>
  <c r="GX233" i="1" s="1"/>
  <c r="AC234" i="1"/>
  <c r="AD234" i="1"/>
  <c r="AE234" i="1"/>
  <c r="AF234" i="1"/>
  <c r="AG234" i="1"/>
  <c r="AH234" i="1"/>
  <c r="CV234" i="1" s="1"/>
  <c r="U234" i="1" s="1"/>
  <c r="AI234" i="1"/>
  <c r="AJ234" i="1"/>
  <c r="CX234" i="1" s="1"/>
  <c r="W234" i="1" s="1"/>
  <c r="CQ234" i="1"/>
  <c r="P234" i="1" s="1"/>
  <c r="CR234" i="1"/>
  <c r="Q234" i="1" s="1"/>
  <c r="CS234" i="1"/>
  <c r="R234" i="1" s="1"/>
  <c r="CT234" i="1"/>
  <c r="S234" i="1" s="1"/>
  <c r="CU234" i="1"/>
  <c r="T234" i="1" s="1"/>
  <c r="CW234" i="1"/>
  <c r="V234" i="1" s="1"/>
  <c r="CY234" i="1"/>
  <c r="X234" i="1" s="1"/>
  <c r="CZ234" i="1"/>
  <c r="Y234" i="1" s="1"/>
  <c r="FR234" i="1"/>
  <c r="GL234" i="1"/>
  <c r="GO234" i="1"/>
  <c r="GP234" i="1"/>
  <c r="GV234" i="1"/>
  <c r="HC234" i="1"/>
  <c r="GX234" i="1" s="1"/>
  <c r="AC235" i="1"/>
  <c r="AE235" i="1"/>
  <c r="AD235" i="1" s="1"/>
  <c r="AF235" i="1"/>
  <c r="AG235" i="1"/>
  <c r="AH235" i="1"/>
  <c r="CV235" i="1" s="1"/>
  <c r="U235" i="1" s="1"/>
  <c r="AI235" i="1"/>
  <c r="CW235" i="1" s="1"/>
  <c r="V235" i="1" s="1"/>
  <c r="AJ235" i="1"/>
  <c r="CX235" i="1" s="1"/>
  <c r="W235" i="1" s="1"/>
  <c r="CQ235" i="1"/>
  <c r="P235" i="1" s="1"/>
  <c r="CR235" i="1"/>
  <c r="Q235" i="1" s="1"/>
  <c r="CS235" i="1"/>
  <c r="R235" i="1" s="1"/>
  <c r="CT235" i="1"/>
  <c r="S235" i="1" s="1"/>
  <c r="CU235" i="1"/>
  <c r="T235" i="1" s="1"/>
  <c r="CY235" i="1"/>
  <c r="X235" i="1" s="1"/>
  <c r="CZ235" i="1"/>
  <c r="Y235" i="1" s="1"/>
  <c r="FR235" i="1"/>
  <c r="GL235" i="1"/>
  <c r="GO235" i="1"/>
  <c r="GP235" i="1"/>
  <c r="GV235" i="1"/>
  <c r="HC235" i="1"/>
  <c r="GX235" i="1" s="1"/>
  <c r="B237" i="1"/>
  <c r="B204" i="1" s="1"/>
  <c r="C237" i="1"/>
  <c r="C204" i="1" s="1"/>
  <c r="D237" i="1"/>
  <c r="D204" i="1" s="1"/>
  <c r="F237" i="1"/>
  <c r="F204" i="1" s="1"/>
  <c r="G237" i="1"/>
  <c r="G204" i="1" s="1"/>
  <c r="BX237" i="1"/>
  <c r="AO237" i="1" s="1"/>
  <c r="CK237" i="1"/>
  <c r="BB237" i="1" s="1"/>
  <c r="CL237" i="1"/>
  <c r="CL204" i="1" s="1"/>
  <c r="CM237" i="1"/>
  <c r="CM204" i="1" s="1"/>
  <c r="D267" i="1"/>
  <c r="E269" i="1"/>
  <c r="Z269" i="1"/>
  <c r="AA269" i="1"/>
  <c r="AM269" i="1"/>
  <c r="AN269" i="1"/>
  <c r="BE269" i="1"/>
  <c r="BF269" i="1"/>
  <c r="BG269" i="1"/>
  <c r="BH269" i="1"/>
  <c r="BI269" i="1"/>
  <c r="BJ269" i="1"/>
  <c r="BK269" i="1"/>
  <c r="BL269" i="1"/>
  <c r="BM269" i="1"/>
  <c r="BN269" i="1"/>
  <c r="BO269" i="1"/>
  <c r="BP269" i="1"/>
  <c r="BQ269" i="1"/>
  <c r="BR269" i="1"/>
  <c r="BS269" i="1"/>
  <c r="BT269" i="1"/>
  <c r="BU269" i="1"/>
  <c r="BV269" i="1"/>
  <c r="BW269" i="1"/>
  <c r="CN269" i="1"/>
  <c r="CO269" i="1"/>
  <c r="CP269" i="1"/>
  <c r="CQ269" i="1"/>
  <c r="CR269" i="1"/>
  <c r="CS269" i="1"/>
  <c r="CT269" i="1"/>
  <c r="CU269" i="1"/>
  <c r="CV269" i="1"/>
  <c r="CW269" i="1"/>
  <c r="CX269" i="1"/>
  <c r="CY269" i="1"/>
  <c r="CZ269" i="1"/>
  <c r="DA269" i="1"/>
  <c r="DB269" i="1"/>
  <c r="DC269" i="1"/>
  <c r="DD269" i="1"/>
  <c r="DE269" i="1"/>
  <c r="DF269" i="1"/>
  <c r="DG269" i="1"/>
  <c r="DH269" i="1"/>
  <c r="DI269" i="1"/>
  <c r="DJ269" i="1"/>
  <c r="DK269" i="1"/>
  <c r="DL269" i="1"/>
  <c r="DM269" i="1"/>
  <c r="DN269" i="1"/>
  <c r="DO269" i="1"/>
  <c r="DP269" i="1"/>
  <c r="DQ269" i="1"/>
  <c r="DR269" i="1"/>
  <c r="DS269" i="1"/>
  <c r="DT269" i="1"/>
  <c r="DU269" i="1"/>
  <c r="DV269" i="1"/>
  <c r="DW269" i="1"/>
  <c r="DX269" i="1"/>
  <c r="DY269" i="1"/>
  <c r="DZ269" i="1"/>
  <c r="EA269" i="1"/>
  <c r="EB269" i="1"/>
  <c r="EC269" i="1"/>
  <c r="ED269" i="1"/>
  <c r="EE269" i="1"/>
  <c r="EF269" i="1"/>
  <c r="EG269" i="1"/>
  <c r="EH269" i="1"/>
  <c r="EI269" i="1"/>
  <c r="EJ269" i="1"/>
  <c r="EK269" i="1"/>
  <c r="EL269" i="1"/>
  <c r="EM269" i="1"/>
  <c r="EN269" i="1"/>
  <c r="EO269" i="1"/>
  <c r="EP269" i="1"/>
  <c r="EQ269" i="1"/>
  <c r="ER269" i="1"/>
  <c r="ES269" i="1"/>
  <c r="ET269" i="1"/>
  <c r="EU269" i="1"/>
  <c r="EV269" i="1"/>
  <c r="EW269" i="1"/>
  <c r="EX269" i="1"/>
  <c r="EY269" i="1"/>
  <c r="EZ269" i="1"/>
  <c r="FA269" i="1"/>
  <c r="FB269" i="1"/>
  <c r="FC269" i="1"/>
  <c r="FD269" i="1"/>
  <c r="FE269" i="1"/>
  <c r="FF269" i="1"/>
  <c r="FG269" i="1"/>
  <c r="FH269" i="1"/>
  <c r="FI269" i="1"/>
  <c r="FJ269" i="1"/>
  <c r="FK269" i="1"/>
  <c r="FL269" i="1"/>
  <c r="FM269" i="1"/>
  <c r="FN269" i="1"/>
  <c r="FO269" i="1"/>
  <c r="FP269" i="1"/>
  <c r="FQ269" i="1"/>
  <c r="FR269" i="1"/>
  <c r="FS269" i="1"/>
  <c r="FT269" i="1"/>
  <c r="FU269" i="1"/>
  <c r="FV269" i="1"/>
  <c r="FW269" i="1"/>
  <c r="FX269" i="1"/>
  <c r="FY269" i="1"/>
  <c r="FZ269" i="1"/>
  <c r="GA269" i="1"/>
  <c r="GB269" i="1"/>
  <c r="GC269" i="1"/>
  <c r="GD269" i="1"/>
  <c r="GE269" i="1"/>
  <c r="GF269" i="1"/>
  <c r="GG269" i="1"/>
  <c r="GH269" i="1"/>
  <c r="GI269" i="1"/>
  <c r="GJ269" i="1"/>
  <c r="GK269" i="1"/>
  <c r="GL269" i="1"/>
  <c r="GM269" i="1"/>
  <c r="GN269" i="1"/>
  <c r="GO269" i="1"/>
  <c r="GP269" i="1"/>
  <c r="GQ269" i="1"/>
  <c r="GR269" i="1"/>
  <c r="GS269" i="1"/>
  <c r="GT269" i="1"/>
  <c r="GU269" i="1"/>
  <c r="GV269" i="1"/>
  <c r="GW269" i="1"/>
  <c r="GX269" i="1"/>
  <c r="C271" i="1"/>
  <c r="D271" i="1"/>
  <c r="AC271" i="1"/>
  <c r="AE271" i="1"/>
  <c r="AD271" i="1" s="1"/>
  <c r="AF271" i="1"/>
  <c r="AG271" i="1"/>
  <c r="CU271" i="1" s="1"/>
  <c r="AH271" i="1"/>
  <c r="AI271" i="1"/>
  <c r="AJ271" i="1"/>
  <c r="CX271" i="1" s="1"/>
  <c r="W271" i="1" s="1"/>
  <c r="CQ271" i="1"/>
  <c r="CR271" i="1"/>
  <c r="CS271" i="1"/>
  <c r="CT271" i="1"/>
  <c r="CV271" i="1"/>
  <c r="CW271" i="1"/>
  <c r="FR271" i="1"/>
  <c r="GL271" i="1"/>
  <c r="GO271" i="1"/>
  <c r="GP271" i="1"/>
  <c r="GV271" i="1"/>
  <c r="HC271" i="1"/>
  <c r="GX271" i="1" s="1"/>
  <c r="AC272" i="1"/>
  <c r="AE272" i="1"/>
  <c r="AD272" i="1" s="1"/>
  <c r="AF272" i="1"/>
  <c r="AG272" i="1"/>
  <c r="CU272" i="1" s="1"/>
  <c r="AH272" i="1"/>
  <c r="CV272" i="1" s="1"/>
  <c r="AI272" i="1"/>
  <c r="CW272" i="1" s="1"/>
  <c r="AJ272" i="1"/>
  <c r="CX272" i="1" s="1"/>
  <c r="CQ272" i="1"/>
  <c r="CR272" i="1"/>
  <c r="CS272" i="1"/>
  <c r="CT272" i="1"/>
  <c r="FR272" i="1"/>
  <c r="GL272" i="1"/>
  <c r="GO272" i="1"/>
  <c r="GP272" i="1"/>
  <c r="GV272" i="1"/>
  <c r="HC272" i="1" s="1"/>
  <c r="C273" i="1"/>
  <c r="D273" i="1"/>
  <c r="V273" i="1"/>
  <c r="AC273" i="1"/>
  <c r="AE273" i="1"/>
  <c r="AD273" i="1" s="1"/>
  <c r="AF273" i="1"/>
  <c r="AG273" i="1"/>
  <c r="CU273" i="1" s="1"/>
  <c r="T273" i="1" s="1"/>
  <c r="AH273" i="1"/>
  <c r="AI273" i="1"/>
  <c r="AJ273" i="1"/>
  <c r="CX273" i="1" s="1"/>
  <c r="CQ273" i="1"/>
  <c r="CR273" i="1"/>
  <c r="CS273" i="1"/>
  <c r="CT273" i="1"/>
  <c r="CV273" i="1"/>
  <c r="CW273" i="1"/>
  <c r="FR273" i="1"/>
  <c r="GL273" i="1"/>
  <c r="GO273" i="1"/>
  <c r="GP273" i="1"/>
  <c r="GV273" i="1"/>
  <c r="HC273" i="1" s="1"/>
  <c r="GX273" i="1" s="1"/>
  <c r="AC274" i="1"/>
  <c r="AE274" i="1"/>
  <c r="AD274" i="1" s="1"/>
  <c r="AF274" i="1"/>
  <c r="AG274" i="1"/>
  <c r="AH274" i="1"/>
  <c r="CV274" i="1" s="1"/>
  <c r="AI274" i="1"/>
  <c r="CW274" i="1" s="1"/>
  <c r="AJ274" i="1"/>
  <c r="CX274" i="1" s="1"/>
  <c r="W274" i="1" s="1"/>
  <c r="CQ274" i="1"/>
  <c r="CR274" i="1"/>
  <c r="CS274" i="1"/>
  <c r="CT274" i="1"/>
  <c r="S274" i="1" s="1"/>
  <c r="CU274" i="1"/>
  <c r="FR274" i="1"/>
  <c r="GL274" i="1"/>
  <c r="GO274" i="1"/>
  <c r="GP274" i="1"/>
  <c r="GV274" i="1"/>
  <c r="HC274" i="1" s="1"/>
  <c r="C275" i="1"/>
  <c r="D275" i="1"/>
  <c r="AC275" i="1"/>
  <c r="AE275" i="1"/>
  <c r="AD275" i="1" s="1"/>
  <c r="AF275" i="1"/>
  <c r="AG275" i="1"/>
  <c r="CU275" i="1" s="1"/>
  <c r="AH275" i="1"/>
  <c r="AI275" i="1"/>
  <c r="AJ275" i="1"/>
  <c r="CX275" i="1" s="1"/>
  <c r="W275" i="1" s="1"/>
  <c r="CQ275" i="1"/>
  <c r="CR275" i="1"/>
  <c r="CS275" i="1"/>
  <c r="CT275" i="1"/>
  <c r="CV275" i="1"/>
  <c r="CW275" i="1"/>
  <c r="FR275" i="1"/>
  <c r="GL275" i="1"/>
  <c r="GO275" i="1"/>
  <c r="GP275" i="1"/>
  <c r="GV275" i="1"/>
  <c r="HC275" i="1" s="1"/>
  <c r="C276" i="1"/>
  <c r="D276" i="1"/>
  <c r="AC276" i="1"/>
  <c r="AE276" i="1"/>
  <c r="AD276" i="1" s="1"/>
  <c r="AF276" i="1"/>
  <c r="AG276" i="1"/>
  <c r="AH276" i="1"/>
  <c r="AI276" i="1"/>
  <c r="AJ276" i="1"/>
  <c r="CQ276" i="1"/>
  <c r="CR276" i="1"/>
  <c r="CS276" i="1"/>
  <c r="CT276" i="1"/>
  <c r="CU276" i="1"/>
  <c r="CV276" i="1"/>
  <c r="CW276" i="1"/>
  <c r="CX276" i="1"/>
  <c r="W276" i="1" s="1"/>
  <c r="FR276" i="1"/>
  <c r="GL276" i="1"/>
  <c r="GO276" i="1"/>
  <c r="GP276" i="1"/>
  <c r="GV276" i="1"/>
  <c r="HC276" i="1"/>
  <c r="GX276" i="1" s="1"/>
  <c r="AC277" i="1"/>
  <c r="AE277" i="1"/>
  <c r="AD277" i="1" s="1"/>
  <c r="AF277" i="1"/>
  <c r="AG277" i="1"/>
  <c r="AH277" i="1"/>
  <c r="CV277" i="1" s="1"/>
  <c r="AI277" i="1"/>
  <c r="CW277" i="1" s="1"/>
  <c r="AJ277" i="1"/>
  <c r="CX277" i="1" s="1"/>
  <c r="CQ277" i="1"/>
  <c r="CR277" i="1"/>
  <c r="CS277" i="1"/>
  <c r="CT277" i="1"/>
  <c r="CU277" i="1"/>
  <c r="FR277" i="1"/>
  <c r="GL277" i="1"/>
  <c r="GO277" i="1"/>
  <c r="GP277" i="1"/>
  <c r="GV277" i="1"/>
  <c r="HC277" i="1" s="1"/>
  <c r="AC278" i="1"/>
  <c r="AB278" i="1" s="1"/>
  <c r="AE278" i="1"/>
  <c r="AD278" i="1" s="1"/>
  <c r="AF278" i="1"/>
  <c r="AG278" i="1"/>
  <c r="AH278" i="1"/>
  <c r="AI278" i="1"/>
  <c r="CW278" i="1" s="1"/>
  <c r="V278" i="1" s="1"/>
  <c r="AJ278" i="1"/>
  <c r="CQ278" i="1"/>
  <c r="P278" i="1" s="1"/>
  <c r="CR278" i="1"/>
  <c r="Q278" i="1" s="1"/>
  <c r="CS278" i="1"/>
  <c r="R278" i="1" s="1"/>
  <c r="CT278" i="1"/>
  <c r="S278" i="1" s="1"/>
  <c r="CU278" i="1"/>
  <c r="T278" i="1" s="1"/>
  <c r="CV278" i="1"/>
  <c r="U278" i="1" s="1"/>
  <c r="CX278" i="1"/>
  <c r="W278" i="1" s="1"/>
  <c r="CY278" i="1"/>
  <c r="X278" i="1" s="1"/>
  <c r="CZ278" i="1"/>
  <c r="Y278" i="1" s="1"/>
  <c r="FR278" i="1"/>
  <c r="GL278" i="1"/>
  <c r="GO278" i="1"/>
  <c r="GP278" i="1"/>
  <c r="GV278" i="1"/>
  <c r="HC278" i="1"/>
  <c r="GX278" i="1" s="1"/>
  <c r="C279" i="1"/>
  <c r="D279" i="1"/>
  <c r="AC279" i="1"/>
  <c r="AE279" i="1"/>
  <c r="AD279" i="1" s="1"/>
  <c r="AF279" i="1"/>
  <c r="AG279" i="1"/>
  <c r="AH279" i="1"/>
  <c r="AI279" i="1"/>
  <c r="AJ279" i="1"/>
  <c r="CQ279" i="1"/>
  <c r="CR279" i="1"/>
  <c r="CS279" i="1"/>
  <c r="CT279" i="1"/>
  <c r="CU279" i="1"/>
  <c r="T279" i="1" s="1"/>
  <c r="CV279" i="1"/>
  <c r="CW279" i="1"/>
  <c r="CX279" i="1"/>
  <c r="W279" i="1" s="1"/>
  <c r="FR279" i="1"/>
  <c r="GL279" i="1"/>
  <c r="GO279" i="1"/>
  <c r="GP279" i="1"/>
  <c r="GV279" i="1"/>
  <c r="HC279" i="1" s="1"/>
  <c r="GX279" i="1" s="1"/>
  <c r="AC280" i="1"/>
  <c r="AE280" i="1"/>
  <c r="AD280" i="1" s="1"/>
  <c r="AF280" i="1"/>
  <c r="AG280" i="1"/>
  <c r="CU280" i="1" s="1"/>
  <c r="T280" i="1" s="1"/>
  <c r="AH280" i="1"/>
  <c r="CV280" i="1" s="1"/>
  <c r="AI280" i="1"/>
  <c r="CW280" i="1" s="1"/>
  <c r="V280" i="1" s="1"/>
  <c r="AJ280" i="1"/>
  <c r="CX280" i="1" s="1"/>
  <c r="W280" i="1" s="1"/>
  <c r="CQ280" i="1"/>
  <c r="P280" i="1" s="1"/>
  <c r="CR280" i="1"/>
  <c r="CS280" i="1"/>
  <c r="R280" i="1" s="1"/>
  <c r="CT280" i="1"/>
  <c r="S280" i="1" s="1"/>
  <c r="FR280" i="1"/>
  <c r="GL280" i="1"/>
  <c r="GO280" i="1"/>
  <c r="GP280" i="1"/>
  <c r="GV280" i="1"/>
  <c r="HC280" i="1" s="1"/>
  <c r="GX280" i="1" s="1"/>
  <c r="AC281" i="1"/>
  <c r="AE281" i="1"/>
  <c r="AD281" i="1" s="1"/>
  <c r="AF281" i="1"/>
  <c r="AG281" i="1"/>
  <c r="AH281" i="1"/>
  <c r="CV281" i="1" s="1"/>
  <c r="U281" i="1" s="1"/>
  <c r="AI281" i="1"/>
  <c r="CW281" i="1" s="1"/>
  <c r="V281" i="1" s="1"/>
  <c r="AJ281" i="1"/>
  <c r="CX281" i="1" s="1"/>
  <c r="W281" i="1" s="1"/>
  <c r="CQ281" i="1"/>
  <c r="P281" i="1" s="1"/>
  <c r="CR281" i="1"/>
  <c r="Q281" i="1" s="1"/>
  <c r="CS281" i="1"/>
  <c r="R281" i="1" s="1"/>
  <c r="CT281" i="1"/>
  <c r="S281" i="1" s="1"/>
  <c r="CU281" i="1"/>
  <c r="T281" i="1" s="1"/>
  <c r="CY281" i="1"/>
  <c r="X281" i="1" s="1"/>
  <c r="CZ281" i="1"/>
  <c r="Y281" i="1" s="1"/>
  <c r="FR281" i="1"/>
  <c r="GL281" i="1"/>
  <c r="GO281" i="1"/>
  <c r="GP281" i="1"/>
  <c r="GV281" i="1"/>
  <c r="HC281" i="1" s="1"/>
  <c r="GX281" i="1" s="1"/>
  <c r="C282" i="1"/>
  <c r="D282" i="1"/>
  <c r="AC282" i="1"/>
  <c r="AE282" i="1"/>
  <c r="AD282" i="1" s="1"/>
  <c r="AF282" i="1"/>
  <c r="AG282" i="1"/>
  <c r="AH282" i="1"/>
  <c r="AI282" i="1"/>
  <c r="AJ282" i="1"/>
  <c r="CQ282" i="1"/>
  <c r="CR282" i="1"/>
  <c r="CS282" i="1"/>
  <c r="CT282" i="1"/>
  <c r="CU282" i="1"/>
  <c r="CV282" i="1"/>
  <c r="CW282" i="1"/>
  <c r="CX282" i="1"/>
  <c r="W282" i="1" s="1"/>
  <c r="FR282" i="1"/>
  <c r="GL282" i="1"/>
  <c r="GO282" i="1"/>
  <c r="GP282" i="1"/>
  <c r="GV282" i="1"/>
  <c r="HC282" i="1" s="1"/>
  <c r="AC283" i="1"/>
  <c r="AE283" i="1"/>
  <c r="AD283" i="1" s="1"/>
  <c r="AF283" i="1"/>
  <c r="AG283" i="1"/>
  <c r="CU283" i="1" s="1"/>
  <c r="AH283" i="1"/>
  <c r="CV283" i="1" s="1"/>
  <c r="AI283" i="1"/>
  <c r="AJ283" i="1"/>
  <c r="CX283" i="1" s="1"/>
  <c r="CQ283" i="1"/>
  <c r="CR283" i="1"/>
  <c r="CS283" i="1"/>
  <c r="CT283" i="1"/>
  <c r="CW283" i="1"/>
  <c r="FR283" i="1"/>
  <c r="GL283" i="1"/>
  <c r="GO283" i="1"/>
  <c r="GP283" i="1"/>
  <c r="GV283" i="1"/>
  <c r="HC283" i="1" s="1"/>
  <c r="AC284" i="1"/>
  <c r="AE284" i="1"/>
  <c r="AD284" i="1" s="1"/>
  <c r="AF284" i="1"/>
  <c r="AG284" i="1"/>
  <c r="AH284" i="1"/>
  <c r="CV284" i="1" s="1"/>
  <c r="U284" i="1" s="1"/>
  <c r="AI284" i="1"/>
  <c r="AJ284" i="1"/>
  <c r="CX284" i="1" s="1"/>
  <c r="W284" i="1" s="1"/>
  <c r="CQ284" i="1"/>
  <c r="P284" i="1" s="1"/>
  <c r="CR284" i="1"/>
  <c r="Q284" i="1" s="1"/>
  <c r="CS284" i="1"/>
  <c r="R284" i="1" s="1"/>
  <c r="CT284" i="1"/>
  <c r="S284" i="1" s="1"/>
  <c r="CU284" i="1"/>
  <c r="T284" i="1" s="1"/>
  <c r="CW284" i="1"/>
  <c r="V284" i="1" s="1"/>
  <c r="CY284" i="1"/>
  <c r="X284" i="1" s="1"/>
  <c r="CZ284" i="1"/>
  <c r="Y284" i="1" s="1"/>
  <c r="FR284" i="1"/>
  <c r="GL284" i="1"/>
  <c r="GO284" i="1"/>
  <c r="GP284" i="1"/>
  <c r="GV284" i="1"/>
  <c r="HC284" i="1"/>
  <c r="GX284" i="1" s="1"/>
  <c r="B286" i="1"/>
  <c r="B269" i="1" s="1"/>
  <c r="C286" i="1"/>
  <c r="C269" i="1" s="1"/>
  <c r="D286" i="1"/>
  <c r="D269" i="1" s="1"/>
  <c r="F286" i="1"/>
  <c r="F269" i="1" s="1"/>
  <c r="G286" i="1"/>
  <c r="G269" i="1" s="1"/>
  <c r="BB286" i="1"/>
  <c r="BB269" i="1" s="1"/>
  <c r="BX286" i="1"/>
  <c r="CK286" i="1"/>
  <c r="CK269" i="1" s="1"/>
  <c r="CL286" i="1"/>
  <c r="CM286" i="1"/>
  <c r="CM269" i="1" s="1"/>
  <c r="D316" i="1"/>
  <c r="E318" i="1"/>
  <c r="Z318" i="1"/>
  <c r="AA318" i="1"/>
  <c r="AM318" i="1"/>
  <c r="AN318" i="1"/>
  <c r="BE318" i="1"/>
  <c r="BF318" i="1"/>
  <c r="BG318" i="1"/>
  <c r="BH318" i="1"/>
  <c r="BI318" i="1"/>
  <c r="BJ318" i="1"/>
  <c r="BK318" i="1"/>
  <c r="BL318" i="1"/>
  <c r="BM318" i="1"/>
  <c r="BN318" i="1"/>
  <c r="BO318" i="1"/>
  <c r="BP318" i="1"/>
  <c r="BQ318" i="1"/>
  <c r="BR318" i="1"/>
  <c r="BS318" i="1"/>
  <c r="BT318" i="1"/>
  <c r="BU318" i="1"/>
  <c r="BV318" i="1"/>
  <c r="BW318" i="1"/>
  <c r="CN318" i="1"/>
  <c r="CO318" i="1"/>
  <c r="CP318" i="1"/>
  <c r="CQ318" i="1"/>
  <c r="CR318" i="1"/>
  <c r="CS318" i="1"/>
  <c r="CT318" i="1"/>
  <c r="CU318" i="1"/>
  <c r="CV318" i="1"/>
  <c r="CW318" i="1"/>
  <c r="CX318" i="1"/>
  <c r="CY318" i="1"/>
  <c r="CZ318" i="1"/>
  <c r="DA318" i="1"/>
  <c r="DB318" i="1"/>
  <c r="DC318" i="1"/>
  <c r="DD318" i="1"/>
  <c r="DE318" i="1"/>
  <c r="DF318" i="1"/>
  <c r="DG318" i="1"/>
  <c r="DH318" i="1"/>
  <c r="DI318" i="1"/>
  <c r="DJ318" i="1"/>
  <c r="DK318" i="1"/>
  <c r="DL318" i="1"/>
  <c r="DM318" i="1"/>
  <c r="DN318" i="1"/>
  <c r="DO318" i="1"/>
  <c r="DP318" i="1"/>
  <c r="DQ318" i="1"/>
  <c r="DR318" i="1"/>
  <c r="DS318" i="1"/>
  <c r="DT318" i="1"/>
  <c r="DU318" i="1"/>
  <c r="DV318" i="1"/>
  <c r="DW318" i="1"/>
  <c r="DX318" i="1"/>
  <c r="DY318" i="1"/>
  <c r="DZ318" i="1"/>
  <c r="EA318" i="1"/>
  <c r="EB318" i="1"/>
  <c r="EC318" i="1"/>
  <c r="ED318" i="1"/>
  <c r="EE318" i="1"/>
  <c r="EF318" i="1"/>
  <c r="EG318" i="1"/>
  <c r="EH318" i="1"/>
  <c r="EI318" i="1"/>
  <c r="EJ318" i="1"/>
  <c r="EK318" i="1"/>
  <c r="EL318" i="1"/>
  <c r="EM318" i="1"/>
  <c r="EN318" i="1"/>
  <c r="EO318" i="1"/>
  <c r="EP318" i="1"/>
  <c r="EQ318" i="1"/>
  <c r="ER318" i="1"/>
  <c r="ES318" i="1"/>
  <c r="ET318" i="1"/>
  <c r="EU318" i="1"/>
  <c r="EV318" i="1"/>
  <c r="EW318" i="1"/>
  <c r="EX318" i="1"/>
  <c r="EY318" i="1"/>
  <c r="EZ318" i="1"/>
  <c r="FA318" i="1"/>
  <c r="FB318" i="1"/>
  <c r="FC318" i="1"/>
  <c r="FD318" i="1"/>
  <c r="FE318" i="1"/>
  <c r="FF318" i="1"/>
  <c r="FG318" i="1"/>
  <c r="FH318" i="1"/>
  <c r="FI318" i="1"/>
  <c r="FJ318" i="1"/>
  <c r="FK318" i="1"/>
  <c r="FL318" i="1"/>
  <c r="FM318" i="1"/>
  <c r="FN318" i="1"/>
  <c r="FO318" i="1"/>
  <c r="FP318" i="1"/>
  <c r="FQ318" i="1"/>
  <c r="FR318" i="1"/>
  <c r="FS318" i="1"/>
  <c r="FT318" i="1"/>
  <c r="FU318" i="1"/>
  <c r="FV318" i="1"/>
  <c r="FW318" i="1"/>
  <c r="FX318" i="1"/>
  <c r="FY318" i="1"/>
  <c r="FZ318" i="1"/>
  <c r="GA318" i="1"/>
  <c r="GB318" i="1"/>
  <c r="GC318" i="1"/>
  <c r="GD318" i="1"/>
  <c r="GE318" i="1"/>
  <c r="GF318" i="1"/>
  <c r="GG318" i="1"/>
  <c r="GH318" i="1"/>
  <c r="GI318" i="1"/>
  <c r="GJ318" i="1"/>
  <c r="GK318" i="1"/>
  <c r="GL318" i="1"/>
  <c r="GM318" i="1"/>
  <c r="GN318" i="1"/>
  <c r="GO318" i="1"/>
  <c r="GP318" i="1"/>
  <c r="GQ318" i="1"/>
  <c r="GR318" i="1"/>
  <c r="GS318" i="1"/>
  <c r="GT318" i="1"/>
  <c r="GU318" i="1"/>
  <c r="GV318" i="1"/>
  <c r="GW318" i="1"/>
  <c r="GX318" i="1"/>
  <c r="C320" i="1"/>
  <c r="D320" i="1"/>
  <c r="V320" i="1"/>
  <c r="AC320" i="1"/>
  <c r="AE320" i="1"/>
  <c r="AD320" i="1" s="1"/>
  <c r="AF320" i="1"/>
  <c r="AG320" i="1"/>
  <c r="CU320" i="1" s="1"/>
  <c r="T320" i="1" s="1"/>
  <c r="AH320" i="1"/>
  <c r="AI320" i="1"/>
  <c r="AJ320" i="1"/>
  <c r="CQ320" i="1"/>
  <c r="CR320" i="1"/>
  <c r="CS320" i="1"/>
  <c r="CT320" i="1"/>
  <c r="CV320" i="1"/>
  <c r="CW320" i="1"/>
  <c r="CX320" i="1"/>
  <c r="W320" i="1" s="1"/>
  <c r="FR320" i="1"/>
  <c r="GL320" i="1"/>
  <c r="GO320" i="1"/>
  <c r="GP320" i="1"/>
  <c r="GV320" i="1"/>
  <c r="HC320" i="1"/>
  <c r="GX320" i="1" s="1"/>
  <c r="C321" i="1"/>
  <c r="D321" i="1"/>
  <c r="AC321" i="1"/>
  <c r="AE321" i="1"/>
  <c r="AD321" i="1" s="1"/>
  <c r="AF321" i="1"/>
  <c r="AG321" i="1"/>
  <c r="CU321" i="1" s="1"/>
  <c r="T321" i="1" s="1"/>
  <c r="AH321" i="1"/>
  <c r="AI321" i="1"/>
  <c r="AJ321" i="1"/>
  <c r="CQ321" i="1"/>
  <c r="CR321" i="1"/>
  <c r="CS321" i="1"/>
  <c r="CT321" i="1"/>
  <c r="CV321" i="1"/>
  <c r="CW321" i="1"/>
  <c r="CX321" i="1"/>
  <c r="W321" i="1" s="1"/>
  <c r="FR321" i="1"/>
  <c r="GL321" i="1"/>
  <c r="GO321" i="1"/>
  <c r="GP321" i="1"/>
  <c r="GV321" i="1"/>
  <c r="HC321" i="1" s="1"/>
  <c r="GX321" i="1"/>
  <c r="I322" i="1"/>
  <c r="AC322" i="1"/>
  <c r="AD322" i="1"/>
  <c r="AE322" i="1"/>
  <c r="AF322" i="1"/>
  <c r="AG322" i="1"/>
  <c r="CU322" i="1" s="1"/>
  <c r="AH322" i="1"/>
  <c r="CV322" i="1" s="1"/>
  <c r="U322" i="1" s="1"/>
  <c r="AI322" i="1"/>
  <c r="AJ322" i="1"/>
  <c r="CX322" i="1" s="1"/>
  <c r="W322" i="1" s="1"/>
  <c r="CQ322" i="1"/>
  <c r="CR322" i="1"/>
  <c r="CS322" i="1"/>
  <c r="CT322" i="1"/>
  <c r="S322" i="1" s="1"/>
  <c r="CW322" i="1"/>
  <c r="V322" i="1" s="1"/>
  <c r="FR322" i="1"/>
  <c r="GL322" i="1"/>
  <c r="GO322" i="1"/>
  <c r="GP322" i="1"/>
  <c r="GV322" i="1"/>
  <c r="HC322" i="1" s="1"/>
  <c r="GX322" i="1" s="1"/>
  <c r="I323" i="1"/>
  <c r="AC323" i="1"/>
  <c r="AE323" i="1"/>
  <c r="AD323" i="1" s="1"/>
  <c r="AF323" i="1"/>
  <c r="AG323" i="1"/>
  <c r="CU323" i="1" s="1"/>
  <c r="T323" i="1" s="1"/>
  <c r="AH323" i="1"/>
  <c r="CV323" i="1" s="1"/>
  <c r="U323" i="1" s="1"/>
  <c r="AI323" i="1"/>
  <c r="CW323" i="1" s="1"/>
  <c r="AJ323" i="1"/>
  <c r="CX323" i="1" s="1"/>
  <c r="W323" i="1" s="1"/>
  <c r="CQ323" i="1"/>
  <c r="P323" i="1" s="1"/>
  <c r="CR323" i="1"/>
  <c r="Q323" i="1" s="1"/>
  <c r="CS323" i="1"/>
  <c r="CT323" i="1"/>
  <c r="FR323" i="1"/>
  <c r="GL323" i="1"/>
  <c r="GO323" i="1"/>
  <c r="GP323" i="1"/>
  <c r="GV323" i="1"/>
  <c r="HC323" i="1" s="1"/>
  <c r="AC324" i="1"/>
  <c r="AE324" i="1"/>
  <c r="AD324" i="1" s="1"/>
  <c r="AF324" i="1"/>
  <c r="AG324" i="1"/>
  <c r="CU324" i="1" s="1"/>
  <c r="T324" i="1" s="1"/>
  <c r="AH324" i="1"/>
  <c r="CV324" i="1" s="1"/>
  <c r="U324" i="1" s="1"/>
  <c r="AI324" i="1"/>
  <c r="CW324" i="1" s="1"/>
  <c r="V324" i="1" s="1"/>
  <c r="AJ324" i="1"/>
  <c r="CX324" i="1" s="1"/>
  <c r="W324" i="1" s="1"/>
  <c r="CQ324" i="1"/>
  <c r="P324" i="1" s="1"/>
  <c r="CR324" i="1"/>
  <c r="Q324" i="1" s="1"/>
  <c r="CS324" i="1"/>
  <c r="R324" i="1" s="1"/>
  <c r="CT324" i="1"/>
  <c r="S324" i="1" s="1"/>
  <c r="CY324" i="1"/>
  <c r="X324" i="1" s="1"/>
  <c r="CZ324" i="1"/>
  <c r="Y324" i="1" s="1"/>
  <c r="FR324" i="1"/>
  <c r="GL324" i="1"/>
  <c r="GO324" i="1"/>
  <c r="GP324" i="1"/>
  <c r="GV324" i="1"/>
  <c r="HC324" i="1" s="1"/>
  <c r="GX324" i="1" s="1"/>
  <c r="AC325" i="1"/>
  <c r="AB325" i="1" s="1"/>
  <c r="AE325" i="1"/>
  <c r="AD325" i="1" s="1"/>
  <c r="AF325" i="1"/>
  <c r="AG325" i="1"/>
  <c r="CU325" i="1" s="1"/>
  <c r="T325" i="1" s="1"/>
  <c r="AH325" i="1"/>
  <c r="CV325" i="1" s="1"/>
  <c r="U325" i="1" s="1"/>
  <c r="AI325" i="1"/>
  <c r="CW325" i="1" s="1"/>
  <c r="V325" i="1" s="1"/>
  <c r="AJ325" i="1"/>
  <c r="CQ325" i="1"/>
  <c r="P325" i="1" s="1"/>
  <c r="CR325" i="1"/>
  <c r="Q325" i="1" s="1"/>
  <c r="CS325" i="1"/>
  <c r="R325" i="1" s="1"/>
  <c r="CT325" i="1"/>
  <c r="S325" i="1" s="1"/>
  <c r="CX325" i="1"/>
  <c r="W325" i="1" s="1"/>
  <c r="CY325" i="1"/>
  <c r="X325" i="1" s="1"/>
  <c r="CZ325" i="1"/>
  <c r="Y325" i="1" s="1"/>
  <c r="FR325" i="1"/>
  <c r="GL325" i="1"/>
  <c r="GO325" i="1"/>
  <c r="GP325" i="1"/>
  <c r="GV325" i="1"/>
  <c r="HC325" i="1" s="1"/>
  <c r="GX325" i="1" s="1"/>
  <c r="C326" i="1"/>
  <c r="D326" i="1"/>
  <c r="AC326" i="1"/>
  <c r="AE326" i="1"/>
  <c r="AD326" i="1" s="1"/>
  <c r="AF326" i="1"/>
  <c r="AG326" i="1"/>
  <c r="CU326" i="1" s="1"/>
  <c r="AH326" i="1"/>
  <c r="AI326" i="1"/>
  <c r="AJ326" i="1"/>
  <c r="CX326" i="1" s="1"/>
  <c r="W326" i="1" s="1"/>
  <c r="CQ326" i="1"/>
  <c r="CR326" i="1"/>
  <c r="CS326" i="1"/>
  <c r="CT326" i="1"/>
  <c r="CV326" i="1"/>
  <c r="CW326" i="1"/>
  <c r="FR326" i="1"/>
  <c r="GL326" i="1"/>
  <c r="GO326" i="1"/>
  <c r="GP326" i="1"/>
  <c r="GV326" i="1"/>
  <c r="HC326" i="1"/>
  <c r="GX326" i="1" s="1"/>
  <c r="AC327" i="1"/>
  <c r="AE327" i="1"/>
  <c r="AD327" i="1" s="1"/>
  <c r="AB327" i="1" s="1"/>
  <c r="AF327" i="1"/>
  <c r="AG327" i="1"/>
  <c r="CU327" i="1" s="1"/>
  <c r="AH327" i="1"/>
  <c r="CV327" i="1" s="1"/>
  <c r="AI327" i="1"/>
  <c r="CW327" i="1" s="1"/>
  <c r="AJ327" i="1"/>
  <c r="CX327" i="1" s="1"/>
  <c r="CQ327" i="1"/>
  <c r="CR327" i="1"/>
  <c r="CS327" i="1"/>
  <c r="CT327" i="1"/>
  <c r="FR327" i="1"/>
  <c r="GL327" i="1"/>
  <c r="GO327" i="1"/>
  <c r="GP327" i="1"/>
  <c r="GV327" i="1"/>
  <c r="HC327" i="1" s="1"/>
  <c r="AC328" i="1"/>
  <c r="AE328" i="1"/>
  <c r="AD328" i="1" s="1"/>
  <c r="AF328" i="1"/>
  <c r="AG328" i="1"/>
  <c r="CU328" i="1" s="1"/>
  <c r="AH328" i="1"/>
  <c r="CV328" i="1" s="1"/>
  <c r="AI328" i="1"/>
  <c r="CW328" i="1" s="1"/>
  <c r="AJ328" i="1"/>
  <c r="CX328" i="1" s="1"/>
  <c r="CQ328" i="1"/>
  <c r="CR328" i="1"/>
  <c r="CS328" i="1"/>
  <c r="CT328" i="1"/>
  <c r="FR328" i="1"/>
  <c r="GL328" i="1"/>
  <c r="GO328" i="1"/>
  <c r="GP328" i="1"/>
  <c r="GV328" i="1"/>
  <c r="HC328" i="1" s="1"/>
  <c r="AC329" i="1"/>
  <c r="AE329" i="1"/>
  <c r="AD329" i="1" s="1"/>
  <c r="AF329" i="1"/>
  <c r="AG329" i="1"/>
  <c r="CU329" i="1" s="1"/>
  <c r="T329" i="1" s="1"/>
  <c r="AH329" i="1"/>
  <c r="CV329" i="1" s="1"/>
  <c r="U329" i="1" s="1"/>
  <c r="AI329" i="1"/>
  <c r="CW329" i="1" s="1"/>
  <c r="V329" i="1" s="1"/>
  <c r="AJ329" i="1"/>
  <c r="CX329" i="1" s="1"/>
  <c r="W329" i="1" s="1"/>
  <c r="CQ329" i="1"/>
  <c r="P329" i="1" s="1"/>
  <c r="CR329" i="1"/>
  <c r="Q329" i="1" s="1"/>
  <c r="CS329" i="1"/>
  <c r="R329" i="1" s="1"/>
  <c r="CT329" i="1"/>
  <c r="S329" i="1" s="1"/>
  <c r="CY329" i="1"/>
  <c r="X329" i="1" s="1"/>
  <c r="CZ329" i="1"/>
  <c r="Y329" i="1" s="1"/>
  <c r="FR329" i="1"/>
  <c r="GL329" i="1"/>
  <c r="GO329" i="1"/>
  <c r="GP329" i="1"/>
  <c r="GV329" i="1"/>
  <c r="HC329" i="1" s="1"/>
  <c r="GX329" i="1" s="1"/>
  <c r="AC330" i="1"/>
  <c r="AE330" i="1"/>
  <c r="AD330" i="1" s="1"/>
  <c r="AF330" i="1"/>
  <c r="AG330" i="1"/>
  <c r="CU330" i="1" s="1"/>
  <c r="T330" i="1" s="1"/>
  <c r="AH330" i="1"/>
  <c r="CV330" i="1" s="1"/>
  <c r="U330" i="1" s="1"/>
  <c r="AI330" i="1"/>
  <c r="CW330" i="1" s="1"/>
  <c r="V330" i="1" s="1"/>
  <c r="AJ330" i="1"/>
  <c r="CQ330" i="1"/>
  <c r="P330" i="1" s="1"/>
  <c r="CR330" i="1"/>
  <c r="Q330" i="1" s="1"/>
  <c r="CS330" i="1"/>
  <c r="R330" i="1" s="1"/>
  <c r="CT330" i="1"/>
  <c r="S330" i="1" s="1"/>
  <c r="CX330" i="1"/>
  <c r="W330" i="1" s="1"/>
  <c r="CY330" i="1"/>
  <c r="X330" i="1" s="1"/>
  <c r="CZ330" i="1"/>
  <c r="Y330" i="1" s="1"/>
  <c r="FR330" i="1"/>
  <c r="GL330" i="1"/>
  <c r="GO330" i="1"/>
  <c r="GP330" i="1"/>
  <c r="GV330" i="1"/>
  <c r="HC330" i="1" s="1"/>
  <c r="GX330" i="1" s="1"/>
  <c r="B332" i="1"/>
  <c r="B318" i="1" s="1"/>
  <c r="C332" i="1"/>
  <c r="C318" i="1" s="1"/>
  <c r="D332" i="1"/>
  <c r="D318" i="1" s="1"/>
  <c r="F332" i="1"/>
  <c r="F318" i="1" s="1"/>
  <c r="G332" i="1"/>
  <c r="G318" i="1" s="1"/>
  <c r="BX332" i="1"/>
  <c r="BX318" i="1" s="1"/>
  <c r="CK332" i="1"/>
  <c r="BB332" i="1" s="1"/>
  <c r="CL332" i="1"/>
  <c r="BC332" i="1" s="1"/>
  <c r="CM332" i="1"/>
  <c r="CM318" i="1" s="1"/>
  <c r="D362" i="1"/>
  <c r="E364" i="1"/>
  <c r="Z364" i="1"/>
  <c r="AA364" i="1"/>
  <c r="AM364" i="1"/>
  <c r="AN364" i="1"/>
  <c r="BE364" i="1"/>
  <c r="BF364" i="1"/>
  <c r="BG364" i="1"/>
  <c r="BH364" i="1"/>
  <c r="BI364" i="1"/>
  <c r="BJ364" i="1"/>
  <c r="BK364" i="1"/>
  <c r="BL364" i="1"/>
  <c r="BM364" i="1"/>
  <c r="BN364" i="1"/>
  <c r="BO364" i="1"/>
  <c r="BP364" i="1"/>
  <c r="BQ364" i="1"/>
  <c r="BR364" i="1"/>
  <c r="BS364" i="1"/>
  <c r="BT364" i="1"/>
  <c r="BU364" i="1"/>
  <c r="BV364" i="1"/>
  <c r="BW364" i="1"/>
  <c r="CN364" i="1"/>
  <c r="CO364" i="1"/>
  <c r="CP364" i="1"/>
  <c r="CQ364" i="1"/>
  <c r="CR364" i="1"/>
  <c r="CS364" i="1"/>
  <c r="CT364" i="1"/>
  <c r="CU364" i="1"/>
  <c r="CV364" i="1"/>
  <c r="CW364" i="1"/>
  <c r="CX364" i="1"/>
  <c r="CY364" i="1"/>
  <c r="CZ364" i="1"/>
  <c r="DA364" i="1"/>
  <c r="DB364" i="1"/>
  <c r="DC364" i="1"/>
  <c r="DD364" i="1"/>
  <c r="DE364" i="1"/>
  <c r="DF364" i="1"/>
  <c r="DG364" i="1"/>
  <c r="DH364" i="1"/>
  <c r="DI364" i="1"/>
  <c r="DJ364" i="1"/>
  <c r="DK364" i="1"/>
  <c r="DL364" i="1"/>
  <c r="DM364" i="1"/>
  <c r="DN364" i="1"/>
  <c r="DO364" i="1"/>
  <c r="DP364" i="1"/>
  <c r="DQ364" i="1"/>
  <c r="DR364" i="1"/>
  <c r="DS364" i="1"/>
  <c r="DT364" i="1"/>
  <c r="DU364" i="1"/>
  <c r="DV364" i="1"/>
  <c r="DW364" i="1"/>
  <c r="DX364" i="1"/>
  <c r="DY364" i="1"/>
  <c r="DZ364" i="1"/>
  <c r="EA364" i="1"/>
  <c r="EB364" i="1"/>
  <c r="EC364" i="1"/>
  <c r="ED364" i="1"/>
  <c r="EE364" i="1"/>
  <c r="EF364" i="1"/>
  <c r="EG364" i="1"/>
  <c r="EH364" i="1"/>
  <c r="EI364" i="1"/>
  <c r="EJ364" i="1"/>
  <c r="EK364" i="1"/>
  <c r="EL364" i="1"/>
  <c r="EM364" i="1"/>
  <c r="EN364" i="1"/>
  <c r="EO364" i="1"/>
  <c r="EP364" i="1"/>
  <c r="EQ364" i="1"/>
  <c r="ER364" i="1"/>
  <c r="ES364" i="1"/>
  <c r="ET364" i="1"/>
  <c r="EU364" i="1"/>
  <c r="EV364" i="1"/>
  <c r="EW364" i="1"/>
  <c r="EX364" i="1"/>
  <c r="EY364" i="1"/>
  <c r="EZ364" i="1"/>
  <c r="FA364" i="1"/>
  <c r="FB364" i="1"/>
  <c r="FC364" i="1"/>
  <c r="FD364" i="1"/>
  <c r="FE364" i="1"/>
  <c r="FF364" i="1"/>
  <c r="FG364" i="1"/>
  <c r="FH364" i="1"/>
  <c r="FI364" i="1"/>
  <c r="FJ364" i="1"/>
  <c r="FK364" i="1"/>
  <c r="FL364" i="1"/>
  <c r="FM364" i="1"/>
  <c r="FN364" i="1"/>
  <c r="FO364" i="1"/>
  <c r="FP364" i="1"/>
  <c r="FQ364" i="1"/>
  <c r="FR364" i="1"/>
  <c r="FS364" i="1"/>
  <c r="FT364" i="1"/>
  <c r="FU364" i="1"/>
  <c r="FV364" i="1"/>
  <c r="FW364" i="1"/>
  <c r="FX364" i="1"/>
  <c r="FY364" i="1"/>
  <c r="FZ364" i="1"/>
  <c r="GA364" i="1"/>
  <c r="GB364" i="1"/>
  <c r="GC364" i="1"/>
  <c r="GD364" i="1"/>
  <c r="GE364" i="1"/>
  <c r="GF364" i="1"/>
  <c r="GG364" i="1"/>
  <c r="GH364" i="1"/>
  <c r="GI364" i="1"/>
  <c r="GJ364" i="1"/>
  <c r="GK364" i="1"/>
  <c r="GL364" i="1"/>
  <c r="GM364" i="1"/>
  <c r="GN364" i="1"/>
  <c r="GO364" i="1"/>
  <c r="GP364" i="1"/>
  <c r="GQ364" i="1"/>
  <c r="GR364" i="1"/>
  <c r="GS364" i="1"/>
  <c r="GT364" i="1"/>
  <c r="GU364" i="1"/>
  <c r="GV364" i="1"/>
  <c r="GW364" i="1"/>
  <c r="GX364" i="1"/>
  <c r="C366" i="1"/>
  <c r="D366" i="1"/>
  <c r="V366" i="1"/>
  <c r="AC366" i="1"/>
  <c r="AE366" i="1"/>
  <c r="AD366" i="1" s="1"/>
  <c r="AF366" i="1"/>
  <c r="AG366" i="1"/>
  <c r="AH366" i="1"/>
  <c r="AI366" i="1"/>
  <c r="AJ366" i="1"/>
  <c r="CX366" i="1" s="1"/>
  <c r="W366" i="1" s="1"/>
  <c r="CQ366" i="1"/>
  <c r="CR366" i="1"/>
  <c r="CS366" i="1"/>
  <c r="CT366" i="1"/>
  <c r="CU366" i="1"/>
  <c r="T366" i="1" s="1"/>
  <c r="CV366" i="1"/>
  <c r="CW366" i="1"/>
  <c r="FR366" i="1"/>
  <c r="GL366" i="1"/>
  <c r="GO366" i="1"/>
  <c r="GP366" i="1"/>
  <c r="GV366" i="1"/>
  <c r="HC366" i="1" s="1"/>
  <c r="GX366" i="1" s="1"/>
  <c r="C367" i="1"/>
  <c r="D367" i="1"/>
  <c r="AC367" i="1"/>
  <c r="AE367" i="1"/>
  <c r="AD367" i="1" s="1"/>
  <c r="AF367" i="1"/>
  <c r="AG367" i="1"/>
  <c r="AH367" i="1"/>
  <c r="AI367" i="1"/>
  <c r="AJ367" i="1"/>
  <c r="CX367" i="1" s="1"/>
  <c r="W367" i="1" s="1"/>
  <c r="CQ367" i="1"/>
  <c r="CR367" i="1"/>
  <c r="CS367" i="1"/>
  <c r="CT367" i="1"/>
  <c r="CU367" i="1"/>
  <c r="CV367" i="1"/>
  <c r="CW367" i="1"/>
  <c r="FR367" i="1"/>
  <c r="GL367" i="1"/>
  <c r="GO367" i="1"/>
  <c r="GP367" i="1"/>
  <c r="GV367" i="1"/>
  <c r="HC367" i="1" s="1"/>
  <c r="GX367" i="1" s="1"/>
  <c r="I368" i="1"/>
  <c r="AC368" i="1"/>
  <c r="AE368" i="1"/>
  <c r="AD368" i="1" s="1"/>
  <c r="AF368" i="1"/>
  <c r="AG368" i="1"/>
  <c r="CU368" i="1" s="1"/>
  <c r="T368" i="1" s="1"/>
  <c r="AH368" i="1"/>
  <c r="CV368" i="1" s="1"/>
  <c r="AI368" i="1"/>
  <c r="CW368" i="1" s="1"/>
  <c r="V368" i="1" s="1"/>
  <c r="AJ368" i="1"/>
  <c r="CX368" i="1" s="1"/>
  <c r="W368" i="1" s="1"/>
  <c r="CQ368" i="1"/>
  <c r="P368" i="1" s="1"/>
  <c r="CR368" i="1"/>
  <c r="CS368" i="1"/>
  <c r="R368" i="1" s="1"/>
  <c r="CT368" i="1"/>
  <c r="FR368" i="1"/>
  <c r="GL368" i="1"/>
  <c r="GO368" i="1"/>
  <c r="GP368" i="1"/>
  <c r="GV368" i="1"/>
  <c r="HC368" i="1" s="1"/>
  <c r="I369" i="1"/>
  <c r="AC369" i="1"/>
  <c r="AD369" i="1"/>
  <c r="AB369" i="1" s="1"/>
  <c r="AE369" i="1"/>
  <c r="AF369" i="1"/>
  <c r="AG369" i="1"/>
  <c r="AH369" i="1"/>
  <c r="CV369" i="1" s="1"/>
  <c r="AI369" i="1"/>
  <c r="CW369" i="1" s="1"/>
  <c r="V369" i="1" s="1"/>
  <c r="AJ369" i="1"/>
  <c r="CX369" i="1" s="1"/>
  <c r="W369" i="1" s="1"/>
  <c r="CQ369" i="1"/>
  <c r="CR369" i="1"/>
  <c r="Q369" i="1" s="1"/>
  <c r="CS369" i="1"/>
  <c r="CT369" i="1"/>
  <c r="S369" i="1" s="1"/>
  <c r="CU369" i="1"/>
  <c r="FR369" i="1"/>
  <c r="GL369" i="1"/>
  <c r="GO369" i="1"/>
  <c r="GP369" i="1"/>
  <c r="GV369" i="1"/>
  <c r="HC369" i="1" s="1"/>
  <c r="AC370" i="1"/>
  <c r="AE370" i="1"/>
  <c r="AD370" i="1" s="1"/>
  <c r="AF370" i="1"/>
  <c r="AG370" i="1"/>
  <c r="AH370" i="1"/>
  <c r="CV370" i="1" s="1"/>
  <c r="U370" i="1" s="1"/>
  <c r="AI370" i="1"/>
  <c r="AJ370" i="1"/>
  <c r="CX370" i="1" s="1"/>
  <c r="W370" i="1" s="1"/>
  <c r="CQ370" i="1"/>
  <c r="P370" i="1" s="1"/>
  <c r="CR370" i="1"/>
  <c r="Q370" i="1" s="1"/>
  <c r="CS370" i="1"/>
  <c r="R370" i="1" s="1"/>
  <c r="CT370" i="1"/>
  <c r="S370" i="1" s="1"/>
  <c r="CU370" i="1"/>
  <c r="T370" i="1" s="1"/>
  <c r="CW370" i="1"/>
  <c r="V370" i="1" s="1"/>
  <c r="CY370" i="1"/>
  <c r="X370" i="1" s="1"/>
  <c r="CZ370" i="1"/>
  <c r="Y370" i="1" s="1"/>
  <c r="FR370" i="1"/>
  <c r="GL370" i="1"/>
  <c r="GO370" i="1"/>
  <c r="GP370" i="1"/>
  <c r="GV370" i="1"/>
  <c r="HC370" i="1" s="1"/>
  <c r="GX370" i="1" s="1"/>
  <c r="AC371" i="1"/>
  <c r="AE371" i="1"/>
  <c r="AD371" i="1" s="1"/>
  <c r="AF371" i="1"/>
  <c r="AG371" i="1"/>
  <c r="CU371" i="1" s="1"/>
  <c r="T371" i="1" s="1"/>
  <c r="AH371" i="1"/>
  <c r="CV371" i="1" s="1"/>
  <c r="U371" i="1" s="1"/>
  <c r="AI371" i="1"/>
  <c r="CW371" i="1" s="1"/>
  <c r="V371" i="1" s="1"/>
  <c r="AJ371" i="1"/>
  <c r="CX371" i="1" s="1"/>
  <c r="W371" i="1" s="1"/>
  <c r="CQ371" i="1"/>
  <c r="P371" i="1" s="1"/>
  <c r="CR371" i="1"/>
  <c r="Q371" i="1" s="1"/>
  <c r="CS371" i="1"/>
  <c r="R371" i="1" s="1"/>
  <c r="CT371" i="1"/>
  <c r="S371" i="1" s="1"/>
  <c r="CY371" i="1"/>
  <c r="X371" i="1" s="1"/>
  <c r="CZ371" i="1"/>
  <c r="Y371" i="1" s="1"/>
  <c r="FR371" i="1"/>
  <c r="GL371" i="1"/>
  <c r="GO371" i="1"/>
  <c r="GP371" i="1"/>
  <c r="GV371" i="1"/>
  <c r="HC371" i="1" s="1"/>
  <c r="GX371" i="1" s="1"/>
  <c r="C372" i="1"/>
  <c r="D372" i="1"/>
  <c r="AC372" i="1"/>
  <c r="AE372" i="1"/>
  <c r="AD372" i="1" s="1"/>
  <c r="AF372" i="1"/>
  <c r="AG372" i="1"/>
  <c r="CU372" i="1" s="1"/>
  <c r="T372" i="1" s="1"/>
  <c r="AH372" i="1"/>
  <c r="AI372" i="1"/>
  <c r="AJ372" i="1"/>
  <c r="CX372" i="1" s="1"/>
  <c r="W372" i="1" s="1"/>
  <c r="CQ372" i="1"/>
  <c r="CR372" i="1"/>
  <c r="CS372" i="1"/>
  <c r="CT372" i="1"/>
  <c r="CV372" i="1"/>
  <c r="CW372" i="1"/>
  <c r="FR372" i="1"/>
  <c r="GL372" i="1"/>
  <c r="GO372" i="1"/>
  <c r="GP372" i="1"/>
  <c r="GV372" i="1"/>
  <c r="HC372" i="1" s="1"/>
  <c r="GX372" i="1" s="1"/>
  <c r="AC373" i="1"/>
  <c r="AE373" i="1"/>
  <c r="AD373" i="1" s="1"/>
  <c r="AF373" i="1"/>
  <c r="AG373" i="1"/>
  <c r="CU373" i="1" s="1"/>
  <c r="T373" i="1" s="1"/>
  <c r="AH373" i="1"/>
  <c r="CV373" i="1" s="1"/>
  <c r="U373" i="1" s="1"/>
  <c r="AI373" i="1"/>
  <c r="CW373" i="1" s="1"/>
  <c r="AJ373" i="1"/>
  <c r="CQ373" i="1"/>
  <c r="P373" i="1" s="1"/>
  <c r="CR373" i="1"/>
  <c r="CS373" i="1"/>
  <c r="CT373" i="1"/>
  <c r="CX373" i="1"/>
  <c r="FR373" i="1"/>
  <c r="GL373" i="1"/>
  <c r="GO373" i="1"/>
  <c r="GP373" i="1"/>
  <c r="GV373" i="1"/>
  <c r="HC373" i="1" s="1"/>
  <c r="AC374" i="1"/>
  <c r="AD374" i="1"/>
  <c r="AE374" i="1"/>
  <c r="AF374" i="1"/>
  <c r="AG374" i="1"/>
  <c r="CU374" i="1" s="1"/>
  <c r="AH374" i="1"/>
  <c r="AI374" i="1"/>
  <c r="CW374" i="1" s="1"/>
  <c r="AJ374" i="1"/>
  <c r="CX374" i="1" s="1"/>
  <c r="W374" i="1" s="1"/>
  <c r="CQ374" i="1"/>
  <c r="CR374" i="1"/>
  <c r="CS374" i="1"/>
  <c r="CT374" i="1"/>
  <c r="S374" i="1" s="1"/>
  <c r="CV374" i="1"/>
  <c r="FR374" i="1"/>
  <c r="GL374" i="1"/>
  <c r="GO374" i="1"/>
  <c r="GP374" i="1"/>
  <c r="GV374" i="1"/>
  <c r="HC374" i="1" s="1"/>
  <c r="GX374" i="1" s="1"/>
  <c r="AC375" i="1"/>
  <c r="AE375" i="1"/>
  <c r="AD375" i="1" s="1"/>
  <c r="AF375" i="1"/>
  <c r="AG375" i="1"/>
  <c r="CU375" i="1" s="1"/>
  <c r="T375" i="1" s="1"/>
  <c r="AH375" i="1"/>
  <c r="AI375" i="1"/>
  <c r="CW375" i="1" s="1"/>
  <c r="V375" i="1" s="1"/>
  <c r="AJ375" i="1"/>
  <c r="CX375" i="1" s="1"/>
  <c r="W375" i="1" s="1"/>
  <c r="CQ375" i="1"/>
  <c r="P375" i="1" s="1"/>
  <c r="CR375" i="1"/>
  <c r="Q375" i="1" s="1"/>
  <c r="CS375" i="1"/>
  <c r="R375" i="1" s="1"/>
  <c r="CT375" i="1"/>
  <c r="S375" i="1" s="1"/>
  <c r="CV375" i="1"/>
  <c r="U375" i="1" s="1"/>
  <c r="CY375" i="1"/>
  <c r="X375" i="1" s="1"/>
  <c r="CZ375" i="1"/>
  <c r="Y375" i="1" s="1"/>
  <c r="FR375" i="1"/>
  <c r="GL375" i="1"/>
  <c r="GO375" i="1"/>
  <c r="GP375" i="1"/>
  <c r="GV375" i="1"/>
  <c r="HC375" i="1" s="1"/>
  <c r="GX375" i="1" s="1"/>
  <c r="AC376" i="1"/>
  <c r="AD376" i="1"/>
  <c r="AE376" i="1"/>
  <c r="AF376" i="1"/>
  <c r="AG376" i="1"/>
  <c r="AH376" i="1"/>
  <c r="CV376" i="1" s="1"/>
  <c r="U376" i="1" s="1"/>
  <c r="AI376" i="1"/>
  <c r="AJ376" i="1"/>
  <c r="CX376" i="1" s="1"/>
  <c r="W376" i="1" s="1"/>
  <c r="CQ376" i="1"/>
  <c r="P376" i="1" s="1"/>
  <c r="CR376" i="1"/>
  <c r="Q376" i="1" s="1"/>
  <c r="CS376" i="1"/>
  <c r="R376" i="1" s="1"/>
  <c r="CT376" i="1"/>
  <c r="S376" i="1" s="1"/>
  <c r="CU376" i="1"/>
  <c r="T376" i="1" s="1"/>
  <c r="CW376" i="1"/>
  <c r="V376" i="1" s="1"/>
  <c r="CY376" i="1"/>
  <c r="X376" i="1" s="1"/>
  <c r="CZ376" i="1"/>
  <c r="Y376" i="1" s="1"/>
  <c r="FR376" i="1"/>
  <c r="GL376" i="1"/>
  <c r="GO376" i="1"/>
  <c r="GP376" i="1"/>
  <c r="GV376" i="1"/>
  <c r="HC376" i="1" s="1"/>
  <c r="GX376" i="1" s="1"/>
  <c r="B378" i="1"/>
  <c r="B364" i="1" s="1"/>
  <c r="C378" i="1"/>
  <c r="C364" i="1" s="1"/>
  <c r="D378" i="1"/>
  <c r="D364" i="1" s="1"/>
  <c r="F378" i="1"/>
  <c r="F364" i="1" s="1"/>
  <c r="G378" i="1"/>
  <c r="G364" i="1" s="1"/>
  <c r="BX378" i="1"/>
  <c r="AO378" i="1" s="1"/>
  <c r="CK378" i="1"/>
  <c r="BB378" i="1" s="1"/>
  <c r="CL378" i="1"/>
  <c r="CL364" i="1" s="1"/>
  <c r="CM378" i="1"/>
  <c r="CM364" i="1" s="1"/>
  <c r="D408" i="1"/>
  <c r="E410" i="1"/>
  <c r="Z410" i="1"/>
  <c r="AA410" i="1"/>
  <c r="AM410" i="1"/>
  <c r="AN410" i="1"/>
  <c r="BE410" i="1"/>
  <c r="BF410" i="1"/>
  <c r="BG410" i="1"/>
  <c r="BH410" i="1"/>
  <c r="BI410" i="1"/>
  <c r="BJ410" i="1"/>
  <c r="BK410" i="1"/>
  <c r="BL410" i="1"/>
  <c r="BM410" i="1"/>
  <c r="BN410" i="1"/>
  <c r="BO410" i="1"/>
  <c r="BP410" i="1"/>
  <c r="BQ410" i="1"/>
  <c r="BR410" i="1"/>
  <c r="BS410" i="1"/>
  <c r="BT410" i="1"/>
  <c r="BU410" i="1"/>
  <c r="BV410" i="1"/>
  <c r="BW410" i="1"/>
  <c r="CN410" i="1"/>
  <c r="CO410" i="1"/>
  <c r="CP410" i="1"/>
  <c r="CQ410" i="1"/>
  <c r="CR410" i="1"/>
  <c r="CS410" i="1"/>
  <c r="CT410" i="1"/>
  <c r="CU410" i="1"/>
  <c r="CV410" i="1"/>
  <c r="CW410" i="1"/>
  <c r="CX410" i="1"/>
  <c r="CY410" i="1"/>
  <c r="CZ410" i="1"/>
  <c r="DA410" i="1"/>
  <c r="DB410" i="1"/>
  <c r="DC410" i="1"/>
  <c r="DD410" i="1"/>
  <c r="DE410" i="1"/>
  <c r="DF410" i="1"/>
  <c r="DG410" i="1"/>
  <c r="DH410" i="1"/>
  <c r="DI410" i="1"/>
  <c r="DJ410" i="1"/>
  <c r="DK410" i="1"/>
  <c r="DL410" i="1"/>
  <c r="DM410" i="1"/>
  <c r="DN410" i="1"/>
  <c r="DO410" i="1"/>
  <c r="DP410" i="1"/>
  <c r="DQ410" i="1"/>
  <c r="DR410" i="1"/>
  <c r="DS410" i="1"/>
  <c r="DT410" i="1"/>
  <c r="DU410" i="1"/>
  <c r="DV410" i="1"/>
  <c r="DW410" i="1"/>
  <c r="DX410" i="1"/>
  <c r="DY410" i="1"/>
  <c r="DZ410" i="1"/>
  <c r="EA410" i="1"/>
  <c r="EB410" i="1"/>
  <c r="EC410" i="1"/>
  <c r="ED410" i="1"/>
  <c r="EE410" i="1"/>
  <c r="EF410" i="1"/>
  <c r="EG410" i="1"/>
  <c r="EH410" i="1"/>
  <c r="EI410" i="1"/>
  <c r="EJ410" i="1"/>
  <c r="EK410" i="1"/>
  <c r="EL410" i="1"/>
  <c r="EM410" i="1"/>
  <c r="EN410" i="1"/>
  <c r="EO410" i="1"/>
  <c r="EP410" i="1"/>
  <c r="EQ410" i="1"/>
  <c r="ER410" i="1"/>
  <c r="ES410" i="1"/>
  <c r="ET410" i="1"/>
  <c r="EU410" i="1"/>
  <c r="EV410" i="1"/>
  <c r="EW410" i="1"/>
  <c r="EX410" i="1"/>
  <c r="EY410" i="1"/>
  <c r="EZ410" i="1"/>
  <c r="FA410" i="1"/>
  <c r="FB410" i="1"/>
  <c r="FC410" i="1"/>
  <c r="FD410" i="1"/>
  <c r="FE410" i="1"/>
  <c r="FF410" i="1"/>
  <c r="FG410" i="1"/>
  <c r="FH410" i="1"/>
  <c r="FI410" i="1"/>
  <c r="FJ410" i="1"/>
  <c r="FK410" i="1"/>
  <c r="FL410" i="1"/>
  <c r="FM410" i="1"/>
  <c r="FN410" i="1"/>
  <c r="FO410" i="1"/>
  <c r="FP410" i="1"/>
  <c r="FQ410" i="1"/>
  <c r="FR410" i="1"/>
  <c r="FS410" i="1"/>
  <c r="FT410" i="1"/>
  <c r="FU410" i="1"/>
  <c r="FV410" i="1"/>
  <c r="FW410" i="1"/>
  <c r="FX410" i="1"/>
  <c r="FY410" i="1"/>
  <c r="FZ410" i="1"/>
  <c r="GA410" i="1"/>
  <c r="GB410" i="1"/>
  <c r="GC410" i="1"/>
  <c r="GD410" i="1"/>
  <c r="GE410" i="1"/>
  <c r="GF410" i="1"/>
  <c r="GG410" i="1"/>
  <c r="GH410" i="1"/>
  <c r="GI410" i="1"/>
  <c r="GJ410" i="1"/>
  <c r="GK410" i="1"/>
  <c r="GL410" i="1"/>
  <c r="GM410" i="1"/>
  <c r="GN410" i="1"/>
  <c r="GO410" i="1"/>
  <c r="GP410" i="1"/>
  <c r="GQ410" i="1"/>
  <c r="GR410" i="1"/>
  <c r="GS410" i="1"/>
  <c r="GT410" i="1"/>
  <c r="GU410" i="1"/>
  <c r="GV410" i="1"/>
  <c r="GW410" i="1"/>
  <c r="GX410" i="1"/>
  <c r="C412" i="1"/>
  <c r="D412" i="1"/>
  <c r="AC412" i="1"/>
  <c r="AE412" i="1"/>
  <c r="AD412" i="1" s="1"/>
  <c r="AF412" i="1"/>
  <c r="AG412" i="1"/>
  <c r="CU412" i="1" s="1"/>
  <c r="AH412" i="1"/>
  <c r="AI412" i="1"/>
  <c r="AJ412" i="1"/>
  <c r="CX412" i="1" s="1"/>
  <c r="W412" i="1" s="1"/>
  <c r="CQ412" i="1"/>
  <c r="CR412" i="1"/>
  <c r="CS412" i="1"/>
  <c r="CT412" i="1"/>
  <c r="CV412" i="1"/>
  <c r="CW412" i="1"/>
  <c r="FR412" i="1"/>
  <c r="GL412" i="1"/>
  <c r="GO412" i="1"/>
  <c r="GP412" i="1"/>
  <c r="GV412" i="1"/>
  <c r="HC412" i="1" s="1"/>
  <c r="GX412" i="1" s="1"/>
  <c r="AC413" i="1"/>
  <c r="AE413" i="1"/>
  <c r="AD413" i="1" s="1"/>
  <c r="AB413" i="1" s="1"/>
  <c r="AF413" i="1"/>
  <c r="AG413" i="1"/>
  <c r="AH413" i="1"/>
  <c r="AI413" i="1"/>
  <c r="CW413" i="1" s="1"/>
  <c r="AJ413" i="1"/>
  <c r="CX413" i="1" s="1"/>
  <c r="CQ413" i="1"/>
  <c r="P413" i="1" s="1"/>
  <c r="CR413" i="1"/>
  <c r="CS413" i="1"/>
  <c r="CT413" i="1"/>
  <c r="CU413" i="1"/>
  <c r="T413" i="1" s="1"/>
  <c r="CV413" i="1"/>
  <c r="FR413" i="1"/>
  <c r="GL413" i="1"/>
  <c r="GO413" i="1"/>
  <c r="GP413" i="1"/>
  <c r="GV413" i="1"/>
  <c r="HC413" i="1" s="1"/>
  <c r="C414" i="1"/>
  <c r="D414" i="1"/>
  <c r="V414" i="1"/>
  <c r="AC414" i="1"/>
  <c r="AE414" i="1"/>
  <c r="AD414" i="1" s="1"/>
  <c r="AF414" i="1"/>
  <c r="AG414" i="1"/>
  <c r="AH414" i="1"/>
  <c r="AI414" i="1"/>
  <c r="AJ414" i="1"/>
  <c r="CX414" i="1" s="1"/>
  <c r="W414" i="1" s="1"/>
  <c r="CQ414" i="1"/>
  <c r="CR414" i="1"/>
  <c r="CS414" i="1"/>
  <c r="CT414" i="1"/>
  <c r="CU414" i="1"/>
  <c r="T414" i="1" s="1"/>
  <c r="CV414" i="1"/>
  <c r="CW414" i="1"/>
  <c r="FR414" i="1"/>
  <c r="GL414" i="1"/>
  <c r="GO414" i="1"/>
  <c r="GP414" i="1"/>
  <c r="GV414" i="1"/>
  <c r="HC414" i="1" s="1"/>
  <c r="GX414" i="1" s="1"/>
  <c r="AC415" i="1"/>
  <c r="AE415" i="1"/>
  <c r="AD415" i="1" s="1"/>
  <c r="AF415" i="1"/>
  <c r="AG415" i="1"/>
  <c r="CU415" i="1" s="1"/>
  <c r="T415" i="1" s="1"/>
  <c r="AH415" i="1"/>
  <c r="CV415" i="1" s="1"/>
  <c r="U415" i="1" s="1"/>
  <c r="AI415" i="1"/>
  <c r="CW415" i="1" s="1"/>
  <c r="V415" i="1" s="1"/>
  <c r="AJ415" i="1"/>
  <c r="CX415" i="1" s="1"/>
  <c r="W415" i="1" s="1"/>
  <c r="CQ415" i="1"/>
  <c r="P415" i="1" s="1"/>
  <c r="CR415" i="1"/>
  <c r="Q415" i="1" s="1"/>
  <c r="CS415" i="1"/>
  <c r="R415" i="1" s="1"/>
  <c r="CT415" i="1"/>
  <c r="S415" i="1" s="1"/>
  <c r="FR415" i="1"/>
  <c r="GL415" i="1"/>
  <c r="GO415" i="1"/>
  <c r="GP415" i="1"/>
  <c r="GV415" i="1"/>
  <c r="HC415" i="1" s="1"/>
  <c r="GX415" i="1" s="1"/>
  <c r="C416" i="1"/>
  <c r="D416" i="1"/>
  <c r="AC416" i="1"/>
  <c r="AD416" i="1"/>
  <c r="AE416" i="1"/>
  <c r="AF416" i="1"/>
  <c r="AG416" i="1"/>
  <c r="AH416" i="1"/>
  <c r="AI416" i="1"/>
  <c r="AJ416" i="1"/>
  <c r="CX416" i="1" s="1"/>
  <c r="W416" i="1" s="1"/>
  <c r="CQ416" i="1"/>
  <c r="CR416" i="1"/>
  <c r="CS416" i="1"/>
  <c r="CT416" i="1"/>
  <c r="CU416" i="1"/>
  <c r="T416" i="1" s="1"/>
  <c r="CV416" i="1"/>
  <c r="CW416" i="1"/>
  <c r="FR416" i="1"/>
  <c r="GL416" i="1"/>
  <c r="GO416" i="1"/>
  <c r="GP416" i="1"/>
  <c r="GV416" i="1"/>
  <c r="HC416" i="1" s="1"/>
  <c r="GX416" i="1" s="1"/>
  <c r="AC417" i="1"/>
  <c r="AE417" i="1"/>
  <c r="AD417" i="1" s="1"/>
  <c r="AF417" i="1"/>
  <c r="AG417" i="1"/>
  <c r="CU417" i="1" s="1"/>
  <c r="T417" i="1" s="1"/>
  <c r="AH417" i="1"/>
  <c r="AI417" i="1"/>
  <c r="CW417" i="1" s="1"/>
  <c r="AJ417" i="1"/>
  <c r="CX417" i="1" s="1"/>
  <c r="CQ417" i="1"/>
  <c r="P417" i="1" s="1"/>
  <c r="CR417" i="1"/>
  <c r="Q417" i="1" s="1"/>
  <c r="CS417" i="1"/>
  <c r="R417" i="1" s="1"/>
  <c r="CT417" i="1"/>
  <c r="CV417" i="1"/>
  <c r="U417" i="1" s="1"/>
  <c r="FR417" i="1"/>
  <c r="GL417" i="1"/>
  <c r="GO417" i="1"/>
  <c r="GP417" i="1"/>
  <c r="GV417" i="1"/>
  <c r="HC417" i="1" s="1"/>
  <c r="AC418" i="1"/>
  <c r="AE418" i="1"/>
  <c r="AD418" i="1" s="1"/>
  <c r="AF418" i="1"/>
  <c r="AG418" i="1"/>
  <c r="CU418" i="1" s="1"/>
  <c r="T418" i="1" s="1"/>
  <c r="AH418" i="1"/>
  <c r="CV418" i="1" s="1"/>
  <c r="U418" i="1" s="1"/>
  <c r="AI418" i="1"/>
  <c r="CW418" i="1" s="1"/>
  <c r="V418" i="1" s="1"/>
  <c r="AJ418" i="1"/>
  <c r="CX418" i="1" s="1"/>
  <c r="W418" i="1" s="1"/>
  <c r="CQ418" i="1"/>
  <c r="P418" i="1" s="1"/>
  <c r="CR418" i="1"/>
  <c r="Q418" i="1" s="1"/>
  <c r="CS418" i="1"/>
  <c r="R418" i="1" s="1"/>
  <c r="CT418" i="1"/>
  <c r="FR418" i="1"/>
  <c r="GL418" i="1"/>
  <c r="GO418" i="1"/>
  <c r="GP418" i="1"/>
  <c r="GV418" i="1"/>
  <c r="HC418" i="1" s="1"/>
  <c r="AC419" i="1"/>
  <c r="AD419" i="1"/>
  <c r="AE419" i="1"/>
  <c r="AF419" i="1"/>
  <c r="AG419" i="1"/>
  <c r="AH419" i="1"/>
  <c r="AI419" i="1"/>
  <c r="CW419" i="1" s="1"/>
  <c r="V419" i="1" s="1"/>
  <c r="AJ419" i="1"/>
  <c r="CX419" i="1" s="1"/>
  <c r="W419" i="1" s="1"/>
  <c r="CQ419" i="1"/>
  <c r="P419" i="1" s="1"/>
  <c r="CR419" i="1"/>
  <c r="Q419" i="1" s="1"/>
  <c r="CS419" i="1"/>
  <c r="R419" i="1" s="1"/>
  <c r="CT419" i="1"/>
  <c r="S419" i="1" s="1"/>
  <c r="CU419" i="1"/>
  <c r="T419" i="1" s="1"/>
  <c r="CV419" i="1"/>
  <c r="U419" i="1" s="1"/>
  <c r="CY419" i="1"/>
  <c r="X419" i="1" s="1"/>
  <c r="CZ419" i="1"/>
  <c r="Y419" i="1" s="1"/>
  <c r="FR419" i="1"/>
  <c r="GL419" i="1"/>
  <c r="GO419" i="1"/>
  <c r="GP419" i="1"/>
  <c r="GV419" i="1"/>
  <c r="HC419" i="1" s="1"/>
  <c r="GX419" i="1" s="1"/>
  <c r="AC420" i="1"/>
  <c r="AE420" i="1"/>
  <c r="AD420" i="1" s="1"/>
  <c r="AF420" i="1"/>
  <c r="AG420" i="1"/>
  <c r="AH420" i="1"/>
  <c r="AI420" i="1"/>
  <c r="AJ420" i="1"/>
  <c r="CX420" i="1" s="1"/>
  <c r="W420" i="1" s="1"/>
  <c r="CQ420" i="1"/>
  <c r="P420" i="1" s="1"/>
  <c r="CR420" i="1"/>
  <c r="Q420" i="1" s="1"/>
  <c r="CS420" i="1"/>
  <c r="R420" i="1" s="1"/>
  <c r="CT420" i="1"/>
  <c r="S420" i="1" s="1"/>
  <c r="CU420" i="1"/>
  <c r="T420" i="1" s="1"/>
  <c r="CV420" i="1"/>
  <c r="U420" i="1" s="1"/>
  <c r="CW420" i="1"/>
  <c r="V420" i="1" s="1"/>
  <c r="CY420" i="1"/>
  <c r="X420" i="1" s="1"/>
  <c r="CZ420" i="1"/>
  <c r="Y420" i="1" s="1"/>
  <c r="FR420" i="1"/>
  <c r="GL420" i="1"/>
  <c r="GO420" i="1"/>
  <c r="GP420" i="1"/>
  <c r="GV420" i="1"/>
  <c r="HC420" i="1" s="1"/>
  <c r="GX420" i="1" s="1"/>
  <c r="C421" i="1"/>
  <c r="D421" i="1"/>
  <c r="AC421" i="1"/>
  <c r="AE421" i="1"/>
  <c r="AD421" i="1" s="1"/>
  <c r="AF421" i="1"/>
  <c r="AG421" i="1"/>
  <c r="AH421" i="1"/>
  <c r="AI421" i="1"/>
  <c r="AJ421" i="1"/>
  <c r="CX421" i="1" s="1"/>
  <c r="W421" i="1" s="1"/>
  <c r="CQ421" i="1"/>
  <c r="CR421" i="1"/>
  <c r="CS421" i="1"/>
  <c r="CT421" i="1"/>
  <c r="CU421" i="1"/>
  <c r="CV421" i="1"/>
  <c r="CW421" i="1"/>
  <c r="FR421" i="1"/>
  <c r="GL421" i="1"/>
  <c r="GO421" i="1"/>
  <c r="GP421" i="1"/>
  <c r="GV421" i="1"/>
  <c r="HC421" i="1" s="1"/>
  <c r="GX421" i="1" s="1"/>
  <c r="AC422" i="1"/>
  <c r="AE422" i="1"/>
  <c r="AD422" i="1" s="1"/>
  <c r="AB422" i="1" s="1"/>
  <c r="AF422" i="1"/>
  <c r="AG422" i="1"/>
  <c r="AH422" i="1"/>
  <c r="CV422" i="1" s="1"/>
  <c r="AI422" i="1"/>
  <c r="AJ422" i="1"/>
  <c r="CX422" i="1" s="1"/>
  <c r="W422" i="1" s="1"/>
  <c r="CQ422" i="1"/>
  <c r="CR422" i="1"/>
  <c r="CS422" i="1"/>
  <c r="CT422" i="1"/>
  <c r="S422" i="1" s="1"/>
  <c r="CU422" i="1"/>
  <c r="CW422" i="1"/>
  <c r="FR422" i="1"/>
  <c r="GL422" i="1"/>
  <c r="GO422" i="1"/>
  <c r="GP422" i="1"/>
  <c r="GV422" i="1"/>
  <c r="HC422" i="1" s="1"/>
  <c r="AC423" i="1"/>
  <c r="AE423" i="1"/>
  <c r="AD423" i="1" s="1"/>
  <c r="AF423" i="1"/>
  <c r="AG423" i="1"/>
  <c r="CU423" i="1" s="1"/>
  <c r="T423" i="1" s="1"/>
  <c r="AH423" i="1"/>
  <c r="CV423" i="1" s="1"/>
  <c r="AI423" i="1"/>
  <c r="CW423" i="1" s="1"/>
  <c r="AJ423" i="1"/>
  <c r="CQ423" i="1"/>
  <c r="P423" i="1" s="1"/>
  <c r="CR423" i="1"/>
  <c r="CS423" i="1"/>
  <c r="CT423" i="1"/>
  <c r="CX423" i="1"/>
  <c r="FR423" i="1"/>
  <c r="GL423" i="1"/>
  <c r="GO423" i="1"/>
  <c r="GP423" i="1"/>
  <c r="GV423" i="1"/>
  <c r="HC423" i="1" s="1"/>
  <c r="GX423" i="1" s="1"/>
  <c r="AC424" i="1"/>
  <c r="AE424" i="1"/>
  <c r="AD424" i="1" s="1"/>
  <c r="AF424" i="1"/>
  <c r="AG424" i="1"/>
  <c r="CU424" i="1" s="1"/>
  <c r="T424" i="1" s="1"/>
  <c r="AH424" i="1"/>
  <c r="AI424" i="1"/>
  <c r="CW424" i="1" s="1"/>
  <c r="V424" i="1" s="1"/>
  <c r="AJ424" i="1"/>
  <c r="CX424" i="1" s="1"/>
  <c r="W424" i="1" s="1"/>
  <c r="CQ424" i="1"/>
  <c r="P424" i="1" s="1"/>
  <c r="CR424" i="1"/>
  <c r="Q424" i="1" s="1"/>
  <c r="CS424" i="1"/>
  <c r="R424" i="1" s="1"/>
  <c r="CT424" i="1"/>
  <c r="S424" i="1" s="1"/>
  <c r="CV424" i="1"/>
  <c r="U424" i="1" s="1"/>
  <c r="CY424" i="1"/>
  <c r="X424" i="1" s="1"/>
  <c r="CZ424" i="1"/>
  <c r="Y424" i="1" s="1"/>
  <c r="FR424" i="1"/>
  <c r="GL424" i="1"/>
  <c r="GO424" i="1"/>
  <c r="GP424" i="1"/>
  <c r="GV424" i="1"/>
  <c r="HC424" i="1" s="1"/>
  <c r="GX424" i="1" s="1"/>
  <c r="AC425" i="1"/>
  <c r="AE425" i="1"/>
  <c r="AD425" i="1" s="1"/>
  <c r="AF425" i="1"/>
  <c r="AG425" i="1"/>
  <c r="CU425" i="1" s="1"/>
  <c r="T425" i="1" s="1"/>
  <c r="AH425" i="1"/>
  <c r="CV425" i="1" s="1"/>
  <c r="U425" i="1" s="1"/>
  <c r="AI425" i="1"/>
  <c r="AJ425" i="1"/>
  <c r="CX425" i="1" s="1"/>
  <c r="W425" i="1" s="1"/>
  <c r="CQ425" i="1"/>
  <c r="P425" i="1" s="1"/>
  <c r="CR425" i="1"/>
  <c r="Q425" i="1" s="1"/>
  <c r="CS425" i="1"/>
  <c r="R425" i="1" s="1"/>
  <c r="CT425" i="1"/>
  <c r="S425" i="1" s="1"/>
  <c r="CW425" i="1"/>
  <c r="V425" i="1" s="1"/>
  <c r="CY425" i="1"/>
  <c r="X425" i="1" s="1"/>
  <c r="CZ425" i="1"/>
  <c r="Y425" i="1" s="1"/>
  <c r="FR425" i="1"/>
  <c r="GL425" i="1"/>
  <c r="GO425" i="1"/>
  <c r="GP425" i="1"/>
  <c r="GV425" i="1"/>
  <c r="HC425" i="1" s="1"/>
  <c r="GX425" i="1" s="1"/>
  <c r="C426" i="1"/>
  <c r="D426" i="1"/>
  <c r="AC426" i="1"/>
  <c r="AE426" i="1"/>
  <c r="AD426" i="1" s="1"/>
  <c r="AF426" i="1"/>
  <c r="AG426" i="1"/>
  <c r="CU426" i="1" s="1"/>
  <c r="T426" i="1" s="1"/>
  <c r="AH426" i="1"/>
  <c r="AI426" i="1"/>
  <c r="AJ426" i="1"/>
  <c r="CQ426" i="1"/>
  <c r="CR426" i="1"/>
  <c r="CS426" i="1"/>
  <c r="CT426" i="1"/>
  <c r="CV426" i="1"/>
  <c r="CW426" i="1"/>
  <c r="CX426" i="1"/>
  <c r="W426" i="1" s="1"/>
  <c r="FR426" i="1"/>
  <c r="GL426" i="1"/>
  <c r="GO426" i="1"/>
  <c r="GP426" i="1"/>
  <c r="GV426" i="1"/>
  <c r="HC426" i="1" s="1"/>
  <c r="GX426" i="1" s="1"/>
  <c r="AC427" i="1"/>
  <c r="AE427" i="1"/>
  <c r="AD427" i="1" s="1"/>
  <c r="AB427" i="1" s="1"/>
  <c r="AF427" i="1"/>
  <c r="AG427" i="1"/>
  <c r="AH427" i="1"/>
  <c r="CV427" i="1" s="1"/>
  <c r="U427" i="1" s="1"/>
  <c r="AI427" i="1"/>
  <c r="CW427" i="1" s="1"/>
  <c r="V427" i="1" s="1"/>
  <c r="AJ427" i="1"/>
  <c r="CX427" i="1" s="1"/>
  <c r="W427" i="1" s="1"/>
  <c r="CQ427" i="1"/>
  <c r="P427" i="1" s="1"/>
  <c r="CR427" i="1"/>
  <c r="Q427" i="1" s="1"/>
  <c r="CS427" i="1"/>
  <c r="R427" i="1" s="1"/>
  <c r="CT427" i="1"/>
  <c r="S427" i="1" s="1"/>
  <c r="CU427" i="1"/>
  <c r="T427" i="1" s="1"/>
  <c r="FR427" i="1"/>
  <c r="GL427" i="1"/>
  <c r="GO427" i="1"/>
  <c r="GP427" i="1"/>
  <c r="GV427" i="1"/>
  <c r="HC427" i="1" s="1"/>
  <c r="GX427" i="1" s="1"/>
  <c r="AC428" i="1"/>
  <c r="AE428" i="1"/>
  <c r="AD428" i="1" s="1"/>
  <c r="AF428" i="1"/>
  <c r="AG428" i="1"/>
  <c r="CU428" i="1" s="1"/>
  <c r="T428" i="1" s="1"/>
  <c r="AH428" i="1"/>
  <c r="CV428" i="1" s="1"/>
  <c r="U428" i="1" s="1"/>
  <c r="AI428" i="1"/>
  <c r="CW428" i="1" s="1"/>
  <c r="V428" i="1" s="1"/>
  <c r="AJ428" i="1"/>
  <c r="CX428" i="1" s="1"/>
  <c r="W428" i="1" s="1"/>
  <c r="CQ428" i="1"/>
  <c r="P428" i="1" s="1"/>
  <c r="CR428" i="1"/>
  <c r="Q428" i="1" s="1"/>
  <c r="CS428" i="1"/>
  <c r="R428" i="1" s="1"/>
  <c r="CT428" i="1"/>
  <c r="S428" i="1" s="1"/>
  <c r="CY428" i="1"/>
  <c r="X428" i="1" s="1"/>
  <c r="CZ428" i="1"/>
  <c r="Y428" i="1" s="1"/>
  <c r="FR428" i="1"/>
  <c r="GL428" i="1"/>
  <c r="GO428" i="1"/>
  <c r="GP428" i="1"/>
  <c r="GV428" i="1"/>
  <c r="HC428" i="1" s="1"/>
  <c r="GX428" i="1" s="1"/>
  <c r="C429" i="1"/>
  <c r="D429" i="1"/>
  <c r="AC429" i="1"/>
  <c r="AE429" i="1"/>
  <c r="AD429" i="1" s="1"/>
  <c r="AF429" i="1"/>
  <c r="AG429" i="1"/>
  <c r="CU429" i="1" s="1"/>
  <c r="AH429" i="1"/>
  <c r="AI429" i="1"/>
  <c r="AJ429" i="1"/>
  <c r="CX429" i="1" s="1"/>
  <c r="W429" i="1" s="1"/>
  <c r="CQ429" i="1"/>
  <c r="CR429" i="1"/>
  <c r="CS429" i="1"/>
  <c r="CT429" i="1"/>
  <c r="CV429" i="1"/>
  <c r="CW429" i="1"/>
  <c r="FR429" i="1"/>
  <c r="GL429" i="1"/>
  <c r="GO429" i="1"/>
  <c r="GP429" i="1"/>
  <c r="GV429" i="1"/>
  <c r="HC429" i="1"/>
  <c r="GX429" i="1" s="1"/>
  <c r="AC430" i="1"/>
  <c r="AE430" i="1"/>
  <c r="AD430" i="1" s="1"/>
  <c r="AF430" i="1"/>
  <c r="AG430" i="1"/>
  <c r="AH430" i="1"/>
  <c r="AI430" i="1"/>
  <c r="CW430" i="1" s="1"/>
  <c r="AJ430" i="1"/>
  <c r="CX430" i="1" s="1"/>
  <c r="CQ430" i="1"/>
  <c r="CR430" i="1"/>
  <c r="CS430" i="1"/>
  <c r="CT430" i="1"/>
  <c r="CU430" i="1"/>
  <c r="CV430" i="1"/>
  <c r="FR430" i="1"/>
  <c r="GL430" i="1"/>
  <c r="GO430" i="1"/>
  <c r="GP430" i="1"/>
  <c r="GV430" i="1"/>
  <c r="HC430" i="1"/>
  <c r="AC431" i="1"/>
  <c r="AE431" i="1"/>
  <c r="AD431" i="1" s="1"/>
  <c r="AF431" i="1"/>
  <c r="AG431" i="1"/>
  <c r="AH431" i="1"/>
  <c r="AI431" i="1"/>
  <c r="CW431" i="1" s="1"/>
  <c r="V431" i="1" s="1"/>
  <c r="AJ431" i="1"/>
  <c r="CQ431" i="1"/>
  <c r="P431" i="1" s="1"/>
  <c r="CR431" i="1"/>
  <c r="Q431" i="1" s="1"/>
  <c r="CS431" i="1"/>
  <c r="R431" i="1" s="1"/>
  <c r="CT431" i="1"/>
  <c r="S431" i="1" s="1"/>
  <c r="CU431" i="1"/>
  <c r="T431" i="1" s="1"/>
  <c r="CV431" i="1"/>
  <c r="U431" i="1" s="1"/>
  <c r="CX431" i="1"/>
  <c r="W431" i="1" s="1"/>
  <c r="CY431" i="1"/>
  <c r="X431" i="1" s="1"/>
  <c r="CZ431" i="1"/>
  <c r="Y431" i="1" s="1"/>
  <c r="FR431" i="1"/>
  <c r="GL431" i="1"/>
  <c r="GO431" i="1"/>
  <c r="GP431" i="1"/>
  <c r="GV431" i="1"/>
  <c r="GX431" i="1"/>
  <c r="HC431" i="1"/>
  <c r="B433" i="1"/>
  <c r="B410" i="1" s="1"/>
  <c r="C433" i="1"/>
  <c r="C410" i="1" s="1"/>
  <c r="D433" i="1"/>
  <c r="D410" i="1" s="1"/>
  <c r="F433" i="1"/>
  <c r="F410" i="1" s="1"/>
  <c r="G433" i="1"/>
  <c r="G410" i="1" s="1"/>
  <c r="BX433" i="1"/>
  <c r="AO433" i="1" s="1"/>
  <c r="CK433" i="1"/>
  <c r="CK410" i="1" s="1"/>
  <c r="CL433" i="1"/>
  <c r="CL410" i="1" s="1"/>
  <c r="CM433" i="1"/>
  <c r="BD433" i="1" s="1"/>
  <c r="D463" i="1"/>
  <c r="E465" i="1"/>
  <c r="Z465" i="1"/>
  <c r="AA465" i="1"/>
  <c r="AM465" i="1"/>
  <c r="AN465" i="1"/>
  <c r="BE465" i="1"/>
  <c r="BF465" i="1"/>
  <c r="BG465" i="1"/>
  <c r="BH465" i="1"/>
  <c r="BI465" i="1"/>
  <c r="BJ465" i="1"/>
  <c r="BK465" i="1"/>
  <c r="BL465" i="1"/>
  <c r="BM465" i="1"/>
  <c r="BN465" i="1"/>
  <c r="BO465" i="1"/>
  <c r="BP465" i="1"/>
  <c r="BQ465" i="1"/>
  <c r="BR465" i="1"/>
  <c r="BS465" i="1"/>
  <c r="BT465" i="1"/>
  <c r="BU465" i="1"/>
  <c r="BV465" i="1"/>
  <c r="BW465" i="1"/>
  <c r="CN465" i="1"/>
  <c r="CO465" i="1"/>
  <c r="CP465" i="1"/>
  <c r="CQ465" i="1"/>
  <c r="CR465" i="1"/>
  <c r="CS465" i="1"/>
  <c r="CT465" i="1"/>
  <c r="CU465" i="1"/>
  <c r="CV465" i="1"/>
  <c r="CW465" i="1"/>
  <c r="CX465" i="1"/>
  <c r="CY465" i="1"/>
  <c r="CZ465" i="1"/>
  <c r="DA465" i="1"/>
  <c r="DB465" i="1"/>
  <c r="DC465" i="1"/>
  <c r="DD465" i="1"/>
  <c r="DE465" i="1"/>
  <c r="DF465" i="1"/>
  <c r="DG465" i="1"/>
  <c r="DH465" i="1"/>
  <c r="DI465" i="1"/>
  <c r="DJ465" i="1"/>
  <c r="DK465" i="1"/>
  <c r="DL465" i="1"/>
  <c r="DM465" i="1"/>
  <c r="DN465" i="1"/>
  <c r="DO465" i="1"/>
  <c r="DP465" i="1"/>
  <c r="DQ465" i="1"/>
  <c r="DR465" i="1"/>
  <c r="DS465" i="1"/>
  <c r="DT465" i="1"/>
  <c r="DU465" i="1"/>
  <c r="DV465" i="1"/>
  <c r="DW465" i="1"/>
  <c r="DX465" i="1"/>
  <c r="DY465" i="1"/>
  <c r="DZ465" i="1"/>
  <c r="EA465" i="1"/>
  <c r="EB465" i="1"/>
  <c r="EC465" i="1"/>
  <c r="ED465" i="1"/>
  <c r="EE465" i="1"/>
  <c r="EF465" i="1"/>
  <c r="EG465" i="1"/>
  <c r="EH465" i="1"/>
  <c r="EI465" i="1"/>
  <c r="EJ465" i="1"/>
  <c r="EK465" i="1"/>
  <c r="EL465" i="1"/>
  <c r="EM465" i="1"/>
  <c r="EN465" i="1"/>
  <c r="EO465" i="1"/>
  <c r="EP465" i="1"/>
  <c r="EQ465" i="1"/>
  <c r="ER465" i="1"/>
  <c r="ES465" i="1"/>
  <c r="ET465" i="1"/>
  <c r="EU465" i="1"/>
  <c r="EV465" i="1"/>
  <c r="EW465" i="1"/>
  <c r="EX465" i="1"/>
  <c r="EY465" i="1"/>
  <c r="EZ465" i="1"/>
  <c r="FA465" i="1"/>
  <c r="FB465" i="1"/>
  <c r="FC465" i="1"/>
  <c r="FD465" i="1"/>
  <c r="FE465" i="1"/>
  <c r="FF465" i="1"/>
  <c r="FG465" i="1"/>
  <c r="FH465" i="1"/>
  <c r="FI465" i="1"/>
  <c r="FJ465" i="1"/>
  <c r="FK465" i="1"/>
  <c r="FL465" i="1"/>
  <c r="FM465" i="1"/>
  <c r="FN465" i="1"/>
  <c r="FO465" i="1"/>
  <c r="FP465" i="1"/>
  <c r="FQ465" i="1"/>
  <c r="FR465" i="1"/>
  <c r="FS465" i="1"/>
  <c r="FT465" i="1"/>
  <c r="FU465" i="1"/>
  <c r="FV465" i="1"/>
  <c r="FW465" i="1"/>
  <c r="FX465" i="1"/>
  <c r="FY465" i="1"/>
  <c r="FZ465" i="1"/>
  <c r="GA465" i="1"/>
  <c r="GB465" i="1"/>
  <c r="GC465" i="1"/>
  <c r="GD465" i="1"/>
  <c r="GE465" i="1"/>
  <c r="GF465" i="1"/>
  <c r="GG465" i="1"/>
  <c r="GH465" i="1"/>
  <c r="GI465" i="1"/>
  <c r="GJ465" i="1"/>
  <c r="GK465" i="1"/>
  <c r="GL465" i="1"/>
  <c r="GM465" i="1"/>
  <c r="GN465" i="1"/>
  <c r="GO465" i="1"/>
  <c r="GP465" i="1"/>
  <c r="GQ465" i="1"/>
  <c r="GR465" i="1"/>
  <c r="GS465" i="1"/>
  <c r="GT465" i="1"/>
  <c r="GU465" i="1"/>
  <c r="GV465" i="1"/>
  <c r="GW465" i="1"/>
  <c r="GX465" i="1"/>
  <c r="C467" i="1"/>
  <c r="D467" i="1"/>
  <c r="V467" i="1"/>
  <c r="AC467" i="1"/>
  <c r="AE467" i="1"/>
  <c r="AD467" i="1" s="1"/>
  <c r="AF467" i="1"/>
  <c r="AG467" i="1"/>
  <c r="AH467" i="1"/>
  <c r="AI467" i="1"/>
  <c r="AJ467" i="1"/>
  <c r="CQ467" i="1"/>
  <c r="CR467" i="1"/>
  <c r="CS467" i="1"/>
  <c r="CT467" i="1"/>
  <c r="CU467" i="1"/>
  <c r="T467" i="1" s="1"/>
  <c r="CV467" i="1"/>
  <c r="CW467" i="1"/>
  <c r="CX467" i="1"/>
  <c r="W467" i="1" s="1"/>
  <c r="FR467" i="1"/>
  <c r="GL467" i="1"/>
  <c r="GO467" i="1"/>
  <c r="GP467" i="1"/>
  <c r="GV467" i="1"/>
  <c r="HC467" i="1" s="1"/>
  <c r="GX467" i="1" s="1"/>
  <c r="C468" i="1"/>
  <c r="D468" i="1"/>
  <c r="AC468" i="1"/>
  <c r="AE468" i="1"/>
  <c r="AD468" i="1" s="1"/>
  <c r="AF468" i="1"/>
  <c r="AG468" i="1"/>
  <c r="AH468" i="1"/>
  <c r="AI468" i="1"/>
  <c r="AJ468" i="1"/>
  <c r="CQ468" i="1"/>
  <c r="CR468" i="1"/>
  <c r="CS468" i="1"/>
  <c r="CT468" i="1"/>
  <c r="CU468" i="1"/>
  <c r="T468" i="1" s="1"/>
  <c r="CV468" i="1"/>
  <c r="CW468" i="1"/>
  <c r="CX468" i="1"/>
  <c r="W468" i="1" s="1"/>
  <c r="FR468" i="1"/>
  <c r="GL468" i="1"/>
  <c r="GO468" i="1"/>
  <c r="GP468" i="1"/>
  <c r="GV468" i="1"/>
  <c r="HC468" i="1" s="1"/>
  <c r="GX468" i="1" s="1"/>
  <c r="I469" i="1"/>
  <c r="AC469" i="1"/>
  <c r="AE469" i="1"/>
  <c r="AD469" i="1" s="1"/>
  <c r="AF469" i="1"/>
  <c r="AG469" i="1"/>
  <c r="AH469" i="1"/>
  <c r="CV469" i="1" s="1"/>
  <c r="AI469" i="1"/>
  <c r="CW469" i="1" s="1"/>
  <c r="AJ469" i="1"/>
  <c r="CQ469" i="1"/>
  <c r="CR469" i="1"/>
  <c r="CS469" i="1"/>
  <c r="CT469" i="1"/>
  <c r="CU469" i="1"/>
  <c r="T469" i="1" s="1"/>
  <c r="CX469" i="1"/>
  <c r="FR469" i="1"/>
  <c r="GL469" i="1"/>
  <c r="GO469" i="1"/>
  <c r="GP469" i="1"/>
  <c r="GV469" i="1"/>
  <c r="HC469" i="1"/>
  <c r="GX469" i="1" s="1"/>
  <c r="I470" i="1"/>
  <c r="AC470" i="1"/>
  <c r="AD470" i="1"/>
  <c r="AE470" i="1"/>
  <c r="AF470" i="1"/>
  <c r="AG470" i="1"/>
  <c r="CU470" i="1" s="1"/>
  <c r="AH470" i="1"/>
  <c r="CV470" i="1" s="1"/>
  <c r="AI470" i="1"/>
  <c r="AJ470" i="1"/>
  <c r="CX470" i="1" s="1"/>
  <c r="W470" i="1" s="1"/>
  <c r="CQ470" i="1"/>
  <c r="CR470" i="1"/>
  <c r="Q470" i="1" s="1"/>
  <c r="CS470" i="1"/>
  <c r="CT470" i="1"/>
  <c r="S470" i="1" s="1"/>
  <c r="CW470" i="1"/>
  <c r="V470" i="1" s="1"/>
  <c r="FR470" i="1"/>
  <c r="GL470" i="1"/>
  <c r="GO470" i="1"/>
  <c r="GP470" i="1"/>
  <c r="GV470" i="1"/>
  <c r="HC470" i="1" s="1"/>
  <c r="AC471" i="1"/>
  <c r="AD471" i="1"/>
  <c r="AE471" i="1"/>
  <c r="AF471" i="1"/>
  <c r="AG471" i="1"/>
  <c r="AH471" i="1"/>
  <c r="AI471" i="1"/>
  <c r="CW471" i="1" s="1"/>
  <c r="V471" i="1" s="1"/>
  <c r="AJ471" i="1"/>
  <c r="CQ471" i="1"/>
  <c r="P471" i="1" s="1"/>
  <c r="CR471" i="1"/>
  <c r="Q471" i="1" s="1"/>
  <c r="CS471" i="1"/>
  <c r="R471" i="1" s="1"/>
  <c r="CT471" i="1"/>
  <c r="S471" i="1" s="1"/>
  <c r="CU471" i="1"/>
  <c r="T471" i="1" s="1"/>
  <c r="CV471" i="1"/>
  <c r="U471" i="1" s="1"/>
  <c r="CX471" i="1"/>
  <c r="W471" i="1" s="1"/>
  <c r="CY471" i="1"/>
  <c r="X471" i="1" s="1"/>
  <c r="CZ471" i="1"/>
  <c r="Y471" i="1" s="1"/>
  <c r="FR471" i="1"/>
  <c r="GL471" i="1"/>
  <c r="GO471" i="1"/>
  <c r="GP471" i="1"/>
  <c r="GV471" i="1"/>
  <c r="HC471" i="1"/>
  <c r="GX471" i="1" s="1"/>
  <c r="AC472" i="1"/>
  <c r="AD472" i="1"/>
  <c r="AE472" i="1"/>
  <c r="AF472" i="1"/>
  <c r="AG472" i="1"/>
  <c r="AH472" i="1"/>
  <c r="CV472" i="1" s="1"/>
  <c r="U472" i="1" s="1"/>
  <c r="AI472" i="1"/>
  <c r="CW472" i="1" s="1"/>
  <c r="V472" i="1" s="1"/>
  <c r="AJ472" i="1"/>
  <c r="CX472" i="1" s="1"/>
  <c r="W472" i="1" s="1"/>
  <c r="CQ472" i="1"/>
  <c r="P472" i="1" s="1"/>
  <c r="CR472" i="1"/>
  <c r="Q472" i="1" s="1"/>
  <c r="CS472" i="1"/>
  <c r="R472" i="1" s="1"/>
  <c r="CT472" i="1"/>
  <c r="S472" i="1" s="1"/>
  <c r="CU472" i="1"/>
  <c r="T472" i="1" s="1"/>
  <c r="CY472" i="1"/>
  <c r="X472" i="1" s="1"/>
  <c r="CZ472" i="1"/>
  <c r="Y472" i="1" s="1"/>
  <c r="FR472" i="1"/>
  <c r="GL472" i="1"/>
  <c r="GO472" i="1"/>
  <c r="GP472" i="1"/>
  <c r="GV472" i="1"/>
  <c r="HC472" i="1" s="1"/>
  <c r="GX472" i="1" s="1"/>
  <c r="C473" i="1"/>
  <c r="D473" i="1"/>
  <c r="AC473" i="1"/>
  <c r="AE473" i="1"/>
  <c r="AD473" i="1" s="1"/>
  <c r="AF473" i="1"/>
  <c r="AG473" i="1"/>
  <c r="AH473" i="1"/>
  <c r="AI473" i="1"/>
  <c r="AJ473" i="1"/>
  <c r="CQ473" i="1"/>
  <c r="CR473" i="1"/>
  <c r="CS473" i="1"/>
  <c r="CT473" i="1"/>
  <c r="CU473" i="1"/>
  <c r="T473" i="1" s="1"/>
  <c r="CV473" i="1"/>
  <c r="CW473" i="1"/>
  <c r="CX473" i="1"/>
  <c r="W473" i="1" s="1"/>
  <c r="FR473" i="1"/>
  <c r="GL473" i="1"/>
  <c r="GO473" i="1"/>
  <c r="GP473" i="1"/>
  <c r="GV473" i="1"/>
  <c r="HC473" i="1" s="1"/>
  <c r="GX473" i="1" s="1"/>
  <c r="AC474" i="1"/>
  <c r="AE474" i="1"/>
  <c r="AD474" i="1" s="1"/>
  <c r="AB474" i="1" s="1"/>
  <c r="AF474" i="1"/>
  <c r="AG474" i="1"/>
  <c r="AH474" i="1"/>
  <c r="CV474" i="1" s="1"/>
  <c r="AI474" i="1"/>
  <c r="AJ474" i="1"/>
  <c r="CX474" i="1" s="1"/>
  <c r="CQ474" i="1"/>
  <c r="P474" i="1" s="1"/>
  <c r="CR474" i="1"/>
  <c r="CS474" i="1"/>
  <c r="CT474" i="1"/>
  <c r="CU474" i="1"/>
  <c r="T474" i="1" s="1"/>
  <c r="CW474" i="1"/>
  <c r="FR474" i="1"/>
  <c r="GL474" i="1"/>
  <c r="GO474" i="1"/>
  <c r="GP474" i="1"/>
  <c r="GV474" i="1"/>
  <c r="HC474" i="1" s="1"/>
  <c r="GX474" i="1" s="1"/>
  <c r="I475" i="1"/>
  <c r="AC475" i="1"/>
  <c r="AE475" i="1"/>
  <c r="AD475" i="1" s="1"/>
  <c r="AF475" i="1"/>
  <c r="AG475" i="1"/>
  <c r="AH475" i="1"/>
  <c r="CV475" i="1" s="1"/>
  <c r="U475" i="1" s="1"/>
  <c r="AI475" i="1"/>
  <c r="CW475" i="1" s="1"/>
  <c r="V475" i="1" s="1"/>
  <c r="AJ475" i="1"/>
  <c r="CQ475" i="1"/>
  <c r="CR475" i="1"/>
  <c r="CS475" i="1"/>
  <c r="CT475" i="1"/>
  <c r="CU475" i="1"/>
  <c r="CX475" i="1"/>
  <c r="FR475" i="1"/>
  <c r="GL475" i="1"/>
  <c r="GO475" i="1"/>
  <c r="GP475" i="1"/>
  <c r="GV475" i="1"/>
  <c r="HC475" i="1" s="1"/>
  <c r="GX475" i="1" s="1"/>
  <c r="AC476" i="1"/>
  <c r="AE476" i="1"/>
  <c r="AD476" i="1" s="1"/>
  <c r="AF476" i="1"/>
  <c r="AG476" i="1"/>
  <c r="AH476" i="1"/>
  <c r="AI476" i="1"/>
  <c r="CW476" i="1" s="1"/>
  <c r="V476" i="1" s="1"/>
  <c r="AJ476" i="1"/>
  <c r="CQ476" i="1"/>
  <c r="P476" i="1" s="1"/>
  <c r="CR476" i="1"/>
  <c r="Q476" i="1" s="1"/>
  <c r="CS476" i="1"/>
  <c r="R476" i="1" s="1"/>
  <c r="CT476" i="1"/>
  <c r="S476" i="1" s="1"/>
  <c r="CU476" i="1"/>
  <c r="T476" i="1" s="1"/>
  <c r="CV476" i="1"/>
  <c r="U476" i="1" s="1"/>
  <c r="CX476" i="1"/>
  <c r="W476" i="1" s="1"/>
  <c r="CY476" i="1"/>
  <c r="X476" i="1" s="1"/>
  <c r="CZ476" i="1"/>
  <c r="Y476" i="1" s="1"/>
  <c r="FR476" i="1"/>
  <c r="GL476" i="1"/>
  <c r="GO476" i="1"/>
  <c r="GP476" i="1"/>
  <c r="GV476" i="1"/>
  <c r="HC476" i="1" s="1"/>
  <c r="GX476" i="1" s="1"/>
  <c r="AC477" i="1"/>
  <c r="AE477" i="1"/>
  <c r="AD477" i="1" s="1"/>
  <c r="AF477" i="1"/>
  <c r="AG477" i="1"/>
  <c r="AH477" i="1"/>
  <c r="CV477" i="1" s="1"/>
  <c r="U477" i="1" s="1"/>
  <c r="AI477" i="1"/>
  <c r="AJ477" i="1"/>
  <c r="CQ477" i="1"/>
  <c r="P477" i="1" s="1"/>
  <c r="CR477" i="1"/>
  <c r="Q477" i="1" s="1"/>
  <c r="CS477" i="1"/>
  <c r="R477" i="1" s="1"/>
  <c r="CT477" i="1"/>
  <c r="S477" i="1" s="1"/>
  <c r="CU477" i="1"/>
  <c r="T477" i="1" s="1"/>
  <c r="CW477" i="1"/>
  <c r="V477" i="1" s="1"/>
  <c r="CX477" i="1"/>
  <c r="W477" i="1" s="1"/>
  <c r="CY477" i="1"/>
  <c r="X477" i="1" s="1"/>
  <c r="CZ477" i="1"/>
  <c r="Y477" i="1" s="1"/>
  <c r="FR477" i="1"/>
  <c r="GL477" i="1"/>
  <c r="GO477" i="1"/>
  <c r="GP477" i="1"/>
  <c r="GV477" i="1"/>
  <c r="HC477" i="1" s="1"/>
  <c r="GX477" i="1" s="1"/>
  <c r="C478" i="1"/>
  <c r="D478" i="1"/>
  <c r="V478" i="1"/>
  <c r="AC478" i="1"/>
  <c r="AE478" i="1"/>
  <c r="AD478" i="1" s="1"/>
  <c r="AF478" i="1"/>
  <c r="AG478" i="1"/>
  <c r="CU478" i="1" s="1"/>
  <c r="T478" i="1" s="1"/>
  <c r="AH478" i="1"/>
  <c r="AI478" i="1"/>
  <c r="AJ478" i="1"/>
  <c r="CX478" i="1" s="1"/>
  <c r="CQ478" i="1"/>
  <c r="CR478" i="1"/>
  <c r="CS478" i="1"/>
  <c r="CT478" i="1"/>
  <c r="CV478" i="1"/>
  <c r="CW478" i="1"/>
  <c r="FR478" i="1"/>
  <c r="GL478" i="1"/>
  <c r="GO478" i="1"/>
  <c r="GP478" i="1"/>
  <c r="GV478" i="1"/>
  <c r="HC478" i="1" s="1"/>
  <c r="GX478" i="1" s="1"/>
  <c r="AC479" i="1"/>
  <c r="AE479" i="1"/>
  <c r="AD479" i="1" s="1"/>
  <c r="AF479" i="1"/>
  <c r="AG479" i="1"/>
  <c r="CU479" i="1" s="1"/>
  <c r="AH479" i="1"/>
  <c r="AI479" i="1"/>
  <c r="CW479" i="1" s="1"/>
  <c r="AJ479" i="1"/>
  <c r="CX479" i="1" s="1"/>
  <c r="CQ479" i="1"/>
  <c r="CR479" i="1"/>
  <c r="CS479" i="1"/>
  <c r="CT479" i="1"/>
  <c r="CV479" i="1"/>
  <c r="FR479" i="1"/>
  <c r="GL479" i="1"/>
  <c r="GO479" i="1"/>
  <c r="GP479" i="1"/>
  <c r="GV479" i="1"/>
  <c r="HC479" i="1" s="1"/>
  <c r="C480" i="1"/>
  <c r="D480" i="1"/>
  <c r="AC480" i="1"/>
  <c r="AE480" i="1"/>
  <c r="AD480" i="1" s="1"/>
  <c r="AF480" i="1"/>
  <c r="AG480" i="1"/>
  <c r="AH480" i="1"/>
  <c r="AI480" i="1"/>
  <c r="AJ480" i="1"/>
  <c r="CX480" i="1" s="1"/>
  <c r="W480" i="1" s="1"/>
  <c r="CQ480" i="1"/>
  <c r="CR480" i="1"/>
  <c r="CS480" i="1"/>
  <c r="CT480" i="1"/>
  <c r="CU480" i="1"/>
  <c r="T480" i="1" s="1"/>
  <c r="CV480" i="1"/>
  <c r="CW480" i="1"/>
  <c r="FR480" i="1"/>
  <c r="GL480" i="1"/>
  <c r="GO480" i="1"/>
  <c r="GP480" i="1"/>
  <c r="GV480" i="1"/>
  <c r="HC480" i="1"/>
  <c r="GX480" i="1" s="1"/>
  <c r="AC481" i="1"/>
  <c r="AE481" i="1"/>
  <c r="AD481" i="1" s="1"/>
  <c r="AB481" i="1" s="1"/>
  <c r="AF481" i="1"/>
  <c r="AG481" i="1"/>
  <c r="AH481" i="1"/>
  <c r="CV481" i="1" s="1"/>
  <c r="AI481" i="1"/>
  <c r="CW481" i="1" s="1"/>
  <c r="AJ481" i="1"/>
  <c r="CX481" i="1" s="1"/>
  <c r="CQ481" i="1"/>
  <c r="CR481" i="1"/>
  <c r="CS481" i="1"/>
  <c r="CT481" i="1"/>
  <c r="CU481" i="1"/>
  <c r="FR481" i="1"/>
  <c r="GL481" i="1"/>
  <c r="GO481" i="1"/>
  <c r="GP481" i="1"/>
  <c r="GV481" i="1"/>
  <c r="HC481" i="1" s="1"/>
  <c r="C482" i="1"/>
  <c r="D482" i="1"/>
  <c r="AC482" i="1"/>
  <c r="AE482" i="1"/>
  <c r="AD482" i="1" s="1"/>
  <c r="AF482" i="1"/>
  <c r="AG482" i="1"/>
  <c r="AH482" i="1"/>
  <c r="AI482" i="1"/>
  <c r="AJ482" i="1"/>
  <c r="CQ482" i="1"/>
  <c r="CR482" i="1"/>
  <c r="CS482" i="1"/>
  <c r="CT482" i="1"/>
  <c r="CU482" i="1"/>
  <c r="CV482" i="1"/>
  <c r="CW482" i="1"/>
  <c r="CX482" i="1"/>
  <c r="W482" i="1" s="1"/>
  <c r="FR482" i="1"/>
  <c r="GL482" i="1"/>
  <c r="GO482" i="1"/>
  <c r="GP482" i="1"/>
  <c r="GV482" i="1"/>
  <c r="HC482" i="1"/>
  <c r="GX482" i="1" s="1"/>
  <c r="AC483" i="1"/>
  <c r="AE483" i="1"/>
  <c r="AD483" i="1" s="1"/>
  <c r="AF483" i="1"/>
  <c r="AG483" i="1"/>
  <c r="CU483" i="1" s="1"/>
  <c r="AH483" i="1"/>
  <c r="CV483" i="1" s="1"/>
  <c r="AI483" i="1"/>
  <c r="CW483" i="1" s="1"/>
  <c r="AJ483" i="1"/>
  <c r="CX483" i="1" s="1"/>
  <c r="CQ483" i="1"/>
  <c r="CR483" i="1"/>
  <c r="CS483" i="1"/>
  <c r="CT483" i="1"/>
  <c r="FR483" i="1"/>
  <c r="GL483" i="1"/>
  <c r="GO483" i="1"/>
  <c r="GP483" i="1"/>
  <c r="GV483" i="1"/>
  <c r="HC483" i="1" s="1"/>
  <c r="AC484" i="1"/>
  <c r="AE484" i="1"/>
  <c r="AD484" i="1" s="1"/>
  <c r="AF484" i="1"/>
  <c r="AG484" i="1"/>
  <c r="AH484" i="1"/>
  <c r="CV484" i="1" s="1"/>
  <c r="AI484" i="1"/>
  <c r="CW484" i="1" s="1"/>
  <c r="AJ484" i="1"/>
  <c r="CX484" i="1" s="1"/>
  <c r="CQ484" i="1"/>
  <c r="CR484" i="1"/>
  <c r="CS484" i="1"/>
  <c r="CT484" i="1"/>
  <c r="CU484" i="1"/>
  <c r="FR484" i="1"/>
  <c r="GL484" i="1"/>
  <c r="GO484" i="1"/>
  <c r="GP484" i="1"/>
  <c r="GV484" i="1"/>
  <c r="HC484" i="1" s="1"/>
  <c r="I485" i="1"/>
  <c r="AC485" i="1"/>
  <c r="AE485" i="1"/>
  <c r="AD485" i="1" s="1"/>
  <c r="AF485" i="1"/>
  <c r="AG485" i="1"/>
  <c r="CU485" i="1" s="1"/>
  <c r="T485" i="1" s="1"/>
  <c r="AH485" i="1"/>
  <c r="CV485" i="1" s="1"/>
  <c r="AI485" i="1"/>
  <c r="AJ485" i="1"/>
  <c r="CQ485" i="1"/>
  <c r="P485" i="1" s="1"/>
  <c r="CR485" i="1"/>
  <c r="CS485" i="1"/>
  <c r="CT485" i="1"/>
  <c r="CW485" i="1"/>
  <c r="CX485" i="1"/>
  <c r="FR485" i="1"/>
  <c r="GL485" i="1"/>
  <c r="GO485" i="1"/>
  <c r="GP485" i="1"/>
  <c r="GV485" i="1"/>
  <c r="HC485" i="1" s="1"/>
  <c r="GX485" i="1" s="1"/>
  <c r="AC486" i="1"/>
  <c r="AE486" i="1"/>
  <c r="AD486" i="1" s="1"/>
  <c r="AF486" i="1"/>
  <c r="AG486" i="1"/>
  <c r="CU486" i="1" s="1"/>
  <c r="T486" i="1" s="1"/>
  <c r="AH486" i="1"/>
  <c r="CV486" i="1" s="1"/>
  <c r="U486" i="1" s="1"/>
  <c r="AI486" i="1"/>
  <c r="CW486" i="1" s="1"/>
  <c r="V486" i="1" s="1"/>
  <c r="AJ486" i="1"/>
  <c r="CX486" i="1" s="1"/>
  <c r="W486" i="1" s="1"/>
  <c r="CQ486" i="1"/>
  <c r="P486" i="1" s="1"/>
  <c r="CR486" i="1"/>
  <c r="Q486" i="1" s="1"/>
  <c r="CS486" i="1"/>
  <c r="R486" i="1" s="1"/>
  <c r="CT486" i="1"/>
  <c r="S486" i="1" s="1"/>
  <c r="CY486" i="1"/>
  <c r="X486" i="1" s="1"/>
  <c r="CZ486" i="1"/>
  <c r="Y486" i="1" s="1"/>
  <c r="FR486" i="1"/>
  <c r="GL486" i="1"/>
  <c r="GO486" i="1"/>
  <c r="GP486" i="1"/>
  <c r="GV486" i="1"/>
  <c r="HC486" i="1" s="1"/>
  <c r="GX486" i="1" s="1"/>
  <c r="B488" i="1"/>
  <c r="B465" i="1" s="1"/>
  <c r="C488" i="1"/>
  <c r="C465" i="1" s="1"/>
  <c r="D488" i="1"/>
  <c r="D465" i="1" s="1"/>
  <c r="F488" i="1"/>
  <c r="F465" i="1" s="1"/>
  <c r="G488" i="1"/>
  <c r="G465" i="1" s="1"/>
  <c r="BX488" i="1"/>
  <c r="BX465" i="1" s="1"/>
  <c r="CK488" i="1"/>
  <c r="CK465" i="1" s="1"/>
  <c r="CL488" i="1"/>
  <c r="CL465" i="1" s="1"/>
  <c r="CM488" i="1"/>
  <c r="CM465" i="1" s="1"/>
  <c r="D518" i="1"/>
  <c r="E520" i="1"/>
  <c r="Z520" i="1"/>
  <c r="AA520" i="1"/>
  <c r="AM520" i="1"/>
  <c r="AN520" i="1"/>
  <c r="BE520" i="1"/>
  <c r="BF520" i="1"/>
  <c r="BG520" i="1"/>
  <c r="BH520" i="1"/>
  <c r="BI520" i="1"/>
  <c r="BJ520" i="1"/>
  <c r="BK520" i="1"/>
  <c r="BL520" i="1"/>
  <c r="BM520" i="1"/>
  <c r="BN520" i="1"/>
  <c r="BO520" i="1"/>
  <c r="BP520" i="1"/>
  <c r="BQ520" i="1"/>
  <c r="BR520" i="1"/>
  <c r="BS520" i="1"/>
  <c r="BT520" i="1"/>
  <c r="BU520" i="1"/>
  <c r="BV520" i="1"/>
  <c r="BW520" i="1"/>
  <c r="CN520" i="1"/>
  <c r="CO520" i="1"/>
  <c r="CP520" i="1"/>
  <c r="CQ520" i="1"/>
  <c r="CR520" i="1"/>
  <c r="CS520" i="1"/>
  <c r="CT520" i="1"/>
  <c r="CU520" i="1"/>
  <c r="CV520" i="1"/>
  <c r="CW520" i="1"/>
  <c r="CX520" i="1"/>
  <c r="CY520" i="1"/>
  <c r="CZ520" i="1"/>
  <c r="DA520" i="1"/>
  <c r="DB520" i="1"/>
  <c r="DC520" i="1"/>
  <c r="DD520" i="1"/>
  <c r="DE520" i="1"/>
  <c r="DF520" i="1"/>
  <c r="DG520" i="1"/>
  <c r="DH520" i="1"/>
  <c r="DI520" i="1"/>
  <c r="DJ520" i="1"/>
  <c r="DK520" i="1"/>
  <c r="DL520" i="1"/>
  <c r="DM520" i="1"/>
  <c r="DN520" i="1"/>
  <c r="DO520" i="1"/>
  <c r="DP520" i="1"/>
  <c r="DQ520" i="1"/>
  <c r="DR520" i="1"/>
  <c r="DS520" i="1"/>
  <c r="DT520" i="1"/>
  <c r="DU520" i="1"/>
  <c r="DV520" i="1"/>
  <c r="DW520" i="1"/>
  <c r="DX520" i="1"/>
  <c r="DY520" i="1"/>
  <c r="DZ520" i="1"/>
  <c r="EA520" i="1"/>
  <c r="EB520" i="1"/>
  <c r="EC520" i="1"/>
  <c r="ED520" i="1"/>
  <c r="EE520" i="1"/>
  <c r="EF520" i="1"/>
  <c r="EG520" i="1"/>
  <c r="EH520" i="1"/>
  <c r="EI520" i="1"/>
  <c r="EJ520" i="1"/>
  <c r="EK520" i="1"/>
  <c r="EL520" i="1"/>
  <c r="EM520" i="1"/>
  <c r="EN520" i="1"/>
  <c r="EO520" i="1"/>
  <c r="EP520" i="1"/>
  <c r="EQ520" i="1"/>
  <c r="ER520" i="1"/>
  <c r="ES520" i="1"/>
  <c r="ET520" i="1"/>
  <c r="EU520" i="1"/>
  <c r="EV520" i="1"/>
  <c r="EW520" i="1"/>
  <c r="EX520" i="1"/>
  <c r="EY520" i="1"/>
  <c r="EZ520" i="1"/>
  <c r="FA520" i="1"/>
  <c r="FB520" i="1"/>
  <c r="FC520" i="1"/>
  <c r="FD520" i="1"/>
  <c r="FE520" i="1"/>
  <c r="FF520" i="1"/>
  <c r="FG520" i="1"/>
  <c r="FH520" i="1"/>
  <c r="FI520" i="1"/>
  <c r="FJ520" i="1"/>
  <c r="FK520" i="1"/>
  <c r="FL520" i="1"/>
  <c r="FM520" i="1"/>
  <c r="FN520" i="1"/>
  <c r="FO520" i="1"/>
  <c r="FP520" i="1"/>
  <c r="FQ520" i="1"/>
  <c r="FR520" i="1"/>
  <c r="FS520" i="1"/>
  <c r="FT520" i="1"/>
  <c r="FU520" i="1"/>
  <c r="FV520" i="1"/>
  <c r="FW520" i="1"/>
  <c r="FX520" i="1"/>
  <c r="FY520" i="1"/>
  <c r="FZ520" i="1"/>
  <c r="GA520" i="1"/>
  <c r="GB520" i="1"/>
  <c r="GC520" i="1"/>
  <c r="GD520" i="1"/>
  <c r="GE520" i="1"/>
  <c r="GF520" i="1"/>
  <c r="GG520" i="1"/>
  <c r="GH520" i="1"/>
  <c r="GI520" i="1"/>
  <c r="GJ520" i="1"/>
  <c r="GK520" i="1"/>
  <c r="GL520" i="1"/>
  <c r="GM520" i="1"/>
  <c r="GN520" i="1"/>
  <c r="GO520" i="1"/>
  <c r="GP520" i="1"/>
  <c r="GQ520" i="1"/>
  <c r="GR520" i="1"/>
  <c r="GS520" i="1"/>
  <c r="GT520" i="1"/>
  <c r="GU520" i="1"/>
  <c r="GV520" i="1"/>
  <c r="GW520" i="1"/>
  <c r="GX520" i="1"/>
  <c r="C522" i="1"/>
  <c r="D522" i="1"/>
  <c r="V522" i="1"/>
  <c r="AC522" i="1"/>
  <c r="AE522" i="1"/>
  <c r="AD522" i="1" s="1"/>
  <c r="AF522" i="1"/>
  <c r="AG522" i="1"/>
  <c r="AH522" i="1"/>
  <c r="AI522" i="1"/>
  <c r="AJ522" i="1"/>
  <c r="CX522" i="1" s="1"/>
  <c r="W522" i="1" s="1"/>
  <c r="CQ522" i="1"/>
  <c r="CR522" i="1"/>
  <c r="CS522" i="1"/>
  <c r="CT522" i="1"/>
  <c r="CU522" i="1"/>
  <c r="T522" i="1" s="1"/>
  <c r="CV522" i="1"/>
  <c r="CW522" i="1"/>
  <c r="FR522" i="1"/>
  <c r="GL522" i="1"/>
  <c r="GO522" i="1"/>
  <c r="GP522" i="1"/>
  <c r="GV522" i="1"/>
  <c r="HC522" i="1" s="1"/>
  <c r="GX522" i="1" s="1"/>
  <c r="C523" i="1"/>
  <c r="D523" i="1"/>
  <c r="AC523" i="1"/>
  <c r="AE523" i="1"/>
  <c r="AD523" i="1" s="1"/>
  <c r="AF523" i="1"/>
  <c r="AG523" i="1"/>
  <c r="CU523" i="1" s="1"/>
  <c r="AH523" i="1"/>
  <c r="AI523" i="1"/>
  <c r="AJ523" i="1"/>
  <c r="CX523" i="1" s="1"/>
  <c r="W523" i="1" s="1"/>
  <c r="CQ523" i="1"/>
  <c r="CR523" i="1"/>
  <c r="CS523" i="1"/>
  <c r="CT523" i="1"/>
  <c r="CV523" i="1"/>
  <c r="CW523" i="1"/>
  <c r="FR523" i="1"/>
  <c r="GL523" i="1"/>
  <c r="GO523" i="1"/>
  <c r="GP523" i="1"/>
  <c r="GV523" i="1"/>
  <c r="HC523" i="1"/>
  <c r="GX523" i="1" s="1"/>
  <c r="I524" i="1"/>
  <c r="AC524" i="1"/>
  <c r="AE524" i="1"/>
  <c r="AD524" i="1" s="1"/>
  <c r="AF524" i="1"/>
  <c r="AG524" i="1"/>
  <c r="CU524" i="1" s="1"/>
  <c r="T524" i="1" s="1"/>
  <c r="AH524" i="1"/>
  <c r="AI524" i="1"/>
  <c r="CW524" i="1" s="1"/>
  <c r="AJ524" i="1"/>
  <c r="CX524" i="1" s="1"/>
  <c r="CQ524" i="1"/>
  <c r="CR524" i="1"/>
  <c r="CS524" i="1"/>
  <c r="CT524" i="1"/>
  <c r="CV524" i="1"/>
  <c r="FR524" i="1"/>
  <c r="GL524" i="1"/>
  <c r="GO524" i="1"/>
  <c r="GP524" i="1"/>
  <c r="GV524" i="1"/>
  <c r="HC524" i="1" s="1"/>
  <c r="I525" i="1"/>
  <c r="AC525" i="1"/>
  <c r="AE525" i="1"/>
  <c r="AD525" i="1" s="1"/>
  <c r="AB525" i="1" s="1"/>
  <c r="AF525" i="1"/>
  <c r="AG525" i="1"/>
  <c r="CU525" i="1" s="1"/>
  <c r="T525" i="1" s="1"/>
  <c r="AH525" i="1"/>
  <c r="CV525" i="1" s="1"/>
  <c r="AI525" i="1"/>
  <c r="CW525" i="1" s="1"/>
  <c r="AJ525" i="1"/>
  <c r="CX525" i="1" s="1"/>
  <c r="CQ525" i="1"/>
  <c r="CR525" i="1"/>
  <c r="Q525" i="1" s="1"/>
  <c r="CS525" i="1"/>
  <c r="CT525" i="1"/>
  <c r="FR525" i="1"/>
  <c r="GL525" i="1"/>
  <c r="GO525" i="1"/>
  <c r="GP525" i="1"/>
  <c r="GV525" i="1"/>
  <c r="HC525" i="1" s="1"/>
  <c r="GX525" i="1" s="1"/>
  <c r="AC526" i="1"/>
  <c r="AD526" i="1"/>
  <c r="AE526" i="1"/>
  <c r="AF526" i="1"/>
  <c r="AG526" i="1"/>
  <c r="AH526" i="1"/>
  <c r="CV526" i="1" s="1"/>
  <c r="U526" i="1" s="1"/>
  <c r="AI526" i="1"/>
  <c r="AJ526" i="1"/>
  <c r="CX526" i="1" s="1"/>
  <c r="W526" i="1" s="1"/>
  <c r="CQ526" i="1"/>
  <c r="P526" i="1" s="1"/>
  <c r="CR526" i="1"/>
  <c r="Q526" i="1" s="1"/>
  <c r="CS526" i="1"/>
  <c r="R526" i="1" s="1"/>
  <c r="CT526" i="1"/>
  <c r="S526" i="1" s="1"/>
  <c r="CU526" i="1"/>
  <c r="T526" i="1" s="1"/>
  <c r="CW526" i="1"/>
  <c r="V526" i="1" s="1"/>
  <c r="CY526" i="1"/>
  <c r="X526" i="1" s="1"/>
  <c r="CZ526" i="1"/>
  <c r="Y526" i="1" s="1"/>
  <c r="FR526" i="1"/>
  <c r="GL526" i="1"/>
  <c r="GO526" i="1"/>
  <c r="GP526" i="1"/>
  <c r="GV526" i="1"/>
  <c r="HC526" i="1" s="1"/>
  <c r="GX526" i="1" s="1"/>
  <c r="AC527" i="1"/>
  <c r="AD527" i="1"/>
  <c r="AE527" i="1"/>
  <c r="AF527" i="1"/>
  <c r="AG527" i="1"/>
  <c r="CU527" i="1" s="1"/>
  <c r="T527" i="1" s="1"/>
  <c r="AH527" i="1"/>
  <c r="CV527" i="1" s="1"/>
  <c r="U527" i="1" s="1"/>
  <c r="AI527" i="1"/>
  <c r="CW527" i="1" s="1"/>
  <c r="V527" i="1" s="1"/>
  <c r="AJ527" i="1"/>
  <c r="CX527" i="1" s="1"/>
  <c r="W527" i="1" s="1"/>
  <c r="CQ527" i="1"/>
  <c r="P527" i="1" s="1"/>
  <c r="CR527" i="1"/>
  <c r="Q527" i="1" s="1"/>
  <c r="CS527" i="1"/>
  <c r="R527" i="1" s="1"/>
  <c r="CT527" i="1"/>
  <c r="S527" i="1" s="1"/>
  <c r="CY527" i="1"/>
  <c r="X527" i="1" s="1"/>
  <c r="CZ527" i="1"/>
  <c r="Y527" i="1" s="1"/>
  <c r="FR527" i="1"/>
  <c r="GL527" i="1"/>
  <c r="GO527" i="1"/>
  <c r="GP527" i="1"/>
  <c r="GV527" i="1"/>
  <c r="HC527" i="1" s="1"/>
  <c r="GX527" i="1" s="1"/>
  <c r="C528" i="1"/>
  <c r="D528" i="1"/>
  <c r="AC528" i="1"/>
  <c r="AE528" i="1"/>
  <c r="AD528" i="1" s="1"/>
  <c r="AF528" i="1"/>
  <c r="AG528" i="1"/>
  <c r="AH528" i="1"/>
  <c r="AI528" i="1"/>
  <c r="AJ528" i="1"/>
  <c r="CX528" i="1" s="1"/>
  <c r="W528" i="1" s="1"/>
  <c r="CQ528" i="1"/>
  <c r="CR528" i="1"/>
  <c r="CS528" i="1"/>
  <c r="CT528" i="1"/>
  <c r="CU528" i="1"/>
  <c r="T528" i="1" s="1"/>
  <c r="CV528" i="1"/>
  <c r="CW528" i="1"/>
  <c r="FR528" i="1"/>
  <c r="GL528" i="1"/>
  <c r="GO528" i="1"/>
  <c r="GP528" i="1"/>
  <c r="GV528" i="1"/>
  <c r="HC528" i="1"/>
  <c r="GX528" i="1" s="1"/>
  <c r="AC529" i="1"/>
  <c r="AE529" i="1"/>
  <c r="AD529" i="1" s="1"/>
  <c r="AF529" i="1"/>
  <c r="AG529" i="1"/>
  <c r="AH529" i="1"/>
  <c r="CV529" i="1" s="1"/>
  <c r="U529" i="1" s="1"/>
  <c r="AI529" i="1"/>
  <c r="CW529" i="1" s="1"/>
  <c r="AJ529" i="1"/>
  <c r="CX529" i="1" s="1"/>
  <c r="CQ529" i="1"/>
  <c r="P529" i="1" s="1"/>
  <c r="CR529" i="1"/>
  <c r="Q529" i="1" s="1"/>
  <c r="CS529" i="1"/>
  <c r="CT529" i="1"/>
  <c r="CU529" i="1"/>
  <c r="T529" i="1" s="1"/>
  <c r="FR529" i="1"/>
  <c r="GL529" i="1"/>
  <c r="GO529" i="1"/>
  <c r="GP529" i="1"/>
  <c r="GV529" i="1"/>
  <c r="HC529" i="1" s="1"/>
  <c r="AC530" i="1"/>
  <c r="AE530" i="1"/>
  <c r="AD530" i="1" s="1"/>
  <c r="AB530" i="1" s="1"/>
  <c r="AF530" i="1"/>
  <c r="AG530" i="1"/>
  <c r="CU530" i="1" s="1"/>
  <c r="T530" i="1" s="1"/>
  <c r="AH530" i="1"/>
  <c r="CV530" i="1" s="1"/>
  <c r="AI530" i="1"/>
  <c r="CW530" i="1" s="1"/>
  <c r="V530" i="1" s="1"/>
  <c r="AJ530" i="1"/>
  <c r="CX530" i="1" s="1"/>
  <c r="CQ530" i="1"/>
  <c r="P530" i="1" s="1"/>
  <c r="CR530" i="1"/>
  <c r="CS530" i="1"/>
  <c r="R530" i="1" s="1"/>
  <c r="CT530" i="1"/>
  <c r="FR530" i="1"/>
  <c r="GL530" i="1"/>
  <c r="GO530" i="1"/>
  <c r="GP530" i="1"/>
  <c r="GV530" i="1"/>
  <c r="HC530" i="1" s="1"/>
  <c r="GX530" i="1" s="1"/>
  <c r="AC531" i="1"/>
  <c r="AD531" i="1"/>
  <c r="AE531" i="1"/>
  <c r="AF531" i="1"/>
  <c r="AG531" i="1"/>
  <c r="AH531" i="1"/>
  <c r="CV531" i="1" s="1"/>
  <c r="U531" i="1" s="1"/>
  <c r="AI531" i="1"/>
  <c r="AJ531" i="1"/>
  <c r="CX531" i="1" s="1"/>
  <c r="W531" i="1" s="1"/>
  <c r="CQ531" i="1"/>
  <c r="P531" i="1" s="1"/>
  <c r="CR531" i="1"/>
  <c r="Q531" i="1" s="1"/>
  <c r="CS531" i="1"/>
  <c r="R531" i="1" s="1"/>
  <c r="CT531" i="1"/>
  <c r="S531" i="1" s="1"/>
  <c r="CU531" i="1"/>
  <c r="T531" i="1" s="1"/>
  <c r="CW531" i="1"/>
  <c r="V531" i="1" s="1"/>
  <c r="CY531" i="1"/>
  <c r="X531" i="1" s="1"/>
  <c r="CZ531" i="1"/>
  <c r="Y531" i="1" s="1"/>
  <c r="FR531" i="1"/>
  <c r="GL531" i="1"/>
  <c r="GO531" i="1"/>
  <c r="GP531" i="1"/>
  <c r="GV531" i="1"/>
  <c r="HC531" i="1" s="1"/>
  <c r="GX531" i="1" s="1"/>
  <c r="AC532" i="1"/>
  <c r="AE532" i="1"/>
  <c r="AD532" i="1" s="1"/>
  <c r="AB532" i="1" s="1"/>
  <c r="AF532" i="1"/>
  <c r="AG532" i="1"/>
  <c r="AH532" i="1"/>
  <c r="CV532" i="1" s="1"/>
  <c r="U532" i="1" s="1"/>
  <c r="AI532" i="1"/>
  <c r="CW532" i="1" s="1"/>
  <c r="V532" i="1" s="1"/>
  <c r="AJ532" i="1"/>
  <c r="CX532" i="1" s="1"/>
  <c r="W532" i="1" s="1"/>
  <c r="CQ532" i="1"/>
  <c r="P532" i="1" s="1"/>
  <c r="CR532" i="1"/>
  <c r="Q532" i="1" s="1"/>
  <c r="CS532" i="1"/>
  <c r="R532" i="1" s="1"/>
  <c r="CT532" i="1"/>
  <c r="S532" i="1" s="1"/>
  <c r="CU532" i="1"/>
  <c r="T532" i="1" s="1"/>
  <c r="CY532" i="1"/>
  <c r="X532" i="1" s="1"/>
  <c r="CZ532" i="1"/>
  <c r="Y532" i="1" s="1"/>
  <c r="FR532" i="1"/>
  <c r="GL532" i="1"/>
  <c r="GO532" i="1"/>
  <c r="GP532" i="1"/>
  <c r="GV532" i="1"/>
  <c r="HC532" i="1" s="1"/>
  <c r="GX532" i="1" s="1"/>
  <c r="C533" i="1"/>
  <c r="D533" i="1"/>
  <c r="AC533" i="1"/>
  <c r="AE533" i="1"/>
  <c r="AD533" i="1" s="1"/>
  <c r="AF533" i="1"/>
  <c r="AG533" i="1"/>
  <c r="CU533" i="1" s="1"/>
  <c r="AH533" i="1"/>
  <c r="AI533" i="1"/>
  <c r="AJ533" i="1"/>
  <c r="CX533" i="1" s="1"/>
  <c r="W533" i="1" s="1"/>
  <c r="CQ533" i="1"/>
  <c r="CR533" i="1"/>
  <c r="CS533" i="1"/>
  <c r="CT533" i="1"/>
  <c r="CV533" i="1"/>
  <c r="CW533" i="1"/>
  <c r="FR533" i="1"/>
  <c r="GL533" i="1"/>
  <c r="GO533" i="1"/>
  <c r="GP533" i="1"/>
  <c r="GV533" i="1"/>
  <c r="HC533" i="1" s="1"/>
  <c r="GX533" i="1" s="1"/>
  <c r="C534" i="1"/>
  <c r="D534" i="1"/>
  <c r="AC534" i="1"/>
  <c r="AE534" i="1"/>
  <c r="AD534" i="1" s="1"/>
  <c r="AF534" i="1"/>
  <c r="AG534" i="1"/>
  <c r="AH534" i="1"/>
  <c r="AI534" i="1"/>
  <c r="AJ534" i="1"/>
  <c r="CX534" i="1" s="1"/>
  <c r="W534" i="1" s="1"/>
  <c r="CQ534" i="1"/>
  <c r="CR534" i="1"/>
  <c r="CS534" i="1"/>
  <c r="CT534" i="1"/>
  <c r="CU534" i="1"/>
  <c r="CV534" i="1"/>
  <c r="CW534" i="1"/>
  <c r="FR534" i="1"/>
  <c r="GL534" i="1"/>
  <c r="GN534" i="1"/>
  <c r="GP534" i="1"/>
  <c r="GV534" i="1"/>
  <c r="HC534" i="1" s="1"/>
  <c r="GX534" i="1" s="1"/>
  <c r="AC535" i="1"/>
  <c r="AE535" i="1"/>
  <c r="AD535" i="1" s="1"/>
  <c r="AF535" i="1"/>
  <c r="AG535" i="1"/>
  <c r="AH535" i="1"/>
  <c r="AI535" i="1"/>
  <c r="AJ535" i="1"/>
  <c r="CP535" i="1"/>
  <c r="CQ535" i="1"/>
  <c r="CR535" i="1"/>
  <c r="CS535" i="1"/>
  <c r="CT535" i="1"/>
  <c r="S535" i="1" s="1"/>
  <c r="CU535" i="1"/>
  <c r="CV535" i="1"/>
  <c r="CW535" i="1"/>
  <c r="CX535" i="1"/>
  <c r="W535" i="1" s="1"/>
  <c r="CY535" i="1"/>
  <c r="X535" i="1" s="1"/>
  <c r="CZ535" i="1"/>
  <c r="Y535" i="1" s="1"/>
  <c r="FR535" i="1"/>
  <c r="GL535" i="1"/>
  <c r="GN535" i="1"/>
  <c r="GP535" i="1"/>
  <c r="GV535" i="1"/>
  <c r="GX535" i="1"/>
  <c r="HC535" i="1"/>
  <c r="AC536" i="1"/>
  <c r="AE536" i="1"/>
  <c r="AD536" i="1" s="1"/>
  <c r="AF536" i="1"/>
  <c r="AG536" i="1"/>
  <c r="AH536" i="1"/>
  <c r="AI536" i="1"/>
  <c r="CW536" i="1" s="1"/>
  <c r="V536" i="1" s="1"/>
  <c r="AJ536" i="1"/>
  <c r="CX536" i="1" s="1"/>
  <c r="W536" i="1" s="1"/>
  <c r="CQ536" i="1"/>
  <c r="P536" i="1" s="1"/>
  <c r="CR536" i="1"/>
  <c r="Q536" i="1" s="1"/>
  <c r="CS536" i="1"/>
  <c r="R536" i="1" s="1"/>
  <c r="CT536" i="1"/>
  <c r="S536" i="1" s="1"/>
  <c r="CU536" i="1"/>
  <c r="T536" i="1" s="1"/>
  <c r="CV536" i="1"/>
  <c r="U536" i="1" s="1"/>
  <c r="CY536" i="1"/>
  <c r="X536" i="1" s="1"/>
  <c r="CZ536" i="1"/>
  <c r="Y536" i="1" s="1"/>
  <c r="FR536" i="1"/>
  <c r="GL536" i="1"/>
  <c r="GN536" i="1"/>
  <c r="GP536" i="1"/>
  <c r="GV536" i="1"/>
  <c r="HC536" i="1" s="1"/>
  <c r="GX536" i="1" s="1"/>
  <c r="B538" i="1"/>
  <c r="B520" i="1" s="1"/>
  <c r="C538" i="1"/>
  <c r="C520" i="1" s="1"/>
  <c r="D538" i="1"/>
  <c r="D520" i="1" s="1"/>
  <c r="F538" i="1"/>
  <c r="F520" i="1" s="1"/>
  <c r="G538" i="1"/>
  <c r="G520" i="1" s="1"/>
  <c r="BX538" i="1"/>
  <c r="AO538" i="1" s="1"/>
  <c r="CK538" i="1"/>
  <c r="BB538" i="1" s="1"/>
  <c r="CL538" i="1"/>
  <c r="CL520" i="1" s="1"/>
  <c r="CM538" i="1"/>
  <c r="BD538" i="1" s="1"/>
  <c r="D568" i="1"/>
  <c r="E570" i="1"/>
  <c r="Z570" i="1"/>
  <c r="AA570" i="1"/>
  <c r="AM570" i="1"/>
  <c r="AN570" i="1"/>
  <c r="BE570" i="1"/>
  <c r="BF570" i="1"/>
  <c r="BG570" i="1"/>
  <c r="BH570" i="1"/>
  <c r="BI570" i="1"/>
  <c r="BJ570" i="1"/>
  <c r="BK570" i="1"/>
  <c r="BL570" i="1"/>
  <c r="BM570" i="1"/>
  <c r="BN570" i="1"/>
  <c r="BO570" i="1"/>
  <c r="BP570" i="1"/>
  <c r="BQ570" i="1"/>
  <c r="BR570" i="1"/>
  <c r="BS570" i="1"/>
  <c r="BT570" i="1"/>
  <c r="BU570" i="1"/>
  <c r="BV570" i="1"/>
  <c r="BW570" i="1"/>
  <c r="CN570" i="1"/>
  <c r="CO570" i="1"/>
  <c r="CP570" i="1"/>
  <c r="CQ570" i="1"/>
  <c r="CR570" i="1"/>
  <c r="CS570" i="1"/>
  <c r="CT570" i="1"/>
  <c r="CU570" i="1"/>
  <c r="CV570" i="1"/>
  <c r="CW570" i="1"/>
  <c r="CX570" i="1"/>
  <c r="CY570" i="1"/>
  <c r="CZ570" i="1"/>
  <c r="DA570" i="1"/>
  <c r="DB570" i="1"/>
  <c r="DC570" i="1"/>
  <c r="DD570" i="1"/>
  <c r="DE570" i="1"/>
  <c r="DF570" i="1"/>
  <c r="DG570" i="1"/>
  <c r="DH570" i="1"/>
  <c r="DI570" i="1"/>
  <c r="DJ570" i="1"/>
  <c r="DK570" i="1"/>
  <c r="DL570" i="1"/>
  <c r="DM570" i="1"/>
  <c r="DN570" i="1"/>
  <c r="DO570" i="1"/>
  <c r="DP570" i="1"/>
  <c r="DQ570" i="1"/>
  <c r="DR570" i="1"/>
  <c r="DS570" i="1"/>
  <c r="DT570" i="1"/>
  <c r="DU570" i="1"/>
  <c r="DV570" i="1"/>
  <c r="DW570" i="1"/>
  <c r="DX570" i="1"/>
  <c r="DY570" i="1"/>
  <c r="DZ570" i="1"/>
  <c r="EA570" i="1"/>
  <c r="EB570" i="1"/>
  <c r="EC570" i="1"/>
  <c r="ED570" i="1"/>
  <c r="EE570" i="1"/>
  <c r="EF570" i="1"/>
  <c r="EG570" i="1"/>
  <c r="EH570" i="1"/>
  <c r="EI570" i="1"/>
  <c r="EJ570" i="1"/>
  <c r="EK570" i="1"/>
  <c r="EL570" i="1"/>
  <c r="EM570" i="1"/>
  <c r="EN570" i="1"/>
  <c r="EO570" i="1"/>
  <c r="EP570" i="1"/>
  <c r="EQ570" i="1"/>
  <c r="ER570" i="1"/>
  <c r="ES570" i="1"/>
  <c r="ET570" i="1"/>
  <c r="EU570" i="1"/>
  <c r="EV570" i="1"/>
  <c r="EW570" i="1"/>
  <c r="EX570" i="1"/>
  <c r="EY570" i="1"/>
  <c r="EZ570" i="1"/>
  <c r="FA570" i="1"/>
  <c r="FB570" i="1"/>
  <c r="FC570" i="1"/>
  <c r="FD570" i="1"/>
  <c r="FE570" i="1"/>
  <c r="FF570" i="1"/>
  <c r="FG570" i="1"/>
  <c r="FH570" i="1"/>
  <c r="FI570" i="1"/>
  <c r="FJ570" i="1"/>
  <c r="FK570" i="1"/>
  <c r="FL570" i="1"/>
  <c r="FM570" i="1"/>
  <c r="FN570" i="1"/>
  <c r="FO570" i="1"/>
  <c r="FP570" i="1"/>
  <c r="FQ570" i="1"/>
  <c r="FR570" i="1"/>
  <c r="FS570" i="1"/>
  <c r="FT570" i="1"/>
  <c r="FU570" i="1"/>
  <c r="FV570" i="1"/>
  <c r="FW570" i="1"/>
  <c r="FX570" i="1"/>
  <c r="FY570" i="1"/>
  <c r="FZ570" i="1"/>
  <c r="GA570" i="1"/>
  <c r="GB570" i="1"/>
  <c r="GC570" i="1"/>
  <c r="GD570" i="1"/>
  <c r="GE570" i="1"/>
  <c r="GF570" i="1"/>
  <c r="GG570" i="1"/>
  <c r="GH570" i="1"/>
  <c r="GI570" i="1"/>
  <c r="GJ570" i="1"/>
  <c r="GK570" i="1"/>
  <c r="GL570" i="1"/>
  <c r="GM570" i="1"/>
  <c r="GN570" i="1"/>
  <c r="GO570" i="1"/>
  <c r="GP570" i="1"/>
  <c r="GQ570" i="1"/>
  <c r="GR570" i="1"/>
  <c r="GS570" i="1"/>
  <c r="GT570" i="1"/>
  <c r="GU570" i="1"/>
  <c r="GV570" i="1"/>
  <c r="GW570" i="1"/>
  <c r="GX570" i="1"/>
  <c r="C572" i="1"/>
  <c r="D572" i="1"/>
  <c r="AC572" i="1"/>
  <c r="AE572" i="1"/>
  <c r="AD572" i="1" s="1"/>
  <c r="AF572" i="1"/>
  <c r="AG572" i="1"/>
  <c r="CU572" i="1" s="1"/>
  <c r="T572" i="1" s="1"/>
  <c r="AH572" i="1"/>
  <c r="AI572" i="1"/>
  <c r="AJ572" i="1"/>
  <c r="CX572" i="1" s="1"/>
  <c r="CQ572" i="1"/>
  <c r="CR572" i="1"/>
  <c r="CS572" i="1"/>
  <c r="CT572" i="1"/>
  <c r="CV572" i="1"/>
  <c r="CW572" i="1"/>
  <c r="FR572" i="1"/>
  <c r="GL572" i="1"/>
  <c r="GO572" i="1"/>
  <c r="GP572" i="1"/>
  <c r="GV572" i="1"/>
  <c r="HC572" i="1" s="1"/>
  <c r="GX572" i="1" s="1"/>
  <c r="AC573" i="1"/>
  <c r="AE573" i="1"/>
  <c r="AD573" i="1" s="1"/>
  <c r="AF573" i="1"/>
  <c r="AG573" i="1"/>
  <c r="CU573" i="1" s="1"/>
  <c r="AH573" i="1"/>
  <c r="AI573" i="1"/>
  <c r="CW573" i="1" s="1"/>
  <c r="AJ573" i="1"/>
  <c r="CX573" i="1" s="1"/>
  <c r="CQ573" i="1"/>
  <c r="CR573" i="1"/>
  <c r="CS573" i="1"/>
  <c r="CT573" i="1"/>
  <c r="CV573" i="1"/>
  <c r="FR573" i="1"/>
  <c r="GL573" i="1"/>
  <c r="GO573" i="1"/>
  <c r="GP573" i="1"/>
  <c r="GV573" i="1"/>
  <c r="HC573" i="1" s="1"/>
  <c r="C574" i="1"/>
  <c r="D574" i="1"/>
  <c r="AC574" i="1"/>
  <c r="AE574" i="1"/>
  <c r="AD574" i="1" s="1"/>
  <c r="AF574" i="1"/>
  <c r="AG574" i="1"/>
  <c r="AH574" i="1"/>
  <c r="AI574" i="1"/>
  <c r="AJ574" i="1"/>
  <c r="CQ574" i="1"/>
  <c r="CR574" i="1"/>
  <c r="CS574" i="1"/>
  <c r="CT574" i="1"/>
  <c r="CU574" i="1"/>
  <c r="T574" i="1" s="1"/>
  <c r="CV574" i="1"/>
  <c r="CW574" i="1"/>
  <c r="CX574" i="1"/>
  <c r="W574" i="1" s="1"/>
  <c r="FR574" i="1"/>
  <c r="GL574" i="1"/>
  <c r="GO574" i="1"/>
  <c r="GP574" i="1"/>
  <c r="GV574" i="1"/>
  <c r="HC574" i="1" s="1"/>
  <c r="GX574" i="1" s="1"/>
  <c r="AC575" i="1"/>
  <c r="AE575" i="1"/>
  <c r="AD575" i="1" s="1"/>
  <c r="AF575" i="1"/>
  <c r="AG575" i="1"/>
  <c r="CU575" i="1" s="1"/>
  <c r="T575" i="1" s="1"/>
  <c r="AH575" i="1"/>
  <c r="CV575" i="1" s="1"/>
  <c r="AI575" i="1"/>
  <c r="CW575" i="1" s="1"/>
  <c r="AJ575" i="1"/>
  <c r="CX575" i="1" s="1"/>
  <c r="CQ575" i="1"/>
  <c r="P575" i="1" s="1"/>
  <c r="CR575" i="1"/>
  <c r="CS575" i="1"/>
  <c r="CT575" i="1"/>
  <c r="FR575" i="1"/>
  <c r="GL575" i="1"/>
  <c r="GO575" i="1"/>
  <c r="GP575" i="1"/>
  <c r="GV575" i="1"/>
  <c r="HC575" i="1" s="1"/>
  <c r="AC576" i="1"/>
  <c r="AE576" i="1"/>
  <c r="AD576" i="1" s="1"/>
  <c r="AF576" i="1"/>
  <c r="AG576" i="1"/>
  <c r="AH576" i="1"/>
  <c r="CV576" i="1" s="1"/>
  <c r="U576" i="1" s="1"/>
  <c r="AI576" i="1"/>
  <c r="CW576" i="1" s="1"/>
  <c r="V576" i="1" s="1"/>
  <c r="AJ576" i="1"/>
  <c r="CX576" i="1" s="1"/>
  <c r="W576" i="1" s="1"/>
  <c r="CQ576" i="1"/>
  <c r="P576" i="1" s="1"/>
  <c r="CR576" i="1"/>
  <c r="Q576" i="1" s="1"/>
  <c r="CS576" i="1"/>
  <c r="R576" i="1" s="1"/>
  <c r="CT576" i="1"/>
  <c r="S576" i="1" s="1"/>
  <c r="CU576" i="1"/>
  <c r="T576" i="1" s="1"/>
  <c r="CY576" i="1"/>
  <c r="X576" i="1" s="1"/>
  <c r="CZ576" i="1"/>
  <c r="Y576" i="1" s="1"/>
  <c r="FR576" i="1"/>
  <c r="GL576" i="1"/>
  <c r="GO576" i="1"/>
  <c r="GP576" i="1"/>
  <c r="GV576" i="1"/>
  <c r="HC576" i="1" s="1"/>
  <c r="GX576" i="1" s="1"/>
  <c r="C577" i="1"/>
  <c r="D577" i="1"/>
  <c r="AC577" i="1"/>
  <c r="AE577" i="1"/>
  <c r="AD577" i="1" s="1"/>
  <c r="AF577" i="1"/>
  <c r="AG577" i="1"/>
  <c r="CU577" i="1" s="1"/>
  <c r="AH577" i="1"/>
  <c r="AI577" i="1"/>
  <c r="AJ577" i="1"/>
  <c r="CX577" i="1" s="1"/>
  <c r="W577" i="1" s="1"/>
  <c r="CQ577" i="1"/>
  <c r="CR577" i="1"/>
  <c r="CS577" i="1"/>
  <c r="CT577" i="1"/>
  <c r="CV577" i="1"/>
  <c r="CW577" i="1"/>
  <c r="FR577" i="1"/>
  <c r="GL577" i="1"/>
  <c r="GO577" i="1"/>
  <c r="GP577" i="1"/>
  <c r="GV577" i="1"/>
  <c r="HC577" i="1" s="1"/>
  <c r="GX577" i="1" s="1"/>
  <c r="AC578" i="1"/>
  <c r="AE578" i="1"/>
  <c r="AD578" i="1" s="1"/>
  <c r="AF578" i="1"/>
  <c r="AG578" i="1"/>
  <c r="CU578" i="1" s="1"/>
  <c r="AH578" i="1"/>
  <c r="CV578" i="1" s="1"/>
  <c r="AI578" i="1"/>
  <c r="CW578" i="1" s="1"/>
  <c r="AJ578" i="1"/>
  <c r="CX578" i="1" s="1"/>
  <c r="CQ578" i="1"/>
  <c r="CR578" i="1"/>
  <c r="CS578" i="1"/>
  <c r="CT578" i="1"/>
  <c r="FR578" i="1"/>
  <c r="GL578" i="1"/>
  <c r="GO578" i="1"/>
  <c r="GP578" i="1"/>
  <c r="GV578" i="1"/>
  <c r="HC578" i="1" s="1"/>
  <c r="AC579" i="1"/>
  <c r="AE579" i="1"/>
  <c r="AD579" i="1" s="1"/>
  <c r="AF579" i="1"/>
  <c r="AG579" i="1"/>
  <c r="CU579" i="1" s="1"/>
  <c r="T579" i="1" s="1"/>
  <c r="AH579" i="1"/>
  <c r="CV579" i="1" s="1"/>
  <c r="U579" i="1" s="1"/>
  <c r="AI579" i="1"/>
  <c r="CW579" i="1" s="1"/>
  <c r="V579" i="1" s="1"/>
  <c r="AJ579" i="1"/>
  <c r="CQ579" i="1"/>
  <c r="P579" i="1" s="1"/>
  <c r="CR579" i="1"/>
  <c r="Q579" i="1" s="1"/>
  <c r="CS579" i="1"/>
  <c r="R579" i="1" s="1"/>
  <c r="CT579" i="1"/>
  <c r="S579" i="1" s="1"/>
  <c r="CX579" i="1"/>
  <c r="W579" i="1" s="1"/>
  <c r="CY579" i="1"/>
  <c r="X579" i="1" s="1"/>
  <c r="CZ579" i="1"/>
  <c r="Y579" i="1" s="1"/>
  <c r="FR579" i="1"/>
  <c r="GL579" i="1"/>
  <c r="GO579" i="1"/>
  <c r="GP579" i="1"/>
  <c r="GV579" i="1"/>
  <c r="HC579" i="1" s="1"/>
  <c r="GX579" i="1" s="1"/>
  <c r="C580" i="1"/>
  <c r="D580" i="1"/>
  <c r="AC580" i="1"/>
  <c r="AE580" i="1"/>
  <c r="AD580" i="1" s="1"/>
  <c r="AF580" i="1"/>
  <c r="AG580" i="1"/>
  <c r="AH580" i="1"/>
  <c r="AI580" i="1"/>
  <c r="AJ580" i="1"/>
  <c r="CQ580" i="1"/>
  <c r="CR580" i="1"/>
  <c r="CS580" i="1"/>
  <c r="CT580" i="1"/>
  <c r="CU580" i="1"/>
  <c r="CV580" i="1"/>
  <c r="CW580" i="1"/>
  <c r="CX580" i="1"/>
  <c r="W580" i="1" s="1"/>
  <c r="FR580" i="1"/>
  <c r="GL580" i="1"/>
  <c r="GO580" i="1"/>
  <c r="GP580" i="1"/>
  <c r="GV580" i="1"/>
  <c r="HC580" i="1" s="1"/>
  <c r="B582" i="1"/>
  <c r="B570" i="1" s="1"/>
  <c r="C582" i="1"/>
  <c r="C570" i="1" s="1"/>
  <c r="D582" i="1"/>
  <c r="D570" i="1" s="1"/>
  <c r="F582" i="1"/>
  <c r="F570" i="1" s="1"/>
  <c r="G582" i="1"/>
  <c r="G570" i="1" s="1"/>
  <c r="BX582" i="1"/>
  <c r="BX570" i="1" s="1"/>
  <c r="CK582" i="1"/>
  <c r="CK570" i="1" s="1"/>
  <c r="CL582" i="1"/>
  <c r="CL570" i="1" s="1"/>
  <c r="CM582" i="1"/>
  <c r="BD582" i="1" s="1"/>
  <c r="D612" i="1"/>
  <c r="E614" i="1"/>
  <c r="Z614" i="1"/>
  <c r="AA614" i="1"/>
  <c r="AM614" i="1"/>
  <c r="AN614" i="1"/>
  <c r="BE614" i="1"/>
  <c r="BF614" i="1"/>
  <c r="BG614" i="1"/>
  <c r="BH614" i="1"/>
  <c r="BI614" i="1"/>
  <c r="BJ614" i="1"/>
  <c r="BK614" i="1"/>
  <c r="BL614" i="1"/>
  <c r="BM614" i="1"/>
  <c r="BN614" i="1"/>
  <c r="BO614" i="1"/>
  <c r="BP614" i="1"/>
  <c r="BQ614" i="1"/>
  <c r="BR614" i="1"/>
  <c r="BS614" i="1"/>
  <c r="BT614" i="1"/>
  <c r="BU614" i="1"/>
  <c r="BV614" i="1"/>
  <c r="BW614" i="1"/>
  <c r="CN614" i="1"/>
  <c r="CO614" i="1"/>
  <c r="CP614" i="1"/>
  <c r="CQ614" i="1"/>
  <c r="CR614" i="1"/>
  <c r="CS614" i="1"/>
  <c r="CT614" i="1"/>
  <c r="CU614" i="1"/>
  <c r="CV614" i="1"/>
  <c r="CW614" i="1"/>
  <c r="CX614" i="1"/>
  <c r="CY614" i="1"/>
  <c r="CZ614" i="1"/>
  <c r="DA614" i="1"/>
  <c r="DB614" i="1"/>
  <c r="DC614" i="1"/>
  <c r="DD614" i="1"/>
  <c r="DE614" i="1"/>
  <c r="DF614" i="1"/>
  <c r="DG614" i="1"/>
  <c r="DH614" i="1"/>
  <c r="DI614" i="1"/>
  <c r="DJ614" i="1"/>
  <c r="DK614" i="1"/>
  <c r="DL614" i="1"/>
  <c r="DM614" i="1"/>
  <c r="DN614" i="1"/>
  <c r="DO614" i="1"/>
  <c r="DP614" i="1"/>
  <c r="DQ614" i="1"/>
  <c r="DR614" i="1"/>
  <c r="DS614" i="1"/>
  <c r="DT614" i="1"/>
  <c r="DU614" i="1"/>
  <c r="DV614" i="1"/>
  <c r="DW614" i="1"/>
  <c r="DX614" i="1"/>
  <c r="DY614" i="1"/>
  <c r="DZ614" i="1"/>
  <c r="EA614" i="1"/>
  <c r="EB614" i="1"/>
  <c r="EC614" i="1"/>
  <c r="ED614" i="1"/>
  <c r="EE614" i="1"/>
  <c r="EF614" i="1"/>
  <c r="EG614" i="1"/>
  <c r="EH614" i="1"/>
  <c r="EI614" i="1"/>
  <c r="EJ614" i="1"/>
  <c r="EK614" i="1"/>
  <c r="EL614" i="1"/>
  <c r="EM614" i="1"/>
  <c r="EN614" i="1"/>
  <c r="EO614" i="1"/>
  <c r="EP614" i="1"/>
  <c r="EQ614" i="1"/>
  <c r="ER614" i="1"/>
  <c r="ES614" i="1"/>
  <c r="ET614" i="1"/>
  <c r="EU614" i="1"/>
  <c r="EV614" i="1"/>
  <c r="EW614" i="1"/>
  <c r="EX614" i="1"/>
  <c r="EY614" i="1"/>
  <c r="EZ614" i="1"/>
  <c r="FA614" i="1"/>
  <c r="FB614" i="1"/>
  <c r="FC614" i="1"/>
  <c r="FD614" i="1"/>
  <c r="FE614" i="1"/>
  <c r="FF614" i="1"/>
  <c r="FG614" i="1"/>
  <c r="FH614" i="1"/>
  <c r="FI614" i="1"/>
  <c r="FJ614" i="1"/>
  <c r="FK614" i="1"/>
  <c r="FL614" i="1"/>
  <c r="FM614" i="1"/>
  <c r="FN614" i="1"/>
  <c r="FO614" i="1"/>
  <c r="FP614" i="1"/>
  <c r="FQ614" i="1"/>
  <c r="FR614" i="1"/>
  <c r="FS614" i="1"/>
  <c r="FT614" i="1"/>
  <c r="FU614" i="1"/>
  <c r="FV614" i="1"/>
  <c r="FW614" i="1"/>
  <c r="FX614" i="1"/>
  <c r="FY614" i="1"/>
  <c r="FZ614" i="1"/>
  <c r="GA614" i="1"/>
  <c r="GB614" i="1"/>
  <c r="GC614" i="1"/>
  <c r="GD614" i="1"/>
  <c r="GE614" i="1"/>
  <c r="GF614" i="1"/>
  <c r="GG614" i="1"/>
  <c r="GH614" i="1"/>
  <c r="GI614" i="1"/>
  <c r="GJ614" i="1"/>
  <c r="GK614" i="1"/>
  <c r="GL614" i="1"/>
  <c r="GM614" i="1"/>
  <c r="GN614" i="1"/>
  <c r="GO614" i="1"/>
  <c r="GP614" i="1"/>
  <c r="GQ614" i="1"/>
  <c r="GR614" i="1"/>
  <c r="GS614" i="1"/>
  <c r="GT614" i="1"/>
  <c r="GU614" i="1"/>
  <c r="GV614" i="1"/>
  <c r="GW614" i="1"/>
  <c r="GX614" i="1"/>
  <c r="C616" i="1"/>
  <c r="D616" i="1"/>
  <c r="V616" i="1"/>
  <c r="AC616" i="1"/>
  <c r="AE616" i="1"/>
  <c r="AD616" i="1" s="1"/>
  <c r="AF616" i="1"/>
  <c r="AG616" i="1"/>
  <c r="AH616" i="1"/>
  <c r="AI616" i="1"/>
  <c r="AJ616" i="1"/>
  <c r="CX616" i="1" s="1"/>
  <c r="W616" i="1" s="1"/>
  <c r="CQ616" i="1"/>
  <c r="CR616" i="1"/>
  <c r="CS616" i="1"/>
  <c r="CT616" i="1"/>
  <c r="CU616" i="1"/>
  <c r="T616" i="1" s="1"/>
  <c r="CV616" i="1"/>
  <c r="CW616" i="1"/>
  <c r="FR616" i="1"/>
  <c r="GL616" i="1"/>
  <c r="GO616" i="1"/>
  <c r="GP616" i="1"/>
  <c r="GV616" i="1"/>
  <c r="HC616" i="1" s="1"/>
  <c r="GX616" i="1" s="1"/>
  <c r="C617" i="1"/>
  <c r="D617" i="1"/>
  <c r="AC617" i="1"/>
  <c r="AE617" i="1"/>
  <c r="AD617" i="1" s="1"/>
  <c r="AF617" i="1"/>
  <c r="AG617" i="1"/>
  <c r="AH617" i="1"/>
  <c r="AI617" i="1"/>
  <c r="AJ617" i="1"/>
  <c r="CX617" i="1" s="1"/>
  <c r="W617" i="1" s="1"/>
  <c r="CQ617" i="1"/>
  <c r="CR617" i="1"/>
  <c r="CS617" i="1"/>
  <c r="CT617" i="1"/>
  <c r="CU617" i="1"/>
  <c r="CV617" i="1"/>
  <c r="CW617" i="1"/>
  <c r="FR617" i="1"/>
  <c r="GL617" i="1"/>
  <c r="GO617" i="1"/>
  <c r="GP617" i="1"/>
  <c r="GV617" i="1"/>
  <c r="HC617" i="1" s="1"/>
  <c r="GX617" i="1" s="1"/>
  <c r="AC618" i="1"/>
  <c r="AE618" i="1"/>
  <c r="AD618" i="1" s="1"/>
  <c r="AB618" i="1" s="1"/>
  <c r="AF618" i="1"/>
  <c r="AG618" i="1"/>
  <c r="CU618" i="1" s="1"/>
  <c r="AH618" i="1"/>
  <c r="CV618" i="1" s="1"/>
  <c r="AI618" i="1"/>
  <c r="CW618" i="1" s="1"/>
  <c r="AJ618" i="1"/>
  <c r="CQ618" i="1"/>
  <c r="CR618" i="1"/>
  <c r="CS618" i="1"/>
  <c r="CT618" i="1"/>
  <c r="CX618" i="1"/>
  <c r="FR618" i="1"/>
  <c r="GL618" i="1"/>
  <c r="GO618" i="1"/>
  <c r="GP618" i="1"/>
  <c r="GV618" i="1"/>
  <c r="HC618" i="1" s="1"/>
  <c r="AC619" i="1"/>
  <c r="AD619" i="1"/>
  <c r="AE619" i="1"/>
  <c r="AF619" i="1"/>
  <c r="AG619" i="1"/>
  <c r="AH619" i="1"/>
  <c r="CV619" i="1" s="1"/>
  <c r="AI619" i="1"/>
  <c r="AJ619" i="1"/>
  <c r="CX619" i="1" s="1"/>
  <c r="CQ619" i="1"/>
  <c r="CR619" i="1"/>
  <c r="CS619" i="1"/>
  <c r="CT619" i="1"/>
  <c r="CU619" i="1"/>
  <c r="CW619" i="1"/>
  <c r="FR619" i="1"/>
  <c r="GL619" i="1"/>
  <c r="GO619" i="1"/>
  <c r="GP619" i="1"/>
  <c r="GV619" i="1"/>
  <c r="HC619" i="1" s="1"/>
  <c r="AC620" i="1"/>
  <c r="AD620" i="1"/>
  <c r="AE620" i="1"/>
  <c r="AF620" i="1"/>
  <c r="AG620" i="1"/>
  <c r="AH620" i="1"/>
  <c r="AI620" i="1"/>
  <c r="CW620" i="1" s="1"/>
  <c r="V620" i="1" s="1"/>
  <c r="AJ620" i="1"/>
  <c r="CQ620" i="1"/>
  <c r="P620" i="1" s="1"/>
  <c r="CR620" i="1"/>
  <c r="Q620" i="1" s="1"/>
  <c r="CS620" i="1"/>
  <c r="R620" i="1" s="1"/>
  <c r="CT620" i="1"/>
  <c r="S620" i="1" s="1"/>
  <c r="CU620" i="1"/>
  <c r="T620" i="1" s="1"/>
  <c r="CV620" i="1"/>
  <c r="U620" i="1" s="1"/>
  <c r="CX620" i="1"/>
  <c r="W620" i="1" s="1"/>
  <c r="CY620" i="1"/>
  <c r="X620" i="1" s="1"/>
  <c r="CZ620" i="1"/>
  <c r="Y620" i="1" s="1"/>
  <c r="FR620" i="1"/>
  <c r="GL620" i="1"/>
  <c r="GO620" i="1"/>
  <c r="GP620" i="1"/>
  <c r="GV620" i="1"/>
  <c r="HC620" i="1"/>
  <c r="GX620" i="1" s="1"/>
  <c r="AC621" i="1"/>
  <c r="AD621" i="1"/>
  <c r="AE621" i="1"/>
  <c r="AF621" i="1"/>
  <c r="AG621" i="1"/>
  <c r="AH621" i="1"/>
  <c r="AI621" i="1"/>
  <c r="CW621" i="1" s="1"/>
  <c r="V621" i="1" s="1"/>
  <c r="AJ621" i="1"/>
  <c r="CQ621" i="1"/>
  <c r="P621" i="1" s="1"/>
  <c r="CR621" i="1"/>
  <c r="Q621" i="1" s="1"/>
  <c r="CS621" i="1"/>
  <c r="R621" i="1" s="1"/>
  <c r="CT621" i="1"/>
  <c r="S621" i="1" s="1"/>
  <c r="CU621" i="1"/>
  <c r="T621" i="1" s="1"/>
  <c r="CV621" i="1"/>
  <c r="U621" i="1" s="1"/>
  <c r="CX621" i="1"/>
  <c r="W621" i="1" s="1"/>
  <c r="CY621" i="1"/>
  <c r="X621" i="1" s="1"/>
  <c r="CZ621" i="1"/>
  <c r="Y621" i="1" s="1"/>
  <c r="FR621" i="1"/>
  <c r="GL621" i="1"/>
  <c r="GO621" i="1"/>
  <c r="GP621" i="1"/>
  <c r="GV621" i="1"/>
  <c r="HC621" i="1"/>
  <c r="GX621" i="1" s="1"/>
  <c r="C622" i="1"/>
  <c r="D622" i="1"/>
  <c r="AC622" i="1"/>
  <c r="AE622" i="1"/>
  <c r="AD622" i="1" s="1"/>
  <c r="AF622" i="1"/>
  <c r="AG622" i="1"/>
  <c r="AH622" i="1"/>
  <c r="AI622" i="1"/>
  <c r="AJ622" i="1"/>
  <c r="CX622" i="1" s="1"/>
  <c r="W622" i="1" s="1"/>
  <c r="CQ622" i="1"/>
  <c r="CR622" i="1"/>
  <c r="CS622" i="1"/>
  <c r="CT622" i="1"/>
  <c r="CU622" i="1"/>
  <c r="T622" i="1" s="1"/>
  <c r="CV622" i="1"/>
  <c r="CW622" i="1"/>
  <c r="FR622" i="1"/>
  <c r="GL622" i="1"/>
  <c r="GO622" i="1"/>
  <c r="GP622" i="1"/>
  <c r="GV622" i="1"/>
  <c r="HC622" i="1" s="1"/>
  <c r="GX622" i="1" s="1"/>
  <c r="AC623" i="1"/>
  <c r="AE623" i="1"/>
  <c r="AD623" i="1" s="1"/>
  <c r="AF623" i="1"/>
  <c r="AG623" i="1"/>
  <c r="CU623" i="1" s="1"/>
  <c r="T623" i="1" s="1"/>
  <c r="AH623" i="1"/>
  <c r="CV623" i="1" s="1"/>
  <c r="U623" i="1" s="1"/>
  <c r="AI623" i="1"/>
  <c r="CW623" i="1" s="1"/>
  <c r="AJ623" i="1"/>
  <c r="CX623" i="1" s="1"/>
  <c r="CQ623" i="1"/>
  <c r="P623" i="1" s="1"/>
  <c r="CR623" i="1"/>
  <c r="CS623" i="1"/>
  <c r="CT623" i="1"/>
  <c r="FR623" i="1"/>
  <c r="GL623" i="1"/>
  <c r="GO623" i="1"/>
  <c r="GP623" i="1"/>
  <c r="GV623" i="1"/>
  <c r="HC623" i="1"/>
  <c r="AC624" i="1"/>
  <c r="AE624" i="1"/>
  <c r="AD624" i="1" s="1"/>
  <c r="AF624" i="1"/>
  <c r="AG624" i="1"/>
  <c r="AH624" i="1"/>
  <c r="CV624" i="1" s="1"/>
  <c r="U624" i="1" s="1"/>
  <c r="AI624" i="1"/>
  <c r="CW624" i="1" s="1"/>
  <c r="V624" i="1" s="1"/>
  <c r="AJ624" i="1"/>
  <c r="CX624" i="1" s="1"/>
  <c r="CQ624" i="1"/>
  <c r="P624" i="1" s="1"/>
  <c r="CR624" i="1"/>
  <c r="Q624" i="1" s="1"/>
  <c r="CS624" i="1"/>
  <c r="R624" i="1" s="1"/>
  <c r="CT624" i="1"/>
  <c r="CU624" i="1"/>
  <c r="T624" i="1" s="1"/>
  <c r="FR624" i="1"/>
  <c r="GL624" i="1"/>
  <c r="GO624" i="1"/>
  <c r="GP624" i="1"/>
  <c r="GV624" i="1"/>
  <c r="HC624" i="1" s="1"/>
  <c r="GX624" i="1" s="1"/>
  <c r="AC625" i="1"/>
  <c r="AE625" i="1"/>
  <c r="AD625" i="1" s="1"/>
  <c r="AF625" i="1"/>
  <c r="AG625" i="1"/>
  <c r="AH625" i="1"/>
  <c r="CV625" i="1" s="1"/>
  <c r="U625" i="1" s="1"/>
  <c r="AI625" i="1"/>
  <c r="CW625" i="1" s="1"/>
  <c r="V625" i="1" s="1"/>
  <c r="AJ625" i="1"/>
  <c r="CX625" i="1" s="1"/>
  <c r="W625" i="1" s="1"/>
  <c r="CQ625" i="1"/>
  <c r="P625" i="1" s="1"/>
  <c r="CR625" i="1"/>
  <c r="Q625" i="1" s="1"/>
  <c r="CS625" i="1"/>
  <c r="R625" i="1" s="1"/>
  <c r="CT625" i="1"/>
  <c r="S625" i="1" s="1"/>
  <c r="CU625" i="1"/>
  <c r="T625" i="1" s="1"/>
  <c r="CY625" i="1"/>
  <c r="X625" i="1" s="1"/>
  <c r="CZ625" i="1"/>
  <c r="Y625" i="1" s="1"/>
  <c r="FR625" i="1"/>
  <c r="GL625" i="1"/>
  <c r="GO625" i="1"/>
  <c r="GP625" i="1"/>
  <c r="GV625" i="1"/>
  <c r="HC625" i="1" s="1"/>
  <c r="GX625" i="1" s="1"/>
  <c r="AC626" i="1"/>
  <c r="AE626" i="1"/>
  <c r="AD626" i="1" s="1"/>
  <c r="AB626" i="1" s="1"/>
  <c r="AF626" i="1"/>
  <c r="AG626" i="1"/>
  <c r="CU626" i="1" s="1"/>
  <c r="T626" i="1" s="1"/>
  <c r="AH626" i="1"/>
  <c r="CV626" i="1" s="1"/>
  <c r="U626" i="1" s="1"/>
  <c r="AI626" i="1"/>
  <c r="AJ626" i="1"/>
  <c r="CX626" i="1" s="1"/>
  <c r="W626" i="1" s="1"/>
  <c r="CQ626" i="1"/>
  <c r="P626" i="1" s="1"/>
  <c r="CR626" i="1"/>
  <c r="Q626" i="1" s="1"/>
  <c r="CS626" i="1"/>
  <c r="R626" i="1" s="1"/>
  <c r="CT626" i="1"/>
  <c r="S626" i="1" s="1"/>
  <c r="CW626" i="1"/>
  <c r="V626" i="1" s="1"/>
  <c r="CY626" i="1"/>
  <c r="X626" i="1" s="1"/>
  <c r="CZ626" i="1"/>
  <c r="Y626" i="1" s="1"/>
  <c r="FR626" i="1"/>
  <c r="GL626" i="1"/>
  <c r="GO626" i="1"/>
  <c r="GP626" i="1"/>
  <c r="GV626" i="1"/>
  <c r="HC626" i="1" s="1"/>
  <c r="GX626" i="1" s="1"/>
  <c r="C627" i="1"/>
  <c r="D627" i="1"/>
  <c r="V627" i="1"/>
  <c r="AC627" i="1"/>
  <c r="AE627" i="1"/>
  <c r="AD627" i="1" s="1"/>
  <c r="AF627" i="1"/>
  <c r="AG627" i="1"/>
  <c r="CU627" i="1" s="1"/>
  <c r="AH627" i="1"/>
  <c r="AI627" i="1"/>
  <c r="AJ627" i="1"/>
  <c r="CX627" i="1" s="1"/>
  <c r="W627" i="1" s="1"/>
  <c r="CQ627" i="1"/>
  <c r="CR627" i="1"/>
  <c r="CS627" i="1"/>
  <c r="CT627" i="1"/>
  <c r="CV627" i="1"/>
  <c r="CW627" i="1"/>
  <c r="FR627" i="1"/>
  <c r="GL627" i="1"/>
  <c r="GO627" i="1"/>
  <c r="GP627" i="1"/>
  <c r="GV627" i="1"/>
  <c r="HC627" i="1" s="1"/>
  <c r="GX627" i="1" s="1"/>
  <c r="AC628" i="1"/>
  <c r="AE628" i="1"/>
  <c r="AD628" i="1" s="1"/>
  <c r="AF628" i="1"/>
  <c r="AG628" i="1"/>
  <c r="CU628" i="1" s="1"/>
  <c r="T628" i="1" s="1"/>
  <c r="AH628" i="1"/>
  <c r="AI628" i="1"/>
  <c r="CW628" i="1" s="1"/>
  <c r="V628" i="1" s="1"/>
  <c r="AJ628" i="1"/>
  <c r="CQ628" i="1"/>
  <c r="P628" i="1" s="1"/>
  <c r="CR628" i="1"/>
  <c r="CS628" i="1"/>
  <c r="R628" i="1" s="1"/>
  <c r="CT628" i="1"/>
  <c r="CV628" i="1"/>
  <c r="U628" i="1" s="1"/>
  <c r="CX628" i="1"/>
  <c r="FR628" i="1"/>
  <c r="GL628" i="1"/>
  <c r="GO628" i="1"/>
  <c r="GP628" i="1"/>
  <c r="GV628" i="1"/>
  <c r="HC628" i="1" s="1"/>
  <c r="GX628" i="1" s="1"/>
  <c r="C629" i="1"/>
  <c r="D629" i="1"/>
  <c r="AC629" i="1"/>
  <c r="AE629" i="1"/>
  <c r="AD629" i="1" s="1"/>
  <c r="AF629" i="1"/>
  <c r="AG629" i="1"/>
  <c r="CU629" i="1" s="1"/>
  <c r="T629" i="1" s="1"/>
  <c r="AH629" i="1"/>
  <c r="AI629" i="1"/>
  <c r="AJ629" i="1"/>
  <c r="CX629" i="1" s="1"/>
  <c r="W629" i="1" s="1"/>
  <c r="CQ629" i="1"/>
  <c r="CR629" i="1"/>
  <c r="CS629" i="1"/>
  <c r="CT629" i="1"/>
  <c r="CV629" i="1"/>
  <c r="CW629" i="1"/>
  <c r="FR629" i="1"/>
  <c r="GL629" i="1"/>
  <c r="GO629" i="1"/>
  <c r="GP629" i="1"/>
  <c r="GV629" i="1"/>
  <c r="HC629" i="1" s="1"/>
  <c r="GX629" i="1" s="1"/>
  <c r="AC630" i="1"/>
  <c r="AE630" i="1"/>
  <c r="AD630" i="1" s="1"/>
  <c r="AB630" i="1" s="1"/>
  <c r="AF630" i="1"/>
  <c r="AG630" i="1"/>
  <c r="CU630" i="1" s="1"/>
  <c r="T630" i="1" s="1"/>
  <c r="AH630" i="1"/>
  <c r="CV630" i="1" s="1"/>
  <c r="AI630" i="1"/>
  <c r="CW630" i="1" s="1"/>
  <c r="AJ630" i="1"/>
  <c r="CX630" i="1" s="1"/>
  <c r="CQ630" i="1"/>
  <c r="P630" i="1" s="1"/>
  <c r="CR630" i="1"/>
  <c r="CS630" i="1"/>
  <c r="CT630" i="1"/>
  <c r="FR630" i="1"/>
  <c r="GL630" i="1"/>
  <c r="GO630" i="1"/>
  <c r="GP630" i="1"/>
  <c r="GV630" i="1"/>
  <c r="HC630" i="1" s="1"/>
  <c r="C631" i="1"/>
  <c r="D631" i="1"/>
  <c r="AC631" i="1"/>
  <c r="AE631" i="1"/>
  <c r="AD631" i="1" s="1"/>
  <c r="AF631" i="1"/>
  <c r="AG631" i="1"/>
  <c r="CU631" i="1" s="1"/>
  <c r="T631" i="1" s="1"/>
  <c r="AH631" i="1"/>
  <c r="AI631" i="1"/>
  <c r="AJ631" i="1"/>
  <c r="CX631" i="1" s="1"/>
  <c r="W631" i="1" s="1"/>
  <c r="CQ631" i="1"/>
  <c r="CR631" i="1"/>
  <c r="CS631" i="1"/>
  <c r="CT631" i="1"/>
  <c r="CV631" i="1"/>
  <c r="CW631" i="1"/>
  <c r="FR631" i="1"/>
  <c r="GL631" i="1"/>
  <c r="GO631" i="1"/>
  <c r="GP631" i="1"/>
  <c r="GV631" i="1"/>
  <c r="HC631" i="1" s="1"/>
  <c r="GX631" i="1" s="1"/>
  <c r="AC632" i="1"/>
  <c r="AE632" i="1"/>
  <c r="AD632" i="1" s="1"/>
  <c r="AF632" i="1"/>
  <c r="AG632" i="1"/>
  <c r="CU632" i="1" s="1"/>
  <c r="T632" i="1" s="1"/>
  <c r="AH632" i="1"/>
  <c r="CV632" i="1" s="1"/>
  <c r="U632" i="1" s="1"/>
  <c r="AI632" i="1"/>
  <c r="CW632" i="1" s="1"/>
  <c r="AJ632" i="1"/>
  <c r="CQ632" i="1"/>
  <c r="P632" i="1" s="1"/>
  <c r="CR632" i="1"/>
  <c r="Q632" i="1" s="1"/>
  <c r="CS632" i="1"/>
  <c r="CT632" i="1"/>
  <c r="S632" i="1" s="1"/>
  <c r="CX632" i="1"/>
  <c r="W632" i="1" s="1"/>
  <c r="FR632" i="1"/>
  <c r="GL632" i="1"/>
  <c r="GO632" i="1"/>
  <c r="GP632" i="1"/>
  <c r="GV632" i="1"/>
  <c r="HC632" i="1" s="1"/>
  <c r="AC633" i="1"/>
  <c r="AE633" i="1"/>
  <c r="AD633" i="1" s="1"/>
  <c r="AF633" i="1"/>
  <c r="AG633" i="1"/>
  <c r="AH633" i="1"/>
  <c r="CV633" i="1" s="1"/>
  <c r="AI633" i="1"/>
  <c r="AJ633" i="1"/>
  <c r="CX633" i="1" s="1"/>
  <c r="CQ633" i="1"/>
  <c r="P633" i="1" s="1"/>
  <c r="CR633" i="1"/>
  <c r="CS633" i="1"/>
  <c r="CT633" i="1"/>
  <c r="CU633" i="1"/>
  <c r="T633" i="1" s="1"/>
  <c r="CW633" i="1"/>
  <c r="FR633" i="1"/>
  <c r="GL633" i="1"/>
  <c r="GO633" i="1"/>
  <c r="GP633" i="1"/>
  <c r="GV633" i="1"/>
  <c r="HC633" i="1" s="1"/>
  <c r="GX633" i="1" s="1"/>
  <c r="AC634" i="1"/>
  <c r="AE634" i="1"/>
  <c r="AD634" i="1" s="1"/>
  <c r="AB634" i="1" s="1"/>
  <c r="AF634" i="1"/>
  <c r="AG634" i="1"/>
  <c r="AH634" i="1"/>
  <c r="CV634" i="1" s="1"/>
  <c r="AI634" i="1"/>
  <c r="AJ634" i="1"/>
  <c r="CQ634" i="1"/>
  <c r="CR634" i="1"/>
  <c r="CS634" i="1"/>
  <c r="CT634" i="1"/>
  <c r="S634" i="1" s="1"/>
  <c r="CU634" i="1"/>
  <c r="CW634" i="1"/>
  <c r="CX634" i="1"/>
  <c r="W634" i="1" s="1"/>
  <c r="FR634" i="1"/>
  <c r="GL634" i="1"/>
  <c r="GO634" i="1"/>
  <c r="GP634" i="1"/>
  <c r="GV634" i="1"/>
  <c r="HC634" i="1" s="1"/>
  <c r="AC635" i="1"/>
  <c r="AE635" i="1"/>
  <c r="AD635" i="1" s="1"/>
  <c r="AF635" i="1"/>
  <c r="AG635" i="1"/>
  <c r="CU635" i="1" s="1"/>
  <c r="T635" i="1" s="1"/>
  <c r="AH635" i="1"/>
  <c r="AI635" i="1"/>
  <c r="CW635" i="1" s="1"/>
  <c r="V635" i="1" s="1"/>
  <c r="AJ635" i="1"/>
  <c r="CQ635" i="1"/>
  <c r="P635" i="1" s="1"/>
  <c r="CR635" i="1"/>
  <c r="Q635" i="1" s="1"/>
  <c r="CS635" i="1"/>
  <c r="R635" i="1" s="1"/>
  <c r="CT635" i="1"/>
  <c r="S635" i="1" s="1"/>
  <c r="CV635" i="1"/>
  <c r="U635" i="1" s="1"/>
  <c r="CX635" i="1"/>
  <c r="W635" i="1" s="1"/>
  <c r="CY635" i="1"/>
  <c r="X635" i="1" s="1"/>
  <c r="CZ635" i="1"/>
  <c r="Y635" i="1" s="1"/>
  <c r="FR635" i="1"/>
  <c r="GL635" i="1"/>
  <c r="GO635" i="1"/>
  <c r="GP635" i="1"/>
  <c r="GV635" i="1"/>
  <c r="HC635" i="1" s="1"/>
  <c r="GX635" i="1" s="1"/>
  <c r="B637" i="1"/>
  <c r="B614" i="1" s="1"/>
  <c r="C637" i="1"/>
  <c r="C614" i="1" s="1"/>
  <c r="D637" i="1"/>
  <c r="D614" i="1" s="1"/>
  <c r="F637" i="1"/>
  <c r="F614" i="1" s="1"/>
  <c r="G637" i="1"/>
  <c r="G614" i="1" s="1"/>
  <c r="BX637" i="1"/>
  <c r="BX614" i="1" s="1"/>
  <c r="CK637" i="1"/>
  <c r="BB637" i="1" s="1"/>
  <c r="CL637" i="1"/>
  <c r="BC637" i="1" s="1"/>
  <c r="CM637" i="1"/>
  <c r="BD637" i="1" s="1"/>
  <c r="D667" i="1"/>
  <c r="E669" i="1"/>
  <c r="Z669" i="1"/>
  <c r="AA669" i="1"/>
  <c r="AM669" i="1"/>
  <c r="AN669" i="1"/>
  <c r="BE669" i="1"/>
  <c r="BF669" i="1"/>
  <c r="BG669" i="1"/>
  <c r="BH669" i="1"/>
  <c r="BI669" i="1"/>
  <c r="BJ669" i="1"/>
  <c r="BK669" i="1"/>
  <c r="BL669" i="1"/>
  <c r="BM669" i="1"/>
  <c r="BN669" i="1"/>
  <c r="BO669" i="1"/>
  <c r="BP669" i="1"/>
  <c r="BQ669" i="1"/>
  <c r="BR669" i="1"/>
  <c r="BS669" i="1"/>
  <c r="BT669" i="1"/>
  <c r="BU669" i="1"/>
  <c r="BV669" i="1"/>
  <c r="BW669" i="1"/>
  <c r="CN669" i="1"/>
  <c r="CO669" i="1"/>
  <c r="CP669" i="1"/>
  <c r="CQ669" i="1"/>
  <c r="CR669" i="1"/>
  <c r="CS669" i="1"/>
  <c r="CT669" i="1"/>
  <c r="CU669" i="1"/>
  <c r="CV669" i="1"/>
  <c r="CW669" i="1"/>
  <c r="CX669" i="1"/>
  <c r="CY669" i="1"/>
  <c r="CZ669" i="1"/>
  <c r="DA669" i="1"/>
  <c r="DB669" i="1"/>
  <c r="DC669" i="1"/>
  <c r="DD669" i="1"/>
  <c r="DE669" i="1"/>
  <c r="DF669" i="1"/>
  <c r="DG669" i="1"/>
  <c r="DH669" i="1"/>
  <c r="DI669" i="1"/>
  <c r="DJ669" i="1"/>
  <c r="DK669" i="1"/>
  <c r="DL669" i="1"/>
  <c r="DM669" i="1"/>
  <c r="DN669" i="1"/>
  <c r="DO669" i="1"/>
  <c r="DP669" i="1"/>
  <c r="DQ669" i="1"/>
  <c r="DR669" i="1"/>
  <c r="DS669" i="1"/>
  <c r="DT669" i="1"/>
  <c r="DU669" i="1"/>
  <c r="DV669" i="1"/>
  <c r="DW669" i="1"/>
  <c r="DX669" i="1"/>
  <c r="DY669" i="1"/>
  <c r="DZ669" i="1"/>
  <c r="EA669" i="1"/>
  <c r="EB669" i="1"/>
  <c r="EC669" i="1"/>
  <c r="ED669" i="1"/>
  <c r="EE669" i="1"/>
  <c r="EF669" i="1"/>
  <c r="EG669" i="1"/>
  <c r="EH669" i="1"/>
  <c r="EI669" i="1"/>
  <c r="EJ669" i="1"/>
  <c r="EK669" i="1"/>
  <c r="EL669" i="1"/>
  <c r="EM669" i="1"/>
  <c r="EN669" i="1"/>
  <c r="EO669" i="1"/>
  <c r="EP669" i="1"/>
  <c r="EQ669" i="1"/>
  <c r="ER669" i="1"/>
  <c r="ES669" i="1"/>
  <c r="ET669" i="1"/>
  <c r="EU669" i="1"/>
  <c r="EV669" i="1"/>
  <c r="EW669" i="1"/>
  <c r="EX669" i="1"/>
  <c r="EY669" i="1"/>
  <c r="EZ669" i="1"/>
  <c r="FA669" i="1"/>
  <c r="FB669" i="1"/>
  <c r="FC669" i="1"/>
  <c r="FD669" i="1"/>
  <c r="FE669" i="1"/>
  <c r="FF669" i="1"/>
  <c r="FG669" i="1"/>
  <c r="FH669" i="1"/>
  <c r="FI669" i="1"/>
  <c r="FJ669" i="1"/>
  <c r="FK669" i="1"/>
  <c r="FL669" i="1"/>
  <c r="FM669" i="1"/>
  <c r="FN669" i="1"/>
  <c r="FO669" i="1"/>
  <c r="FP669" i="1"/>
  <c r="FQ669" i="1"/>
  <c r="FR669" i="1"/>
  <c r="FS669" i="1"/>
  <c r="FT669" i="1"/>
  <c r="FU669" i="1"/>
  <c r="FV669" i="1"/>
  <c r="FW669" i="1"/>
  <c r="FX669" i="1"/>
  <c r="FY669" i="1"/>
  <c r="FZ669" i="1"/>
  <c r="GA669" i="1"/>
  <c r="GB669" i="1"/>
  <c r="GC669" i="1"/>
  <c r="GD669" i="1"/>
  <c r="GE669" i="1"/>
  <c r="GF669" i="1"/>
  <c r="GG669" i="1"/>
  <c r="GH669" i="1"/>
  <c r="GI669" i="1"/>
  <c r="GJ669" i="1"/>
  <c r="GK669" i="1"/>
  <c r="GL669" i="1"/>
  <c r="GM669" i="1"/>
  <c r="GN669" i="1"/>
  <c r="GO669" i="1"/>
  <c r="GP669" i="1"/>
  <c r="GQ669" i="1"/>
  <c r="GR669" i="1"/>
  <c r="GS669" i="1"/>
  <c r="GT669" i="1"/>
  <c r="GU669" i="1"/>
  <c r="GV669" i="1"/>
  <c r="GW669" i="1"/>
  <c r="GX669" i="1"/>
  <c r="C671" i="1"/>
  <c r="D671" i="1"/>
  <c r="V671" i="1"/>
  <c r="AC671" i="1"/>
  <c r="AE671" i="1"/>
  <c r="AD671" i="1" s="1"/>
  <c r="AF671" i="1"/>
  <c r="AG671" i="1"/>
  <c r="AH671" i="1"/>
  <c r="AI671" i="1"/>
  <c r="AJ671" i="1"/>
  <c r="CX671" i="1" s="1"/>
  <c r="CQ671" i="1"/>
  <c r="CR671" i="1"/>
  <c r="CS671" i="1"/>
  <c r="CT671" i="1"/>
  <c r="CU671" i="1"/>
  <c r="CV671" i="1"/>
  <c r="CW671" i="1"/>
  <c r="FR671" i="1"/>
  <c r="GL671" i="1"/>
  <c r="GO671" i="1"/>
  <c r="GP671" i="1"/>
  <c r="GV671" i="1"/>
  <c r="HC671" i="1" s="1"/>
  <c r="C672" i="1"/>
  <c r="D672" i="1"/>
  <c r="AC672" i="1"/>
  <c r="AE672" i="1"/>
  <c r="AD672" i="1" s="1"/>
  <c r="AF672" i="1"/>
  <c r="AG672" i="1"/>
  <c r="CU672" i="1" s="1"/>
  <c r="T672" i="1" s="1"/>
  <c r="AH672" i="1"/>
  <c r="AI672" i="1"/>
  <c r="AJ672" i="1"/>
  <c r="CX672" i="1" s="1"/>
  <c r="W672" i="1" s="1"/>
  <c r="CQ672" i="1"/>
  <c r="CR672" i="1"/>
  <c r="CS672" i="1"/>
  <c r="CT672" i="1"/>
  <c r="CV672" i="1"/>
  <c r="CW672" i="1"/>
  <c r="FR672" i="1"/>
  <c r="GL672" i="1"/>
  <c r="GO672" i="1"/>
  <c r="GP672" i="1"/>
  <c r="GV672" i="1"/>
  <c r="HC672" i="1" s="1"/>
  <c r="GX672" i="1" s="1"/>
  <c r="AC673" i="1"/>
  <c r="AE673" i="1"/>
  <c r="AD673" i="1" s="1"/>
  <c r="AF673" i="1"/>
  <c r="AG673" i="1"/>
  <c r="CU673" i="1" s="1"/>
  <c r="T673" i="1" s="1"/>
  <c r="AH673" i="1"/>
  <c r="AI673" i="1"/>
  <c r="CW673" i="1" s="1"/>
  <c r="V673" i="1" s="1"/>
  <c r="AJ673" i="1"/>
  <c r="CX673" i="1" s="1"/>
  <c r="CQ673" i="1"/>
  <c r="P673" i="1" s="1"/>
  <c r="CR673" i="1"/>
  <c r="CS673" i="1"/>
  <c r="R673" i="1" s="1"/>
  <c r="CT673" i="1"/>
  <c r="CV673" i="1"/>
  <c r="FR673" i="1"/>
  <c r="GL673" i="1"/>
  <c r="GO673" i="1"/>
  <c r="GP673" i="1"/>
  <c r="GV673" i="1"/>
  <c r="HC673" i="1" s="1"/>
  <c r="GX673" i="1" s="1"/>
  <c r="AC674" i="1"/>
  <c r="AE674" i="1"/>
  <c r="AD674" i="1" s="1"/>
  <c r="AF674" i="1"/>
  <c r="AG674" i="1"/>
  <c r="AH674" i="1"/>
  <c r="CV674" i="1" s="1"/>
  <c r="U674" i="1" s="1"/>
  <c r="AI674" i="1"/>
  <c r="CW674" i="1" s="1"/>
  <c r="AJ674" i="1"/>
  <c r="CX674" i="1" s="1"/>
  <c r="W674" i="1" s="1"/>
  <c r="CQ674" i="1"/>
  <c r="P674" i="1" s="1"/>
  <c r="CR674" i="1"/>
  <c r="Q674" i="1" s="1"/>
  <c r="CS674" i="1"/>
  <c r="CT674" i="1"/>
  <c r="S674" i="1" s="1"/>
  <c r="CU674" i="1"/>
  <c r="T674" i="1" s="1"/>
  <c r="FR674" i="1"/>
  <c r="GL674" i="1"/>
  <c r="GO674" i="1"/>
  <c r="GP674" i="1"/>
  <c r="GV674" i="1"/>
  <c r="HC674" i="1" s="1"/>
  <c r="GX674" i="1" s="1"/>
  <c r="AC675" i="1"/>
  <c r="AE675" i="1"/>
  <c r="AD675" i="1" s="1"/>
  <c r="AF675" i="1"/>
  <c r="AG675" i="1"/>
  <c r="CU675" i="1" s="1"/>
  <c r="T675" i="1" s="1"/>
  <c r="AH675" i="1"/>
  <c r="CV675" i="1" s="1"/>
  <c r="U675" i="1" s="1"/>
  <c r="AI675" i="1"/>
  <c r="CW675" i="1" s="1"/>
  <c r="V675" i="1" s="1"/>
  <c r="AJ675" i="1"/>
  <c r="CQ675" i="1"/>
  <c r="P675" i="1" s="1"/>
  <c r="CR675" i="1"/>
  <c r="Q675" i="1" s="1"/>
  <c r="CS675" i="1"/>
  <c r="R675" i="1" s="1"/>
  <c r="CT675" i="1"/>
  <c r="S675" i="1" s="1"/>
  <c r="CX675" i="1"/>
  <c r="W675" i="1" s="1"/>
  <c r="CY675" i="1"/>
  <c r="X675" i="1" s="1"/>
  <c r="CZ675" i="1"/>
  <c r="Y675" i="1" s="1"/>
  <c r="FR675" i="1"/>
  <c r="GL675" i="1"/>
  <c r="GO675" i="1"/>
  <c r="GP675" i="1"/>
  <c r="GV675" i="1"/>
  <c r="HC675" i="1" s="1"/>
  <c r="GX675" i="1" s="1"/>
  <c r="AC676" i="1"/>
  <c r="AE676" i="1"/>
  <c r="AD676" i="1" s="1"/>
  <c r="AF676" i="1"/>
  <c r="AG676" i="1"/>
  <c r="CU676" i="1" s="1"/>
  <c r="T676" i="1" s="1"/>
  <c r="AH676" i="1"/>
  <c r="CV676" i="1" s="1"/>
  <c r="U676" i="1" s="1"/>
  <c r="AI676" i="1"/>
  <c r="CW676" i="1" s="1"/>
  <c r="V676" i="1" s="1"/>
  <c r="AJ676" i="1"/>
  <c r="CX676" i="1" s="1"/>
  <c r="W676" i="1" s="1"/>
  <c r="CQ676" i="1"/>
  <c r="P676" i="1" s="1"/>
  <c r="CR676" i="1"/>
  <c r="Q676" i="1" s="1"/>
  <c r="CS676" i="1"/>
  <c r="R676" i="1" s="1"/>
  <c r="CT676" i="1"/>
  <c r="S676" i="1" s="1"/>
  <c r="CY676" i="1"/>
  <c r="X676" i="1" s="1"/>
  <c r="CZ676" i="1"/>
  <c r="Y676" i="1" s="1"/>
  <c r="FR676" i="1"/>
  <c r="GL676" i="1"/>
  <c r="GO676" i="1"/>
  <c r="GP676" i="1"/>
  <c r="GV676" i="1"/>
  <c r="HC676" i="1" s="1"/>
  <c r="GX676" i="1" s="1"/>
  <c r="C677" i="1"/>
  <c r="D677" i="1"/>
  <c r="AC677" i="1"/>
  <c r="AE677" i="1"/>
  <c r="AD677" i="1" s="1"/>
  <c r="AF677" i="1"/>
  <c r="AG677" i="1"/>
  <c r="CU677" i="1" s="1"/>
  <c r="T677" i="1" s="1"/>
  <c r="AH677" i="1"/>
  <c r="AI677" i="1"/>
  <c r="AJ677" i="1"/>
  <c r="CX677" i="1" s="1"/>
  <c r="W677" i="1" s="1"/>
  <c r="CQ677" i="1"/>
  <c r="CR677" i="1"/>
  <c r="CS677" i="1"/>
  <c r="CT677" i="1"/>
  <c r="CV677" i="1"/>
  <c r="CW677" i="1"/>
  <c r="FR677" i="1"/>
  <c r="GL677" i="1"/>
  <c r="GO677" i="1"/>
  <c r="GP677" i="1"/>
  <c r="GV677" i="1"/>
  <c r="HC677" i="1" s="1"/>
  <c r="GX677" i="1" s="1"/>
  <c r="AC678" i="1"/>
  <c r="AE678" i="1"/>
  <c r="AD678" i="1" s="1"/>
  <c r="AF678" i="1"/>
  <c r="AG678" i="1"/>
  <c r="CU678" i="1" s="1"/>
  <c r="AH678" i="1"/>
  <c r="CV678" i="1" s="1"/>
  <c r="AI678" i="1"/>
  <c r="AJ678" i="1"/>
  <c r="CX678" i="1" s="1"/>
  <c r="W678" i="1" s="1"/>
  <c r="CQ678" i="1"/>
  <c r="CR678" i="1"/>
  <c r="CS678" i="1"/>
  <c r="CT678" i="1"/>
  <c r="S678" i="1" s="1"/>
  <c r="CW678" i="1"/>
  <c r="FR678" i="1"/>
  <c r="GL678" i="1"/>
  <c r="GO678" i="1"/>
  <c r="GP678" i="1"/>
  <c r="GV678" i="1"/>
  <c r="HC678" i="1" s="1"/>
  <c r="AC679" i="1"/>
  <c r="AE679" i="1"/>
  <c r="AD679" i="1" s="1"/>
  <c r="AF679" i="1"/>
  <c r="AG679" i="1"/>
  <c r="CU679" i="1" s="1"/>
  <c r="T679" i="1" s="1"/>
  <c r="AH679" i="1"/>
  <c r="CV679" i="1" s="1"/>
  <c r="U679" i="1" s="1"/>
  <c r="AI679" i="1"/>
  <c r="CW679" i="1" s="1"/>
  <c r="AJ679" i="1"/>
  <c r="CX679" i="1" s="1"/>
  <c r="CQ679" i="1"/>
  <c r="P679" i="1" s="1"/>
  <c r="CR679" i="1"/>
  <c r="CS679" i="1"/>
  <c r="CT679" i="1"/>
  <c r="FR679" i="1"/>
  <c r="GL679" i="1"/>
  <c r="GO679" i="1"/>
  <c r="GP679" i="1"/>
  <c r="GV679" i="1"/>
  <c r="HC679" i="1" s="1"/>
  <c r="AC680" i="1"/>
  <c r="AE680" i="1"/>
  <c r="AD680" i="1" s="1"/>
  <c r="AF680" i="1"/>
  <c r="AG680" i="1"/>
  <c r="CU680" i="1" s="1"/>
  <c r="T680" i="1" s="1"/>
  <c r="AH680" i="1"/>
  <c r="AI680" i="1"/>
  <c r="CW680" i="1" s="1"/>
  <c r="V680" i="1" s="1"/>
  <c r="AJ680" i="1"/>
  <c r="CQ680" i="1"/>
  <c r="P680" i="1" s="1"/>
  <c r="CR680" i="1"/>
  <c r="Q680" i="1" s="1"/>
  <c r="CS680" i="1"/>
  <c r="R680" i="1" s="1"/>
  <c r="CT680" i="1"/>
  <c r="S680" i="1" s="1"/>
  <c r="CV680" i="1"/>
  <c r="U680" i="1" s="1"/>
  <c r="CX680" i="1"/>
  <c r="W680" i="1" s="1"/>
  <c r="CY680" i="1"/>
  <c r="X680" i="1" s="1"/>
  <c r="CZ680" i="1"/>
  <c r="Y680" i="1" s="1"/>
  <c r="FR680" i="1"/>
  <c r="GL680" i="1"/>
  <c r="GO680" i="1"/>
  <c r="GP680" i="1"/>
  <c r="GV680" i="1"/>
  <c r="HC680" i="1" s="1"/>
  <c r="GX680" i="1" s="1"/>
  <c r="AC681" i="1"/>
  <c r="AE681" i="1"/>
  <c r="AD681" i="1" s="1"/>
  <c r="AF681" i="1"/>
  <c r="AG681" i="1"/>
  <c r="CU681" i="1" s="1"/>
  <c r="T681" i="1" s="1"/>
  <c r="AH681" i="1"/>
  <c r="AI681" i="1"/>
  <c r="CW681" i="1" s="1"/>
  <c r="V681" i="1" s="1"/>
  <c r="AJ681" i="1"/>
  <c r="CQ681" i="1"/>
  <c r="P681" i="1" s="1"/>
  <c r="CR681" i="1"/>
  <c r="Q681" i="1" s="1"/>
  <c r="CS681" i="1"/>
  <c r="R681" i="1" s="1"/>
  <c r="CT681" i="1"/>
  <c r="S681" i="1" s="1"/>
  <c r="CV681" i="1"/>
  <c r="U681" i="1" s="1"/>
  <c r="CX681" i="1"/>
  <c r="W681" i="1" s="1"/>
  <c r="CY681" i="1"/>
  <c r="X681" i="1" s="1"/>
  <c r="CZ681" i="1"/>
  <c r="Y681" i="1" s="1"/>
  <c r="FR681" i="1"/>
  <c r="GL681" i="1"/>
  <c r="GO681" i="1"/>
  <c r="GP681" i="1"/>
  <c r="GV681" i="1"/>
  <c r="HC681" i="1" s="1"/>
  <c r="GX681" i="1" s="1"/>
  <c r="C682" i="1"/>
  <c r="D682" i="1"/>
  <c r="AC682" i="1"/>
  <c r="AE682" i="1"/>
  <c r="AD682" i="1" s="1"/>
  <c r="AF682" i="1"/>
  <c r="AG682" i="1"/>
  <c r="CU682" i="1" s="1"/>
  <c r="T682" i="1" s="1"/>
  <c r="AH682" i="1"/>
  <c r="AI682" i="1"/>
  <c r="AJ682" i="1"/>
  <c r="CQ682" i="1"/>
  <c r="CR682" i="1"/>
  <c r="CS682" i="1"/>
  <c r="CT682" i="1"/>
  <c r="CV682" i="1"/>
  <c r="CW682" i="1"/>
  <c r="CX682" i="1"/>
  <c r="W682" i="1" s="1"/>
  <c r="FR682" i="1"/>
  <c r="GL682" i="1"/>
  <c r="GO682" i="1"/>
  <c r="GP682" i="1"/>
  <c r="GV682" i="1"/>
  <c r="GX682" i="1"/>
  <c r="HC682" i="1"/>
  <c r="C683" i="1"/>
  <c r="D683" i="1"/>
  <c r="AC683" i="1"/>
  <c r="AE683" i="1"/>
  <c r="AD683" i="1" s="1"/>
  <c r="AF683" i="1"/>
  <c r="AG683" i="1"/>
  <c r="CU683" i="1" s="1"/>
  <c r="AH683" i="1"/>
  <c r="AI683" i="1"/>
  <c r="AJ683" i="1"/>
  <c r="CX683" i="1" s="1"/>
  <c r="W683" i="1" s="1"/>
  <c r="CQ683" i="1"/>
  <c r="CR683" i="1"/>
  <c r="CS683" i="1"/>
  <c r="CT683" i="1"/>
  <c r="CV683" i="1"/>
  <c r="CW683" i="1"/>
  <c r="FR683" i="1"/>
  <c r="GL683" i="1"/>
  <c r="GN683" i="1"/>
  <c r="GP683" i="1"/>
  <c r="GV683" i="1"/>
  <c r="HC683" i="1" s="1"/>
  <c r="GX683" i="1" s="1"/>
  <c r="AC684" i="1"/>
  <c r="AE684" i="1"/>
  <c r="AD684" i="1" s="1"/>
  <c r="AF684" i="1"/>
  <c r="AG684" i="1"/>
  <c r="AH684" i="1"/>
  <c r="AI684" i="1"/>
  <c r="AJ684" i="1"/>
  <c r="CP684" i="1"/>
  <c r="CQ684" i="1"/>
  <c r="CR684" i="1"/>
  <c r="Q684" i="1" s="1"/>
  <c r="CS684" i="1"/>
  <c r="R684" i="1" s="1"/>
  <c r="CT684" i="1"/>
  <c r="S684" i="1" s="1"/>
  <c r="CU684" i="1"/>
  <c r="T684" i="1" s="1"/>
  <c r="CV684" i="1"/>
  <c r="U684" i="1" s="1"/>
  <c r="CW684" i="1"/>
  <c r="V684" i="1" s="1"/>
  <c r="CX684" i="1"/>
  <c r="W684" i="1" s="1"/>
  <c r="CY684" i="1"/>
  <c r="X684" i="1" s="1"/>
  <c r="CZ684" i="1"/>
  <c r="Y684" i="1" s="1"/>
  <c r="FR684" i="1"/>
  <c r="GL684" i="1"/>
  <c r="GN684" i="1"/>
  <c r="GP684" i="1"/>
  <c r="GV684" i="1"/>
  <c r="HC684" i="1"/>
  <c r="GX684" i="1" s="1"/>
  <c r="AC685" i="1"/>
  <c r="AE685" i="1"/>
  <c r="AD685" i="1" s="1"/>
  <c r="AF685" i="1"/>
  <c r="AG685" i="1"/>
  <c r="AH685" i="1"/>
  <c r="CV685" i="1" s="1"/>
  <c r="U685" i="1" s="1"/>
  <c r="AI685" i="1"/>
  <c r="AJ685" i="1"/>
  <c r="CX685" i="1" s="1"/>
  <c r="W685" i="1" s="1"/>
  <c r="CQ685" i="1"/>
  <c r="P685" i="1" s="1"/>
  <c r="CR685" i="1"/>
  <c r="Q685" i="1" s="1"/>
  <c r="CS685" i="1"/>
  <c r="R685" i="1" s="1"/>
  <c r="CT685" i="1"/>
  <c r="S685" i="1" s="1"/>
  <c r="CU685" i="1"/>
  <c r="T685" i="1" s="1"/>
  <c r="CW685" i="1"/>
  <c r="V685" i="1" s="1"/>
  <c r="CY685" i="1"/>
  <c r="X685" i="1" s="1"/>
  <c r="CZ685" i="1"/>
  <c r="Y685" i="1" s="1"/>
  <c r="FR685" i="1"/>
  <c r="GL685" i="1"/>
  <c r="GN685" i="1"/>
  <c r="GP685" i="1"/>
  <c r="GV685" i="1"/>
  <c r="HC685" i="1" s="1"/>
  <c r="GX685" i="1" s="1"/>
  <c r="B687" i="1"/>
  <c r="B669" i="1" s="1"/>
  <c r="C687" i="1"/>
  <c r="C669" i="1" s="1"/>
  <c r="D687" i="1"/>
  <c r="D669" i="1" s="1"/>
  <c r="F687" i="1"/>
  <c r="F669" i="1" s="1"/>
  <c r="G687" i="1"/>
  <c r="G669" i="1" s="1"/>
  <c r="BX687" i="1"/>
  <c r="AO687" i="1" s="1"/>
  <c r="AO669" i="1" s="1"/>
  <c r="CK687" i="1"/>
  <c r="BB687" i="1" s="1"/>
  <c r="CL687" i="1"/>
  <c r="CL669" i="1" s="1"/>
  <c r="CM687" i="1"/>
  <c r="BD687" i="1" s="1"/>
  <c r="D717" i="1"/>
  <c r="E719" i="1"/>
  <c r="Z719" i="1"/>
  <c r="AA719" i="1"/>
  <c r="AM719" i="1"/>
  <c r="AN719" i="1"/>
  <c r="BE719" i="1"/>
  <c r="BF719" i="1"/>
  <c r="BG719" i="1"/>
  <c r="BH719" i="1"/>
  <c r="BI719" i="1"/>
  <c r="BJ719" i="1"/>
  <c r="BK719" i="1"/>
  <c r="BL719" i="1"/>
  <c r="BM719" i="1"/>
  <c r="BN719" i="1"/>
  <c r="BO719" i="1"/>
  <c r="BP719" i="1"/>
  <c r="BQ719" i="1"/>
  <c r="BR719" i="1"/>
  <c r="BS719" i="1"/>
  <c r="BT719" i="1"/>
  <c r="BU719" i="1"/>
  <c r="BV719" i="1"/>
  <c r="BW719" i="1"/>
  <c r="CN719" i="1"/>
  <c r="CO719" i="1"/>
  <c r="CP719" i="1"/>
  <c r="CQ719" i="1"/>
  <c r="CR719" i="1"/>
  <c r="CS719" i="1"/>
  <c r="CT719" i="1"/>
  <c r="CU719" i="1"/>
  <c r="CV719" i="1"/>
  <c r="CW719" i="1"/>
  <c r="CX719" i="1"/>
  <c r="CY719" i="1"/>
  <c r="CZ719" i="1"/>
  <c r="DA719" i="1"/>
  <c r="DB719" i="1"/>
  <c r="DC719" i="1"/>
  <c r="DD719" i="1"/>
  <c r="DE719" i="1"/>
  <c r="DF719" i="1"/>
  <c r="DG719" i="1"/>
  <c r="DH719" i="1"/>
  <c r="DI719" i="1"/>
  <c r="DJ719" i="1"/>
  <c r="DK719" i="1"/>
  <c r="DL719" i="1"/>
  <c r="DM719" i="1"/>
  <c r="DN719" i="1"/>
  <c r="DO719" i="1"/>
  <c r="DP719" i="1"/>
  <c r="DQ719" i="1"/>
  <c r="DR719" i="1"/>
  <c r="DS719" i="1"/>
  <c r="DT719" i="1"/>
  <c r="DU719" i="1"/>
  <c r="DV719" i="1"/>
  <c r="DW719" i="1"/>
  <c r="DX719" i="1"/>
  <c r="DY719" i="1"/>
  <c r="DZ719" i="1"/>
  <c r="EA719" i="1"/>
  <c r="EB719" i="1"/>
  <c r="EC719" i="1"/>
  <c r="ED719" i="1"/>
  <c r="EE719" i="1"/>
  <c r="EF719" i="1"/>
  <c r="EG719" i="1"/>
  <c r="EH719" i="1"/>
  <c r="EI719" i="1"/>
  <c r="EJ719" i="1"/>
  <c r="EK719" i="1"/>
  <c r="EL719" i="1"/>
  <c r="EM719" i="1"/>
  <c r="EN719" i="1"/>
  <c r="EO719" i="1"/>
  <c r="EP719" i="1"/>
  <c r="EQ719" i="1"/>
  <c r="ER719" i="1"/>
  <c r="ES719" i="1"/>
  <c r="ET719" i="1"/>
  <c r="EU719" i="1"/>
  <c r="EV719" i="1"/>
  <c r="EW719" i="1"/>
  <c r="EX719" i="1"/>
  <c r="EY719" i="1"/>
  <c r="EZ719" i="1"/>
  <c r="FA719" i="1"/>
  <c r="FB719" i="1"/>
  <c r="FC719" i="1"/>
  <c r="FD719" i="1"/>
  <c r="FE719" i="1"/>
  <c r="FF719" i="1"/>
  <c r="FG719" i="1"/>
  <c r="FH719" i="1"/>
  <c r="FI719" i="1"/>
  <c r="FJ719" i="1"/>
  <c r="FK719" i="1"/>
  <c r="FL719" i="1"/>
  <c r="FM719" i="1"/>
  <c r="FN719" i="1"/>
  <c r="FO719" i="1"/>
  <c r="FP719" i="1"/>
  <c r="FQ719" i="1"/>
  <c r="FR719" i="1"/>
  <c r="FS719" i="1"/>
  <c r="FT719" i="1"/>
  <c r="FU719" i="1"/>
  <c r="FV719" i="1"/>
  <c r="FW719" i="1"/>
  <c r="FX719" i="1"/>
  <c r="FY719" i="1"/>
  <c r="FZ719" i="1"/>
  <c r="GA719" i="1"/>
  <c r="GB719" i="1"/>
  <c r="GC719" i="1"/>
  <c r="GD719" i="1"/>
  <c r="GE719" i="1"/>
  <c r="GF719" i="1"/>
  <c r="GG719" i="1"/>
  <c r="GH719" i="1"/>
  <c r="GI719" i="1"/>
  <c r="GJ719" i="1"/>
  <c r="GK719" i="1"/>
  <c r="GL719" i="1"/>
  <c r="GM719" i="1"/>
  <c r="GN719" i="1"/>
  <c r="GO719" i="1"/>
  <c r="GP719" i="1"/>
  <c r="GQ719" i="1"/>
  <c r="GR719" i="1"/>
  <c r="GS719" i="1"/>
  <c r="GT719" i="1"/>
  <c r="GU719" i="1"/>
  <c r="GV719" i="1"/>
  <c r="GW719" i="1"/>
  <c r="GX719" i="1"/>
  <c r="C721" i="1"/>
  <c r="D721" i="1"/>
  <c r="AC721" i="1"/>
  <c r="AE721" i="1"/>
  <c r="AD721" i="1" s="1"/>
  <c r="AF721" i="1"/>
  <c r="AG721" i="1"/>
  <c r="CU721" i="1" s="1"/>
  <c r="AH721" i="1"/>
  <c r="AI721" i="1"/>
  <c r="AJ721" i="1"/>
  <c r="CX721" i="1" s="1"/>
  <c r="W721" i="1" s="1"/>
  <c r="CQ721" i="1"/>
  <c r="CR721" i="1"/>
  <c r="CS721" i="1"/>
  <c r="CT721" i="1"/>
  <c r="CV721" i="1"/>
  <c r="CW721" i="1"/>
  <c r="FR721" i="1"/>
  <c r="GL721" i="1"/>
  <c r="GO721" i="1"/>
  <c r="GP721" i="1"/>
  <c r="GV721" i="1"/>
  <c r="HC721" i="1" s="1"/>
  <c r="GX721" i="1" s="1"/>
  <c r="AC722" i="1"/>
  <c r="AE722" i="1"/>
  <c r="AD722" i="1" s="1"/>
  <c r="AF722" i="1"/>
  <c r="AG722" i="1"/>
  <c r="CU722" i="1" s="1"/>
  <c r="T722" i="1" s="1"/>
  <c r="AH722" i="1"/>
  <c r="AI722" i="1"/>
  <c r="AJ722" i="1"/>
  <c r="CX722" i="1" s="1"/>
  <c r="CQ722" i="1"/>
  <c r="P722" i="1" s="1"/>
  <c r="CR722" i="1"/>
  <c r="CS722" i="1"/>
  <c r="CT722" i="1"/>
  <c r="CV722" i="1"/>
  <c r="CW722" i="1"/>
  <c r="FR722" i="1"/>
  <c r="GL722" i="1"/>
  <c r="GO722" i="1"/>
  <c r="GP722" i="1"/>
  <c r="GV722" i="1"/>
  <c r="HC722" i="1"/>
  <c r="GX722" i="1" s="1"/>
  <c r="C723" i="1"/>
  <c r="D723" i="1"/>
  <c r="AC723" i="1"/>
  <c r="AE723" i="1"/>
  <c r="AD723" i="1" s="1"/>
  <c r="AF723" i="1"/>
  <c r="AG723" i="1"/>
  <c r="CU723" i="1" s="1"/>
  <c r="T723" i="1" s="1"/>
  <c r="AH723" i="1"/>
  <c r="AI723" i="1"/>
  <c r="AJ723" i="1"/>
  <c r="CX723" i="1" s="1"/>
  <c r="W723" i="1" s="1"/>
  <c r="CQ723" i="1"/>
  <c r="CR723" i="1"/>
  <c r="CS723" i="1"/>
  <c r="CT723" i="1"/>
  <c r="CV723" i="1"/>
  <c r="CW723" i="1"/>
  <c r="FR723" i="1"/>
  <c r="GL723" i="1"/>
  <c r="GO723" i="1"/>
  <c r="GP723" i="1"/>
  <c r="GV723" i="1"/>
  <c r="HC723" i="1"/>
  <c r="GX723" i="1" s="1"/>
  <c r="AC724" i="1"/>
  <c r="AE724" i="1"/>
  <c r="AD724" i="1" s="1"/>
  <c r="AF724" i="1"/>
  <c r="AG724" i="1"/>
  <c r="CU724" i="1" s="1"/>
  <c r="T724" i="1" s="1"/>
  <c r="AH724" i="1"/>
  <c r="AI724" i="1"/>
  <c r="CW724" i="1" s="1"/>
  <c r="AJ724" i="1"/>
  <c r="CQ724" i="1"/>
  <c r="P724" i="1" s="1"/>
  <c r="CR724" i="1"/>
  <c r="Q724" i="1" s="1"/>
  <c r="CS724" i="1"/>
  <c r="CT724" i="1"/>
  <c r="S724" i="1" s="1"/>
  <c r="CV724" i="1"/>
  <c r="U724" i="1" s="1"/>
  <c r="CX724" i="1"/>
  <c r="FR724" i="1"/>
  <c r="GL724" i="1"/>
  <c r="GO724" i="1"/>
  <c r="GP724" i="1"/>
  <c r="GV724" i="1"/>
  <c r="HC724" i="1" s="1"/>
  <c r="GX724" i="1" s="1"/>
  <c r="AC725" i="1"/>
  <c r="AE725" i="1"/>
  <c r="AD725" i="1" s="1"/>
  <c r="AF725" i="1"/>
  <c r="AG725" i="1"/>
  <c r="AH725" i="1"/>
  <c r="AI725" i="1"/>
  <c r="CW725" i="1" s="1"/>
  <c r="V725" i="1" s="1"/>
  <c r="AJ725" i="1"/>
  <c r="CX725" i="1" s="1"/>
  <c r="W725" i="1" s="1"/>
  <c r="CQ725" i="1"/>
  <c r="P725" i="1" s="1"/>
  <c r="CR725" i="1"/>
  <c r="Q725" i="1" s="1"/>
  <c r="CS725" i="1"/>
  <c r="R725" i="1" s="1"/>
  <c r="CT725" i="1"/>
  <c r="S725" i="1" s="1"/>
  <c r="CU725" i="1"/>
  <c r="T725" i="1" s="1"/>
  <c r="CV725" i="1"/>
  <c r="U725" i="1" s="1"/>
  <c r="CY725" i="1"/>
  <c r="X725" i="1" s="1"/>
  <c r="CZ725" i="1"/>
  <c r="Y725" i="1" s="1"/>
  <c r="FR725" i="1"/>
  <c r="GL725" i="1"/>
  <c r="GO725" i="1"/>
  <c r="GP725" i="1"/>
  <c r="GV725" i="1"/>
  <c r="HC725" i="1" s="1"/>
  <c r="GX725" i="1" s="1"/>
  <c r="C726" i="1"/>
  <c r="D726" i="1"/>
  <c r="AC726" i="1"/>
  <c r="AE726" i="1"/>
  <c r="AD726" i="1" s="1"/>
  <c r="AF726" i="1"/>
  <c r="AG726" i="1"/>
  <c r="AH726" i="1"/>
  <c r="AI726" i="1"/>
  <c r="AJ726" i="1"/>
  <c r="CQ726" i="1"/>
  <c r="CR726" i="1"/>
  <c r="CS726" i="1"/>
  <c r="CT726" i="1"/>
  <c r="CU726" i="1"/>
  <c r="T726" i="1" s="1"/>
  <c r="CV726" i="1"/>
  <c r="CW726" i="1"/>
  <c r="CX726" i="1"/>
  <c r="FR726" i="1"/>
  <c r="GL726" i="1"/>
  <c r="GO726" i="1"/>
  <c r="GP726" i="1"/>
  <c r="GV726" i="1"/>
  <c r="HC726" i="1" s="1"/>
  <c r="AC727" i="1"/>
  <c r="AE727" i="1"/>
  <c r="AD727" i="1" s="1"/>
  <c r="AF727" i="1"/>
  <c r="AG727" i="1"/>
  <c r="AH727" i="1"/>
  <c r="CV727" i="1" s="1"/>
  <c r="AI727" i="1"/>
  <c r="CW727" i="1" s="1"/>
  <c r="AJ727" i="1"/>
  <c r="CQ727" i="1"/>
  <c r="CR727" i="1"/>
  <c r="CS727" i="1"/>
  <c r="CT727" i="1"/>
  <c r="CU727" i="1"/>
  <c r="CX727" i="1"/>
  <c r="FR727" i="1"/>
  <c r="GL727" i="1"/>
  <c r="GO727" i="1"/>
  <c r="GP727" i="1"/>
  <c r="GV727" i="1"/>
  <c r="HC727" i="1" s="1"/>
  <c r="AC728" i="1"/>
  <c r="AE728" i="1"/>
  <c r="AD728" i="1" s="1"/>
  <c r="AF728" i="1"/>
  <c r="AG728" i="1"/>
  <c r="AH728" i="1"/>
  <c r="CV728" i="1" s="1"/>
  <c r="U728" i="1" s="1"/>
  <c r="AI728" i="1"/>
  <c r="CW728" i="1" s="1"/>
  <c r="V728" i="1" s="1"/>
  <c r="AJ728" i="1"/>
  <c r="CX728" i="1" s="1"/>
  <c r="W728" i="1" s="1"/>
  <c r="CQ728" i="1"/>
  <c r="P728" i="1" s="1"/>
  <c r="CR728" i="1"/>
  <c r="Q728" i="1" s="1"/>
  <c r="CS728" i="1"/>
  <c r="R728" i="1" s="1"/>
  <c r="CT728" i="1"/>
  <c r="S728" i="1" s="1"/>
  <c r="CU728" i="1"/>
  <c r="T728" i="1" s="1"/>
  <c r="CY728" i="1"/>
  <c r="X728" i="1" s="1"/>
  <c r="CZ728" i="1"/>
  <c r="Y728" i="1" s="1"/>
  <c r="FR728" i="1"/>
  <c r="GL728" i="1"/>
  <c r="GO728" i="1"/>
  <c r="GP728" i="1"/>
  <c r="GV728" i="1"/>
  <c r="HC728" i="1" s="1"/>
  <c r="GX728" i="1" s="1"/>
  <c r="C729" i="1"/>
  <c r="D729" i="1"/>
  <c r="AC729" i="1"/>
  <c r="AE729" i="1"/>
  <c r="AD729" i="1" s="1"/>
  <c r="AF729" i="1"/>
  <c r="AG729" i="1"/>
  <c r="AH729" i="1"/>
  <c r="AI729" i="1"/>
  <c r="AJ729" i="1"/>
  <c r="CX729" i="1" s="1"/>
  <c r="CQ729" i="1"/>
  <c r="CR729" i="1"/>
  <c r="CS729" i="1"/>
  <c r="CT729" i="1"/>
  <c r="CU729" i="1"/>
  <c r="CV729" i="1"/>
  <c r="CW729" i="1"/>
  <c r="FR729" i="1"/>
  <c r="GL729" i="1"/>
  <c r="GO729" i="1"/>
  <c r="GP729" i="1"/>
  <c r="GV729" i="1"/>
  <c r="HC729" i="1" s="1"/>
  <c r="B731" i="1"/>
  <c r="B719" i="1" s="1"/>
  <c r="C731" i="1"/>
  <c r="C719" i="1" s="1"/>
  <c r="D731" i="1"/>
  <c r="D719" i="1" s="1"/>
  <c r="F731" i="1"/>
  <c r="F719" i="1" s="1"/>
  <c r="G731" i="1"/>
  <c r="G719" i="1" s="1"/>
  <c r="BX731" i="1"/>
  <c r="BX719" i="1" s="1"/>
  <c r="CK731" i="1"/>
  <c r="CK719" i="1" s="1"/>
  <c r="CL731" i="1"/>
  <c r="CL719" i="1" s="1"/>
  <c r="CM731" i="1"/>
  <c r="BD731" i="1" s="1"/>
  <c r="D761" i="1"/>
  <c r="E763" i="1"/>
  <c r="Z763" i="1"/>
  <c r="AA763" i="1"/>
  <c r="AM763" i="1"/>
  <c r="AN763" i="1"/>
  <c r="BE763" i="1"/>
  <c r="BF763" i="1"/>
  <c r="BG763" i="1"/>
  <c r="BH763" i="1"/>
  <c r="BI763" i="1"/>
  <c r="BJ763" i="1"/>
  <c r="BK763" i="1"/>
  <c r="BL763" i="1"/>
  <c r="BM763" i="1"/>
  <c r="BN763" i="1"/>
  <c r="BO763" i="1"/>
  <c r="BP763" i="1"/>
  <c r="BQ763" i="1"/>
  <c r="BR763" i="1"/>
  <c r="BS763" i="1"/>
  <c r="BT763" i="1"/>
  <c r="BU763" i="1"/>
  <c r="BV763" i="1"/>
  <c r="BW763" i="1"/>
  <c r="CN763" i="1"/>
  <c r="CO763" i="1"/>
  <c r="CP763" i="1"/>
  <c r="CQ763" i="1"/>
  <c r="CR763" i="1"/>
  <c r="CS763" i="1"/>
  <c r="CT763" i="1"/>
  <c r="CU763" i="1"/>
  <c r="CV763" i="1"/>
  <c r="CW763" i="1"/>
  <c r="CX763" i="1"/>
  <c r="CY763" i="1"/>
  <c r="CZ763" i="1"/>
  <c r="DA763" i="1"/>
  <c r="DB763" i="1"/>
  <c r="DC763" i="1"/>
  <c r="DD763" i="1"/>
  <c r="DE763" i="1"/>
  <c r="DF763" i="1"/>
  <c r="DG763" i="1"/>
  <c r="DH763" i="1"/>
  <c r="DI763" i="1"/>
  <c r="DJ763" i="1"/>
  <c r="DK763" i="1"/>
  <c r="DL763" i="1"/>
  <c r="DM763" i="1"/>
  <c r="DN763" i="1"/>
  <c r="DO763" i="1"/>
  <c r="DP763" i="1"/>
  <c r="DQ763" i="1"/>
  <c r="DR763" i="1"/>
  <c r="DS763" i="1"/>
  <c r="DT763" i="1"/>
  <c r="DU763" i="1"/>
  <c r="DV763" i="1"/>
  <c r="DW763" i="1"/>
  <c r="DX763" i="1"/>
  <c r="DY763" i="1"/>
  <c r="DZ763" i="1"/>
  <c r="EA763" i="1"/>
  <c r="EB763" i="1"/>
  <c r="EC763" i="1"/>
  <c r="ED763" i="1"/>
  <c r="EE763" i="1"/>
  <c r="EF763" i="1"/>
  <c r="EG763" i="1"/>
  <c r="EH763" i="1"/>
  <c r="EI763" i="1"/>
  <c r="EJ763" i="1"/>
  <c r="EK763" i="1"/>
  <c r="EL763" i="1"/>
  <c r="EM763" i="1"/>
  <c r="EN763" i="1"/>
  <c r="EO763" i="1"/>
  <c r="EP763" i="1"/>
  <c r="EQ763" i="1"/>
  <c r="ER763" i="1"/>
  <c r="ES763" i="1"/>
  <c r="ET763" i="1"/>
  <c r="EU763" i="1"/>
  <c r="EV763" i="1"/>
  <c r="EW763" i="1"/>
  <c r="EX763" i="1"/>
  <c r="EY763" i="1"/>
  <c r="EZ763" i="1"/>
  <c r="FA763" i="1"/>
  <c r="FB763" i="1"/>
  <c r="FC763" i="1"/>
  <c r="FD763" i="1"/>
  <c r="FE763" i="1"/>
  <c r="FF763" i="1"/>
  <c r="FG763" i="1"/>
  <c r="FH763" i="1"/>
  <c r="FI763" i="1"/>
  <c r="FJ763" i="1"/>
  <c r="FK763" i="1"/>
  <c r="FL763" i="1"/>
  <c r="FM763" i="1"/>
  <c r="FN763" i="1"/>
  <c r="FO763" i="1"/>
  <c r="FP763" i="1"/>
  <c r="FQ763" i="1"/>
  <c r="FR763" i="1"/>
  <c r="FS763" i="1"/>
  <c r="FT763" i="1"/>
  <c r="FU763" i="1"/>
  <c r="FV763" i="1"/>
  <c r="FW763" i="1"/>
  <c r="FX763" i="1"/>
  <c r="FY763" i="1"/>
  <c r="FZ763" i="1"/>
  <c r="GA763" i="1"/>
  <c r="GB763" i="1"/>
  <c r="GC763" i="1"/>
  <c r="GD763" i="1"/>
  <c r="GE763" i="1"/>
  <c r="GF763" i="1"/>
  <c r="GG763" i="1"/>
  <c r="GH763" i="1"/>
  <c r="GI763" i="1"/>
  <c r="GJ763" i="1"/>
  <c r="GK763" i="1"/>
  <c r="GL763" i="1"/>
  <c r="GM763" i="1"/>
  <c r="GN763" i="1"/>
  <c r="GO763" i="1"/>
  <c r="GP763" i="1"/>
  <c r="GQ763" i="1"/>
  <c r="GR763" i="1"/>
  <c r="GS763" i="1"/>
  <c r="GT763" i="1"/>
  <c r="GU763" i="1"/>
  <c r="GV763" i="1"/>
  <c r="GW763" i="1"/>
  <c r="GX763" i="1"/>
  <c r="C765" i="1"/>
  <c r="D765" i="1"/>
  <c r="V765" i="1"/>
  <c r="AC765" i="1"/>
  <c r="AE765" i="1"/>
  <c r="AD765" i="1" s="1"/>
  <c r="AF765" i="1"/>
  <c r="AG765" i="1"/>
  <c r="CU765" i="1" s="1"/>
  <c r="AH765" i="1"/>
  <c r="AI765" i="1"/>
  <c r="AJ765" i="1"/>
  <c r="CX765" i="1" s="1"/>
  <c r="W765" i="1" s="1"/>
  <c r="CQ765" i="1"/>
  <c r="CR765" i="1"/>
  <c r="CS765" i="1"/>
  <c r="CT765" i="1"/>
  <c r="CV765" i="1"/>
  <c r="CW765" i="1"/>
  <c r="FR765" i="1"/>
  <c r="GL765" i="1"/>
  <c r="GO765" i="1"/>
  <c r="GP765" i="1"/>
  <c r="GV765" i="1"/>
  <c r="HC765" i="1" s="1"/>
  <c r="GX765" i="1" s="1"/>
  <c r="C766" i="1"/>
  <c r="D766" i="1"/>
  <c r="W766" i="1"/>
  <c r="AC766" i="1"/>
  <c r="AE766" i="1"/>
  <c r="AD766" i="1" s="1"/>
  <c r="AF766" i="1"/>
  <c r="AG766" i="1"/>
  <c r="CU766" i="1" s="1"/>
  <c r="T766" i="1" s="1"/>
  <c r="AH766" i="1"/>
  <c r="AI766" i="1"/>
  <c r="AJ766" i="1"/>
  <c r="CQ766" i="1"/>
  <c r="CR766" i="1"/>
  <c r="CS766" i="1"/>
  <c r="CT766" i="1"/>
  <c r="CV766" i="1"/>
  <c r="CW766" i="1"/>
  <c r="CX766" i="1"/>
  <c r="FR766" i="1"/>
  <c r="GL766" i="1"/>
  <c r="GO766" i="1"/>
  <c r="GP766" i="1"/>
  <c r="GV766" i="1"/>
  <c r="HC766" i="1"/>
  <c r="GX766" i="1" s="1"/>
  <c r="AC767" i="1"/>
  <c r="AE767" i="1"/>
  <c r="AD767" i="1" s="1"/>
  <c r="AF767" i="1"/>
  <c r="AG767" i="1"/>
  <c r="AH767" i="1"/>
  <c r="CV767" i="1" s="1"/>
  <c r="AI767" i="1"/>
  <c r="CW767" i="1" s="1"/>
  <c r="AJ767" i="1"/>
  <c r="CX767" i="1" s="1"/>
  <c r="CQ767" i="1"/>
  <c r="P767" i="1" s="1"/>
  <c r="CR767" i="1"/>
  <c r="CS767" i="1"/>
  <c r="CT767" i="1"/>
  <c r="CU767" i="1"/>
  <c r="T767" i="1" s="1"/>
  <c r="FR767" i="1"/>
  <c r="GL767" i="1"/>
  <c r="GO767" i="1"/>
  <c r="GP767" i="1"/>
  <c r="GV767" i="1"/>
  <c r="HC767" i="1" s="1"/>
  <c r="GX767" i="1" s="1"/>
  <c r="AC768" i="1"/>
  <c r="AE768" i="1"/>
  <c r="AD768" i="1" s="1"/>
  <c r="AF768" i="1"/>
  <c r="AG768" i="1"/>
  <c r="CU768" i="1" s="1"/>
  <c r="T768" i="1" s="1"/>
  <c r="AH768" i="1"/>
  <c r="AI768" i="1"/>
  <c r="CW768" i="1" s="1"/>
  <c r="AJ768" i="1"/>
  <c r="CX768" i="1" s="1"/>
  <c r="CQ768" i="1"/>
  <c r="P768" i="1" s="1"/>
  <c r="CR768" i="1"/>
  <c r="CS768" i="1"/>
  <c r="CT768" i="1"/>
  <c r="CV768" i="1"/>
  <c r="U768" i="1" s="1"/>
  <c r="FR768" i="1"/>
  <c r="GL768" i="1"/>
  <c r="GO768" i="1"/>
  <c r="GP768" i="1"/>
  <c r="GV768" i="1"/>
  <c r="HC768" i="1"/>
  <c r="GX768" i="1" s="1"/>
  <c r="AC769" i="1"/>
  <c r="AB769" i="1" s="1"/>
  <c r="AE769" i="1"/>
  <c r="AD769" i="1" s="1"/>
  <c r="AF769" i="1"/>
  <c r="AG769" i="1"/>
  <c r="CU769" i="1" s="1"/>
  <c r="T769" i="1" s="1"/>
  <c r="AH769" i="1"/>
  <c r="CV769" i="1" s="1"/>
  <c r="U769" i="1" s="1"/>
  <c r="AI769" i="1"/>
  <c r="CW769" i="1" s="1"/>
  <c r="V769" i="1" s="1"/>
  <c r="AJ769" i="1"/>
  <c r="CQ769" i="1"/>
  <c r="P769" i="1" s="1"/>
  <c r="CR769" i="1"/>
  <c r="Q769" i="1" s="1"/>
  <c r="CS769" i="1"/>
  <c r="R769" i="1" s="1"/>
  <c r="CT769" i="1"/>
  <c r="S769" i="1" s="1"/>
  <c r="CX769" i="1"/>
  <c r="W769" i="1" s="1"/>
  <c r="CY769" i="1"/>
  <c r="X769" i="1" s="1"/>
  <c r="CZ769" i="1"/>
  <c r="Y769" i="1" s="1"/>
  <c r="FR769" i="1"/>
  <c r="GL769" i="1"/>
  <c r="GO769" i="1"/>
  <c r="GP769" i="1"/>
  <c r="GV769" i="1"/>
  <c r="HC769" i="1" s="1"/>
  <c r="GX769" i="1"/>
  <c r="Y770" i="1"/>
  <c r="AC770" i="1"/>
  <c r="AE770" i="1"/>
  <c r="AD770" i="1" s="1"/>
  <c r="AF770" i="1"/>
  <c r="AG770" i="1"/>
  <c r="CU770" i="1" s="1"/>
  <c r="T770" i="1" s="1"/>
  <c r="AH770" i="1"/>
  <c r="AI770" i="1"/>
  <c r="CW770" i="1" s="1"/>
  <c r="V770" i="1" s="1"/>
  <c r="AJ770" i="1"/>
  <c r="CX770" i="1" s="1"/>
  <c r="W770" i="1" s="1"/>
  <c r="CQ770" i="1"/>
  <c r="P770" i="1" s="1"/>
  <c r="CR770" i="1"/>
  <c r="Q770" i="1" s="1"/>
  <c r="CS770" i="1"/>
  <c r="R770" i="1" s="1"/>
  <c r="CT770" i="1"/>
  <c r="S770" i="1" s="1"/>
  <c r="CV770" i="1"/>
  <c r="U770" i="1" s="1"/>
  <c r="CY770" i="1"/>
  <c r="X770" i="1" s="1"/>
  <c r="CZ770" i="1"/>
  <c r="FR770" i="1"/>
  <c r="GL770" i="1"/>
  <c r="GO770" i="1"/>
  <c r="GP770" i="1"/>
  <c r="GV770" i="1"/>
  <c r="HC770" i="1" s="1"/>
  <c r="GX770" i="1" s="1"/>
  <c r="C771" i="1"/>
  <c r="D771" i="1"/>
  <c r="AC771" i="1"/>
  <c r="AE771" i="1"/>
  <c r="AD771" i="1" s="1"/>
  <c r="AF771" i="1"/>
  <c r="AG771" i="1"/>
  <c r="CU771" i="1" s="1"/>
  <c r="T771" i="1" s="1"/>
  <c r="AH771" i="1"/>
  <c r="AI771" i="1"/>
  <c r="AJ771" i="1"/>
  <c r="CX771" i="1" s="1"/>
  <c r="W771" i="1" s="1"/>
  <c r="CQ771" i="1"/>
  <c r="CR771" i="1"/>
  <c r="CS771" i="1"/>
  <c r="CT771" i="1"/>
  <c r="CV771" i="1"/>
  <c r="CW771" i="1"/>
  <c r="FR771" i="1"/>
  <c r="GL771" i="1"/>
  <c r="GO771" i="1"/>
  <c r="GP771" i="1"/>
  <c r="GV771" i="1"/>
  <c r="HC771" i="1"/>
  <c r="GX771" i="1" s="1"/>
  <c r="AC772" i="1"/>
  <c r="AE772" i="1"/>
  <c r="AD772" i="1" s="1"/>
  <c r="AF772" i="1"/>
  <c r="AG772" i="1"/>
  <c r="AH772" i="1"/>
  <c r="CV772" i="1" s="1"/>
  <c r="AI772" i="1"/>
  <c r="CW772" i="1" s="1"/>
  <c r="AJ772" i="1"/>
  <c r="CX772" i="1" s="1"/>
  <c r="W772" i="1" s="1"/>
  <c r="CQ772" i="1"/>
  <c r="CR772" i="1"/>
  <c r="CS772" i="1"/>
  <c r="CT772" i="1"/>
  <c r="S772" i="1" s="1"/>
  <c r="CU772" i="1"/>
  <c r="FR772" i="1"/>
  <c r="GL772" i="1"/>
  <c r="GO772" i="1"/>
  <c r="GP772" i="1"/>
  <c r="GV772" i="1"/>
  <c r="HC772" i="1" s="1"/>
  <c r="GX772" i="1" s="1"/>
  <c r="AC773" i="1"/>
  <c r="AE773" i="1"/>
  <c r="AD773" i="1" s="1"/>
  <c r="AF773" i="1"/>
  <c r="AG773" i="1"/>
  <c r="CU773" i="1" s="1"/>
  <c r="AH773" i="1"/>
  <c r="AI773" i="1"/>
  <c r="CW773" i="1" s="1"/>
  <c r="AJ773" i="1"/>
  <c r="CX773" i="1" s="1"/>
  <c r="CQ773" i="1"/>
  <c r="CR773" i="1"/>
  <c r="CS773" i="1"/>
  <c r="CT773" i="1"/>
  <c r="CV773" i="1"/>
  <c r="FR773" i="1"/>
  <c r="GL773" i="1"/>
  <c r="GO773" i="1"/>
  <c r="GP773" i="1"/>
  <c r="GV773" i="1"/>
  <c r="HC773" i="1" s="1"/>
  <c r="AC774" i="1"/>
  <c r="AE774" i="1"/>
  <c r="AD774" i="1" s="1"/>
  <c r="AF774" i="1"/>
  <c r="AG774" i="1"/>
  <c r="CU774" i="1" s="1"/>
  <c r="T774" i="1" s="1"/>
  <c r="AH774" i="1"/>
  <c r="CV774" i="1" s="1"/>
  <c r="U774" i="1" s="1"/>
  <c r="AI774" i="1"/>
  <c r="CW774" i="1" s="1"/>
  <c r="V774" i="1" s="1"/>
  <c r="AJ774" i="1"/>
  <c r="CQ774" i="1"/>
  <c r="P774" i="1" s="1"/>
  <c r="CR774" i="1"/>
  <c r="Q774" i="1" s="1"/>
  <c r="CS774" i="1"/>
  <c r="R774" i="1" s="1"/>
  <c r="CT774" i="1"/>
  <c r="S774" i="1" s="1"/>
  <c r="CX774" i="1"/>
  <c r="W774" i="1" s="1"/>
  <c r="CY774" i="1"/>
  <c r="X774" i="1" s="1"/>
  <c r="CZ774" i="1"/>
  <c r="Y774" i="1" s="1"/>
  <c r="FR774" i="1"/>
  <c r="GL774" i="1"/>
  <c r="GO774" i="1"/>
  <c r="GP774" i="1"/>
  <c r="GV774" i="1"/>
  <c r="HC774" i="1" s="1"/>
  <c r="GX774" i="1" s="1"/>
  <c r="AC775" i="1"/>
  <c r="AE775" i="1"/>
  <c r="AD775" i="1" s="1"/>
  <c r="AF775" i="1"/>
  <c r="AG775" i="1"/>
  <c r="CU775" i="1" s="1"/>
  <c r="T775" i="1" s="1"/>
  <c r="AH775" i="1"/>
  <c r="CV775" i="1" s="1"/>
  <c r="U775" i="1" s="1"/>
  <c r="AI775" i="1"/>
  <c r="CW775" i="1" s="1"/>
  <c r="V775" i="1" s="1"/>
  <c r="AJ775" i="1"/>
  <c r="CQ775" i="1"/>
  <c r="P775" i="1" s="1"/>
  <c r="CR775" i="1"/>
  <c r="Q775" i="1" s="1"/>
  <c r="CS775" i="1"/>
  <c r="R775" i="1" s="1"/>
  <c r="CT775" i="1"/>
  <c r="S775" i="1" s="1"/>
  <c r="CX775" i="1"/>
  <c r="W775" i="1" s="1"/>
  <c r="CY775" i="1"/>
  <c r="X775" i="1" s="1"/>
  <c r="CZ775" i="1"/>
  <c r="Y775" i="1" s="1"/>
  <c r="FR775" i="1"/>
  <c r="GL775" i="1"/>
  <c r="GO775" i="1"/>
  <c r="GP775" i="1"/>
  <c r="GV775" i="1"/>
  <c r="HC775" i="1" s="1"/>
  <c r="GX775" i="1" s="1"/>
  <c r="C776" i="1"/>
  <c r="D776" i="1"/>
  <c r="V776" i="1"/>
  <c r="AC776" i="1"/>
  <c r="AE776" i="1"/>
  <c r="AD776" i="1" s="1"/>
  <c r="AF776" i="1"/>
  <c r="AG776" i="1"/>
  <c r="CU776" i="1" s="1"/>
  <c r="T776" i="1" s="1"/>
  <c r="AH776" i="1"/>
  <c r="AI776" i="1"/>
  <c r="AJ776" i="1"/>
  <c r="CX776" i="1" s="1"/>
  <c r="W776" i="1" s="1"/>
  <c r="CQ776" i="1"/>
  <c r="CR776" i="1"/>
  <c r="CS776" i="1"/>
  <c r="CT776" i="1"/>
  <c r="CV776" i="1"/>
  <c r="CW776" i="1"/>
  <c r="FR776" i="1"/>
  <c r="GL776" i="1"/>
  <c r="GO776" i="1"/>
  <c r="GP776" i="1"/>
  <c r="GV776" i="1"/>
  <c r="HC776" i="1"/>
  <c r="GX776" i="1" s="1"/>
  <c r="AC777" i="1"/>
  <c r="AE777" i="1"/>
  <c r="AD777" i="1" s="1"/>
  <c r="AF777" i="1"/>
  <c r="AG777" i="1"/>
  <c r="CU777" i="1" s="1"/>
  <c r="AH777" i="1"/>
  <c r="CV777" i="1" s="1"/>
  <c r="AI777" i="1"/>
  <c r="AJ777" i="1"/>
  <c r="CX777" i="1" s="1"/>
  <c r="CQ777" i="1"/>
  <c r="CR777" i="1"/>
  <c r="CS777" i="1"/>
  <c r="CT777" i="1"/>
  <c r="CW777" i="1"/>
  <c r="FR777" i="1"/>
  <c r="GL777" i="1"/>
  <c r="GO777" i="1"/>
  <c r="GP777" i="1"/>
  <c r="GV777" i="1"/>
  <c r="HC777" i="1" s="1"/>
  <c r="C778" i="1"/>
  <c r="D778" i="1"/>
  <c r="AC778" i="1"/>
  <c r="AE778" i="1"/>
  <c r="AD778" i="1" s="1"/>
  <c r="AF778" i="1"/>
  <c r="AG778" i="1"/>
  <c r="AH778" i="1"/>
  <c r="AI778" i="1"/>
  <c r="AJ778" i="1"/>
  <c r="CX778" i="1" s="1"/>
  <c r="CQ778" i="1"/>
  <c r="CR778" i="1"/>
  <c r="CS778" i="1"/>
  <c r="CT778" i="1"/>
  <c r="CU778" i="1"/>
  <c r="T778" i="1" s="1"/>
  <c r="CV778" i="1"/>
  <c r="CW778" i="1"/>
  <c r="FR778" i="1"/>
  <c r="GL778" i="1"/>
  <c r="GO778" i="1"/>
  <c r="GP778" i="1"/>
  <c r="GV778" i="1"/>
  <c r="HC778" i="1" s="1"/>
  <c r="AC779" i="1"/>
  <c r="AE779" i="1"/>
  <c r="AD779" i="1" s="1"/>
  <c r="AF779" i="1"/>
  <c r="AG779" i="1"/>
  <c r="CU779" i="1" s="1"/>
  <c r="AH779" i="1"/>
  <c r="AI779" i="1"/>
  <c r="CW779" i="1" s="1"/>
  <c r="AJ779" i="1"/>
  <c r="CX779" i="1" s="1"/>
  <c r="CQ779" i="1"/>
  <c r="P779" i="1" s="1"/>
  <c r="CR779" i="1"/>
  <c r="CS779" i="1"/>
  <c r="CT779" i="1"/>
  <c r="CV779" i="1"/>
  <c r="U779" i="1" s="1"/>
  <c r="FR779" i="1"/>
  <c r="GL779" i="1"/>
  <c r="GO779" i="1"/>
  <c r="GP779" i="1"/>
  <c r="GV779" i="1"/>
  <c r="HC779" i="1"/>
  <c r="C780" i="1"/>
  <c r="D780" i="1"/>
  <c r="AC780" i="1"/>
  <c r="AE780" i="1"/>
  <c r="AD780" i="1" s="1"/>
  <c r="AF780" i="1"/>
  <c r="AG780" i="1"/>
  <c r="CU780" i="1" s="1"/>
  <c r="T780" i="1" s="1"/>
  <c r="AH780" i="1"/>
  <c r="AI780" i="1"/>
  <c r="AJ780" i="1"/>
  <c r="CQ780" i="1"/>
  <c r="CR780" i="1"/>
  <c r="CS780" i="1"/>
  <c r="CT780" i="1"/>
  <c r="CV780" i="1"/>
  <c r="CW780" i="1"/>
  <c r="CX780" i="1"/>
  <c r="W780" i="1" s="1"/>
  <c r="FR780" i="1"/>
  <c r="GL780" i="1"/>
  <c r="GO780" i="1"/>
  <c r="GP780" i="1"/>
  <c r="GV780" i="1"/>
  <c r="HC780" i="1" s="1"/>
  <c r="GX780" i="1" s="1"/>
  <c r="AC781" i="1"/>
  <c r="AE781" i="1"/>
  <c r="AD781" i="1" s="1"/>
  <c r="AF781" i="1"/>
  <c r="AG781" i="1"/>
  <c r="CU781" i="1" s="1"/>
  <c r="AH781" i="1"/>
  <c r="CV781" i="1" s="1"/>
  <c r="U781" i="1" s="1"/>
  <c r="AI781" i="1"/>
  <c r="AJ781" i="1"/>
  <c r="CX781" i="1" s="1"/>
  <c r="W781" i="1" s="1"/>
  <c r="CQ781" i="1"/>
  <c r="CR781" i="1"/>
  <c r="Q781" i="1" s="1"/>
  <c r="CS781" i="1"/>
  <c r="CT781" i="1"/>
  <c r="S781" i="1" s="1"/>
  <c r="CW781" i="1"/>
  <c r="V781" i="1" s="1"/>
  <c r="FR781" i="1"/>
  <c r="GL781" i="1"/>
  <c r="GO781" i="1"/>
  <c r="GP781" i="1"/>
  <c r="GV781" i="1"/>
  <c r="HC781" i="1" s="1"/>
  <c r="GX781" i="1" s="1"/>
  <c r="AC782" i="1"/>
  <c r="AE782" i="1"/>
  <c r="AD782" i="1" s="1"/>
  <c r="AF782" i="1"/>
  <c r="AG782" i="1"/>
  <c r="CU782" i="1" s="1"/>
  <c r="AH782" i="1"/>
  <c r="CV782" i="1" s="1"/>
  <c r="AI782" i="1"/>
  <c r="CW782" i="1" s="1"/>
  <c r="AJ782" i="1"/>
  <c r="CX782" i="1" s="1"/>
  <c r="CQ782" i="1"/>
  <c r="CR782" i="1"/>
  <c r="CS782" i="1"/>
  <c r="CT782" i="1"/>
  <c r="FR782" i="1"/>
  <c r="GL782" i="1"/>
  <c r="GO782" i="1"/>
  <c r="GP782" i="1"/>
  <c r="GV782" i="1"/>
  <c r="HC782" i="1" s="1"/>
  <c r="AC783" i="1"/>
  <c r="AD783" i="1"/>
  <c r="AB783" i="1" s="1"/>
  <c r="AE783" i="1"/>
  <c r="AF783" i="1"/>
  <c r="AG783" i="1"/>
  <c r="AH783" i="1"/>
  <c r="CV783" i="1" s="1"/>
  <c r="AI783" i="1"/>
  <c r="AJ783" i="1"/>
  <c r="CX783" i="1" s="1"/>
  <c r="CQ783" i="1"/>
  <c r="CR783" i="1"/>
  <c r="CS783" i="1"/>
  <c r="CT783" i="1"/>
  <c r="S783" i="1" s="1"/>
  <c r="CU783" i="1"/>
  <c r="CW783" i="1"/>
  <c r="FR783" i="1"/>
  <c r="GL783" i="1"/>
  <c r="GO783" i="1"/>
  <c r="GP783" i="1"/>
  <c r="GV783" i="1"/>
  <c r="HC783" i="1" s="1"/>
  <c r="AC784" i="1"/>
  <c r="AE784" i="1"/>
  <c r="AD784" i="1" s="1"/>
  <c r="AB784" i="1" s="1"/>
  <c r="AF784" i="1"/>
  <c r="AG784" i="1"/>
  <c r="AH784" i="1"/>
  <c r="CV784" i="1" s="1"/>
  <c r="U784" i="1" s="1"/>
  <c r="AI784" i="1"/>
  <c r="CW784" i="1" s="1"/>
  <c r="V784" i="1" s="1"/>
  <c r="AJ784" i="1"/>
  <c r="CX784" i="1" s="1"/>
  <c r="W784" i="1" s="1"/>
  <c r="CQ784" i="1"/>
  <c r="P784" i="1" s="1"/>
  <c r="CR784" i="1"/>
  <c r="Q784" i="1" s="1"/>
  <c r="CS784" i="1"/>
  <c r="R784" i="1" s="1"/>
  <c r="CT784" i="1"/>
  <c r="S784" i="1" s="1"/>
  <c r="CU784" i="1"/>
  <c r="T784" i="1" s="1"/>
  <c r="CY784" i="1"/>
  <c r="X784" i="1" s="1"/>
  <c r="CZ784" i="1"/>
  <c r="Y784" i="1" s="1"/>
  <c r="FR784" i="1"/>
  <c r="GL784" i="1"/>
  <c r="GO784" i="1"/>
  <c r="GP784" i="1"/>
  <c r="GV784" i="1"/>
  <c r="HC784" i="1" s="1"/>
  <c r="GX784" i="1" s="1"/>
  <c r="B786" i="1"/>
  <c r="B763" i="1" s="1"/>
  <c r="C786" i="1"/>
  <c r="C763" i="1" s="1"/>
  <c r="D786" i="1"/>
  <c r="D763" i="1" s="1"/>
  <c r="F786" i="1"/>
  <c r="F763" i="1" s="1"/>
  <c r="G786" i="1"/>
  <c r="G763" i="1" s="1"/>
  <c r="BX786" i="1"/>
  <c r="BX763" i="1" s="1"/>
  <c r="CK786" i="1"/>
  <c r="CK763" i="1" s="1"/>
  <c r="CL786" i="1"/>
  <c r="CL763" i="1" s="1"/>
  <c r="CM786" i="1"/>
  <c r="BD786" i="1" s="1"/>
  <c r="D816" i="1"/>
  <c r="E818" i="1"/>
  <c r="Z818" i="1"/>
  <c r="AA818" i="1"/>
  <c r="AM818" i="1"/>
  <c r="AN818" i="1"/>
  <c r="BE818" i="1"/>
  <c r="BF818" i="1"/>
  <c r="BG818" i="1"/>
  <c r="BH818" i="1"/>
  <c r="BI818" i="1"/>
  <c r="BJ818" i="1"/>
  <c r="BK818" i="1"/>
  <c r="BL818" i="1"/>
  <c r="BM818" i="1"/>
  <c r="BN818" i="1"/>
  <c r="BO818" i="1"/>
  <c r="BP818" i="1"/>
  <c r="BQ818" i="1"/>
  <c r="BR818" i="1"/>
  <c r="BS818" i="1"/>
  <c r="BT818" i="1"/>
  <c r="BU818" i="1"/>
  <c r="BV818" i="1"/>
  <c r="BW818" i="1"/>
  <c r="CN818" i="1"/>
  <c r="CO818" i="1"/>
  <c r="CP818" i="1"/>
  <c r="CQ818" i="1"/>
  <c r="CR818" i="1"/>
  <c r="CS818" i="1"/>
  <c r="CT818" i="1"/>
  <c r="CU818" i="1"/>
  <c r="CV818" i="1"/>
  <c r="CW818" i="1"/>
  <c r="CX818" i="1"/>
  <c r="CY818" i="1"/>
  <c r="CZ818" i="1"/>
  <c r="DA818" i="1"/>
  <c r="DB818" i="1"/>
  <c r="DC818" i="1"/>
  <c r="DD818" i="1"/>
  <c r="DE818" i="1"/>
  <c r="DF818" i="1"/>
  <c r="DG818" i="1"/>
  <c r="DH818" i="1"/>
  <c r="DI818" i="1"/>
  <c r="DJ818" i="1"/>
  <c r="DK818" i="1"/>
  <c r="DL818" i="1"/>
  <c r="DM818" i="1"/>
  <c r="DN818" i="1"/>
  <c r="DO818" i="1"/>
  <c r="DP818" i="1"/>
  <c r="DQ818" i="1"/>
  <c r="DR818" i="1"/>
  <c r="DS818" i="1"/>
  <c r="DT818" i="1"/>
  <c r="DU818" i="1"/>
  <c r="DV818" i="1"/>
  <c r="DW818" i="1"/>
  <c r="DX818" i="1"/>
  <c r="DY818" i="1"/>
  <c r="DZ818" i="1"/>
  <c r="EA818" i="1"/>
  <c r="EB818" i="1"/>
  <c r="EC818" i="1"/>
  <c r="ED818" i="1"/>
  <c r="EE818" i="1"/>
  <c r="EF818" i="1"/>
  <c r="EG818" i="1"/>
  <c r="EH818" i="1"/>
  <c r="EI818" i="1"/>
  <c r="EJ818" i="1"/>
  <c r="EK818" i="1"/>
  <c r="EL818" i="1"/>
  <c r="EM818" i="1"/>
  <c r="EN818" i="1"/>
  <c r="EO818" i="1"/>
  <c r="EP818" i="1"/>
  <c r="EQ818" i="1"/>
  <c r="ER818" i="1"/>
  <c r="ES818" i="1"/>
  <c r="ET818" i="1"/>
  <c r="EU818" i="1"/>
  <c r="EV818" i="1"/>
  <c r="EW818" i="1"/>
  <c r="EX818" i="1"/>
  <c r="EY818" i="1"/>
  <c r="EZ818" i="1"/>
  <c r="FA818" i="1"/>
  <c r="FB818" i="1"/>
  <c r="FC818" i="1"/>
  <c r="FD818" i="1"/>
  <c r="FE818" i="1"/>
  <c r="FF818" i="1"/>
  <c r="FG818" i="1"/>
  <c r="FH818" i="1"/>
  <c r="FI818" i="1"/>
  <c r="FJ818" i="1"/>
  <c r="FK818" i="1"/>
  <c r="FL818" i="1"/>
  <c r="FM818" i="1"/>
  <c r="FN818" i="1"/>
  <c r="FO818" i="1"/>
  <c r="FP818" i="1"/>
  <c r="FQ818" i="1"/>
  <c r="FR818" i="1"/>
  <c r="FS818" i="1"/>
  <c r="FT818" i="1"/>
  <c r="FU818" i="1"/>
  <c r="FV818" i="1"/>
  <c r="FW818" i="1"/>
  <c r="FX818" i="1"/>
  <c r="FY818" i="1"/>
  <c r="FZ818" i="1"/>
  <c r="GA818" i="1"/>
  <c r="GB818" i="1"/>
  <c r="GC818" i="1"/>
  <c r="GD818" i="1"/>
  <c r="GE818" i="1"/>
  <c r="GF818" i="1"/>
  <c r="GG818" i="1"/>
  <c r="GH818" i="1"/>
  <c r="GI818" i="1"/>
  <c r="GJ818" i="1"/>
  <c r="GK818" i="1"/>
  <c r="GL818" i="1"/>
  <c r="GM818" i="1"/>
  <c r="GN818" i="1"/>
  <c r="GO818" i="1"/>
  <c r="GP818" i="1"/>
  <c r="GQ818" i="1"/>
  <c r="GR818" i="1"/>
  <c r="GS818" i="1"/>
  <c r="GT818" i="1"/>
  <c r="GU818" i="1"/>
  <c r="GV818" i="1"/>
  <c r="GW818" i="1"/>
  <c r="GX818" i="1"/>
  <c r="C820" i="1"/>
  <c r="D820" i="1"/>
  <c r="V820" i="1"/>
  <c r="AC820" i="1"/>
  <c r="AE820" i="1"/>
  <c r="AD820" i="1" s="1"/>
  <c r="AF820" i="1"/>
  <c r="AG820" i="1"/>
  <c r="CU820" i="1" s="1"/>
  <c r="AH820" i="1"/>
  <c r="AI820" i="1"/>
  <c r="AJ820" i="1"/>
  <c r="CQ820" i="1"/>
  <c r="CR820" i="1"/>
  <c r="CS820" i="1"/>
  <c r="CT820" i="1"/>
  <c r="CV820" i="1"/>
  <c r="CW820" i="1"/>
  <c r="CX820" i="1"/>
  <c r="W820" i="1" s="1"/>
  <c r="FR820" i="1"/>
  <c r="GL820" i="1"/>
  <c r="GO820" i="1"/>
  <c r="GP820" i="1"/>
  <c r="GV820" i="1"/>
  <c r="HC820" i="1"/>
  <c r="C821" i="1"/>
  <c r="D821" i="1"/>
  <c r="AC821" i="1"/>
  <c r="AE821" i="1"/>
  <c r="AD821" i="1" s="1"/>
  <c r="AF821" i="1"/>
  <c r="AG821" i="1"/>
  <c r="CU821" i="1" s="1"/>
  <c r="AH821" i="1"/>
  <c r="AI821" i="1"/>
  <c r="AJ821" i="1"/>
  <c r="CX821" i="1" s="1"/>
  <c r="W821" i="1" s="1"/>
  <c r="CQ821" i="1"/>
  <c r="CR821" i="1"/>
  <c r="CS821" i="1"/>
  <c r="CT821" i="1"/>
  <c r="CV821" i="1"/>
  <c r="CW821" i="1"/>
  <c r="FR821" i="1"/>
  <c r="GL821" i="1"/>
  <c r="GO821" i="1"/>
  <c r="GP821" i="1"/>
  <c r="GV821" i="1"/>
  <c r="HC821" i="1" s="1"/>
  <c r="GX821" i="1" s="1"/>
  <c r="AC822" i="1"/>
  <c r="AE822" i="1"/>
  <c r="AD822" i="1" s="1"/>
  <c r="AF822" i="1"/>
  <c r="AG822" i="1"/>
  <c r="CU822" i="1" s="1"/>
  <c r="AH822" i="1"/>
  <c r="CV822" i="1" s="1"/>
  <c r="AI822" i="1"/>
  <c r="CW822" i="1" s="1"/>
  <c r="AJ822" i="1"/>
  <c r="CX822" i="1" s="1"/>
  <c r="CQ822" i="1"/>
  <c r="CR822" i="1"/>
  <c r="CS822" i="1"/>
  <c r="CT822" i="1"/>
  <c r="FR822" i="1"/>
  <c r="GL822" i="1"/>
  <c r="GO822" i="1"/>
  <c r="GP822" i="1"/>
  <c r="GV822" i="1"/>
  <c r="HC822" i="1" s="1"/>
  <c r="AC823" i="1"/>
  <c r="AE823" i="1"/>
  <c r="AD823" i="1" s="1"/>
  <c r="AF823" i="1"/>
  <c r="AG823" i="1"/>
  <c r="CU823" i="1" s="1"/>
  <c r="AH823" i="1"/>
  <c r="CV823" i="1" s="1"/>
  <c r="AI823" i="1"/>
  <c r="CW823" i="1" s="1"/>
  <c r="AJ823" i="1"/>
  <c r="CX823" i="1" s="1"/>
  <c r="CQ823" i="1"/>
  <c r="CR823" i="1"/>
  <c r="CS823" i="1"/>
  <c r="CT823" i="1"/>
  <c r="FR823" i="1"/>
  <c r="GL823" i="1"/>
  <c r="GO823" i="1"/>
  <c r="GP823" i="1"/>
  <c r="GV823" i="1"/>
  <c r="HC823" i="1" s="1"/>
  <c r="AC824" i="1"/>
  <c r="AE824" i="1"/>
  <c r="AD824" i="1" s="1"/>
  <c r="AF824" i="1"/>
  <c r="AG824" i="1"/>
  <c r="CU824" i="1" s="1"/>
  <c r="T824" i="1" s="1"/>
  <c r="AH824" i="1"/>
  <c r="CV824" i="1" s="1"/>
  <c r="U824" i="1" s="1"/>
  <c r="AI824" i="1"/>
  <c r="CW824" i="1" s="1"/>
  <c r="V824" i="1" s="1"/>
  <c r="AJ824" i="1"/>
  <c r="CX824" i="1" s="1"/>
  <c r="W824" i="1" s="1"/>
  <c r="CQ824" i="1"/>
  <c r="P824" i="1" s="1"/>
  <c r="CR824" i="1"/>
  <c r="Q824" i="1" s="1"/>
  <c r="CS824" i="1"/>
  <c r="R824" i="1" s="1"/>
  <c r="CT824" i="1"/>
  <c r="S824" i="1" s="1"/>
  <c r="CY824" i="1"/>
  <c r="X824" i="1" s="1"/>
  <c r="CZ824" i="1"/>
  <c r="Y824" i="1" s="1"/>
  <c r="FR824" i="1"/>
  <c r="GL824" i="1"/>
  <c r="GO824" i="1"/>
  <c r="GP824" i="1"/>
  <c r="GV824" i="1"/>
  <c r="HC824" i="1" s="1"/>
  <c r="GX824" i="1" s="1"/>
  <c r="AC825" i="1"/>
  <c r="AB825" i="1" s="1"/>
  <c r="AE825" i="1"/>
  <c r="AD825" i="1" s="1"/>
  <c r="AF825" i="1"/>
  <c r="AG825" i="1"/>
  <c r="CU825" i="1" s="1"/>
  <c r="T825" i="1" s="1"/>
  <c r="AH825" i="1"/>
  <c r="CV825" i="1" s="1"/>
  <c r="U825" i="1" s="1"/>
  <c r="AI825" i="1"/>
  <c r="CW825" i="1" s="1"/>
  <c r="V825" i="1" s="1"/>
  <c r="AJ825" i="1"/>
  <c r="CX825" i="1" s="1"/>
  <c r="W825" i="1" s="1"/>
  <c r="CQ825" i="1"/>
  <c r="P825" i="1" s="1"/>
  <c r="CR825" i="1"/>
  <c r="Q825" i="1" s="1"/>
  <c r="CS825" i="1"/>
  <c r="R825" i="1" s="1"/>
  <c r="CT825" i="1"/>
  <c r="S825" i="1" s="1"/>
  <c r="CY825" i="1"/>
  <c r="X825" i="1" s="1"/>
  <c r="CZ825" i="1"/>
  <c r="Y825" i="1" s="1"/>
  <c r="FR825" i="1"/>
  <c r="GL825" i="1"/>
  <c r="GO825" i="1"/>
  <c r="GP825" i="1"/>
  <c r="GV825" i="1"/>
  <c r="HC825" i="1" s="1"/>
  <c r="GX825" i="1" s="1"/>
  <c r="C826" i="1"/>
  <c r="D826" i="1"/>
  <c r="AC826" i="1"/>
  <c r="AE826" i="1"/>
  <c r="AD826" i="1" s="1"/>
  <c r="AF826" i="1"/>
  <c r="AG826" i="1"/>
  <c r="CU826" i="1" s="1"/>
  <c r="AH826" i="1"/>
  <c r="AI826" i="1"/>
  <c r="AJ826" i="1"/>
  <c r="CX826" i="1" s="1"/>
  <c r="W826" i="1" s="1"/>
  <c r="CQ826" i="1"/>
  <c r="CR826" i="1"/>
  <c r="CS826" i="1"/>
  <c r="CT826" i="1"/>
  <c r="CV826" i="1"/>
  <c r="CW826" i="1"/>
  <c r="FR826" i="1"/>
  <c r="GL826" i="1"/>
  <c r="GO826" i="1"/>
  <c r="GP826" i="1"/>
  <c r="GV826" i="1"/>
  <c r="HC826" i="1" s="1"/>
  <c r="GX826" i="1" s="1"/>
  <c r="AC827" i="1"/>
  <c r="AE827" i="1"/>
  <c r="AD827" i="1" s="1"/>
  <c r="AF827" i="1"/>
  <c r="AG827" i="1"/>
  <c r="CU827" i="1" s="1"/>
  <c r="AH827" i="1"/>
  <c r="CV827" i="1" s="1"/>
  <c r="AI827" i="1"/>
  <c r="AJ827" i="1"/>
  <c r="CX827" i="1" s="1"/>
  <c r="CQ827" i="1"/>
  <c r="CR827" i="1"/>
  <c r="CS827" i="1"/>
  <c r="CT827" i="1"/>
  <c r="CW827" i="1"/>
  <c r="FR827" i="1"/>
  <c r="GL827" i="1"/>
  <c r="GO827" i="1"/>
  <c r="GP827" i="1"/>
  <c r="GV827" i="1"/>
  <c r="HC827" i="1" s="1"/>
  <c r="AC828" i="1"/>
  <c r="AE828" i="1"/>
  <c r="AD828" i="1" s="1"/>
  <c r="AF828" i="1"/>
  <c r="AG828" i="1"/>
  <c r="CU828" i="1" s="1"/>
  <c r="AH828" i="1"/>
  <c r="CV828" i="1" s="1"/>
  <c r="AI828" i="1"/>
  <c r="CW828" i="1" s="1"/>
  <c r="AJ828" i="1"/>
  <c r="CX828" i="1" s="1"/>
  <c r="CQ828" i="1"/>
  <c r="CR828" i="1"/>
  <c r="CS828" i="1"/>
  <c r="CT828" i="1"/>
  <c r="FR828" i="1"/>
  <c r="GL828" i="1"/>
  <c r="GO828" i="1"/>
  <c r="GP828" i="1"/>
  <c r="GV828" i="1"/>
  <c r="HC828" i="1" s="1"/>
  <c r="AC829" i="1"/>
  <c r="AE829" i="1"/>
  <c r="AD829" i="1" s="1"/>
  <c r="AF829" i="1"/>
  <c r="AG829" i="1"/>
  <c r="CU829" i="1" s="1"/>
  <c r="T829" i="1" s="1"/>
  <c r="AH829" i="1"/>
  <c r="CV829" i="1" s="1"/>
  <c r="U829" i="1" s="1"/>
  <c r="AI829" i="1"/>
  <c r="CW829" i="1" s="1"/>
  <c r="V829" i="1" s="1"/>
  <c r="AJ829" i="1"/>
  <c r="CX829" i="1" s="1"/>
  <c r="W829" i="1" s="1"/>
  <c r="CQ829" i="1"/>
  <c r="P829" i="1" s="1"/>
  <c r="CR829" i="1"/>
  <c r="Q829" i="1" s="1"/>
  <c r="CS829" i="1"/>
  <c r="R829" i="1" s="1"/>
  <c r="CT829" i="1"/>
  <c r="S829" i="1" s="1"/>
  <c r="CY829" i="1"/>
  <c r="X829" i="1" s="1"/>
  <c r="CZ829" i="1"/>
  <c r="Y829" i="1" s="1"/>
  <c r="FR829" i="1"/>
  <c r="GL829" i="1"/>
  <c r="GO829" i="1"/>
  <c r="GP829" i="1"/>
  <c r="GV829" i="1"/>
  <c r="HC829" i="1" s="1"/>
  <c r="GX829" i="1" s="1"/>
  <c r="AC830" i="1"/>
  <c r="AE830" i="1"/>
  <c r="AD830" i="1" s="1"/>
  <c r="AF830" i="1"/>
  <c r="AG830" i="1"/>
  <c r="CU830" i="1" s="1"/>
  <c r="T830" i="1" s="1"/>
  <c r="AH830" i="1"/>
  <c r="CV830" i="1" s="1"/>
  <c r="U830" i="1" s="1"/>
  <c r="AI830" i="1"/>
  <c r="CW830" i="1" s="1"/>
  <c r="V830" i="1" s="1"/>
  <c r="AJ830" i="1"/>
  <c r="CX830" i="1" s="1"/>
  <c r="W830" i="1" s="1"/>
  <c r="CQ830" i="1"/>
  <c r="P830" i="1" s="1"/>
  <c r="CR830" i="1"/>
  <c r="Q830" i="1" s="1"/>
  <c r="CS830" i="1"/>
  <c r="R830" i="1" s="1"/>
  <c r="CT830" i="1"/>
  <c r="S830" i="1" s="1"/>
  <c r="CY830" i="1"/>
  <c r="X830" i="1" s="1"/>
  <c r="CZ830" i="1"/>
  <c r="Y830" i="1" s="1"/>
  <c r="FR830" i="1"/>
  <c r="GL830" i="1"/>
  <c r="GO830" i="1"/>
  <c r="GP830" i="1"/>
  <c r="GV830" i="1"/>
  <c r="HC830" i="1" s="1"/>
  <c r="GX830" i="1" s="1"/>
  <c r="C831" i="1"/>
  <c r="D831" i="1"/>
  <c r="AC831" i="1"/>
  <c r="AE831" i="1"/>
  <c r="AD831" i="1" s="1"/>
  <c r="AF831" i="1"/>
  <c r="AG831" i="1"/>
  <c r="CU831" i="1" s="1"/>
  <c r="AH831" i="1"/>
  <c r="AI831" i="1"/>
  <c r="AJ831" i="1"/>
  <c r="CX831" i="1" s="1"/>
  <c r="W831" i="1" s="1"/>
  <c r="CQ831" i="1"/>
  <c r="CR831" i="1"/>
  <c r="CS831" i="1"/>
  <c r="CT831" i="1"/>
  <c r="CV831" i="1"/>
  <c r="CW831" i="1"/>
  <c r="FR831" i="1"/>
  <c r="GL831" i="1"/>
  <c r="GO831" i="1"/>
  <c r="GP831" i="1"/>
  <c r="GV831" i="1"/>
  <c r="HC831" i="1" s="1"/>
  <c r="GX831" i="1" s="1"/>
  <c r="C832" i="1"/>
  <c r="D832" i="1"/>
  <c r="AC832" i="1"/>
  <c r="AE832" i="1"/>
  <c r="AD832" i="1" s="1"/>
  <c r="AF832" i="1"/>
  <c r="AG832" i="1"/>
  <c r="CU832" i="1" s="1"/>
  <c r="T832" i="1" s="1"/>
  <c r="AH832" i="1"/>
  <c r="AI832" i="1"/>
  <c r="AJ832" i="1"/>
  <c r="CX832" i="1" s="1"/>
  <c r="W832" i="1" s="1"/>
  <c r="CQ832" i="1"/>
  <c r="CR832" i="1"/>
  <c r="CS832" i="1"/>
  <c r="CT832" i="1"/>
  <c r="CV832" i="1"/>
  <c r="CW832" i="1"/>
  <c r="FR832" i="1"/>
  <c r="GL832" i="1"/>
  <c r="GN832" i="1"/>
  <c r="GP832" i="1"/>
  <c r="GV832" i="1"/>
  <c r="HC832" i="1" s="1"/>
  <c r="GX832" i="1" s="1"/>
  <c r="AC833" i="1"/>
  <c r="AE833" i="1"/>
  <c r="AD833" i="1" s="1"/>
  <c r="AF833" i="1"/>
  <c r="AG833" i="1"/>
  <c r="AH833" i="1"/>
  <c r="AI833" i="1"/>
  <c r="AJ833" i="1"/>
  <c r="CP833" i="1"/>
  <c r="CQ833" i="1"/>
  <c r="CR833" i="1"/>
  <c r="CS833" i="1"/>
  <c r="R833" i="1" s="1"/>
  <c r="CT833" i="1"/>
  <c r="CU833" i="1"/>
  <c r="CV833" i="1"/>
  <c r="CW833" i="1"/>
  <c r="V833" i="1" s="1"/>
  <c r="CX833" i="1"/>
  <c r="CY833" i="1"/>
  <c r="X833" i="1" s="1"/>
  <c r="CZ833" i="1"/>
  <c r="Y833" i="1" s="1"/>
  <c r="FR833" i="1"/>
  <c r="GL833" i="1"/>
  <c r="GN833" i="1"/>
  <c r="GP833" i="1"/>
  <c r="GV833" i="1"/>
  <c r="HC833" i="1"/>
  <c r="AC834" i="1"/>
  <c r="AE834" i="1"/>
  <c r="AD834" i="1" s="1"/>
  <c r="AF834" i="1"/>
  <c r="AG834" i="1"/>
  <c r="CU834" i="1" s="1"/>
  <c r="T834" i="1" s="1"/>
  <c r="AH834" i="1"/>
  <c r="CV834" i="1" s="1"/>
  <c r="U834" i="1" s="1"/>
  <c r="AI834" i="1"/>
  <c r="CW834" i="1" s="1"/>
  <c r="V834" i="1" s="1"/>
  <c r="AJ834" i="1"/>
  <c r="CX834" i="1" s="1"/>
  <c r="W834" i="1" s="1"/>
  <c r="CQ834" i="1"/>
  <c r="P834" i="1" s="1"/>
  <c r="CR834" i="1"/>
  <c r="Q834" i="1" s="1"/>
  <c r="CS834" i="1"/>
  <c r="R834" i="1" s="1"/>
  <c r="CT834" i="1"/>
  <c r="S834" i="1" s="1"/>
  <c r="CY834" i="1"/>
  <c r="X834" i="1" s="1"/>
  <c r="CZ834" i="1"/>
  <c r="Y834" i="1" s="1"/>
  <c r="FR834" i="1"/>
  <c r="GL834" i="1"/>
  <c r="GN834" i="1"/>
  <c r="GP834" i="1"/>
  <c r="GV834" i="1"/>
  <c r="HC834" i="1" s="1"/>
  <c r="GX834" i="1" s="1"/>
  <c r="B836" i="1"/>
  <c r="B818" i="1" s="1"/>
  <c r="C836" i="1"/>
  <c r="C818" i="1" s="1"/>
  <c r="D836" i="1"/>
  <c r="D818" i="1" s="1"/>
  <c r="F836" i="1"/>
  <c r="F818" i="1" s="1"/>
  <c r="G836" i="1"/>
  <c r="G818" i="1" s="1"/>
  <c r="BX836" i="1"/>
  <c r="BX818" i="1" s="1"/>
  <c r="CK836" i="1"/>
  <c r="BB836" i="1" s="1"/>
  <c r="CL836" i="1"/>
  <c r="BC836" i="1" s="1"/>
  <c r="CM836" i="1"/>
  <c r="BD836" i="1" s="1"/>
  <c r="D866" i="1"/>
  <c r="E868" i="1"/>
  <c r="Z868" i="1"/>
  <c r="AA868" i="1"/>
  <c r="AM868" i="1"/>
  <c r="AN868" i="1"/>
  <c r="BE868" i="1"/>
  <c r="BF868" i="1"/>
  <c r="BG868" i="1"/>
  <c r="BH868" i="1"/>
  <c r="BI868" i="1"/>
  <c r="BJ868" i="1"/>
  <c r="BK868" i="1"/>
  <c r="BL868" i="1"/>
  <c r="BM868" i="1"/>
  <c r="BN868" i="1"/>
  <c r="BO868" i="1"/>
  <c r="BP868" i="1"/>
  <c r="BQ868" i="1"/>
  <c r="BR868" i="1"/>
  <c r="BS868" i="1"/>
  <c r="BT868" i="1"/>
  <c r="BU868" i="1"/>
  <c r="BV868" i="1"/>
  <c r="BW868" i="1"/>
  <c r="CN868" i="1"/>
  <c r="CO868" i="1"/>
  <c r="CP868" i="1"/>
  <c r="CQ868" i="1"/>
  <c r="CR868" i="1"/>
  <c r="CS868" i="1"/>
  <c r="CT868" i="1"/>
  <c r="CU868" i="1"/>
  <c r="CV868" i="1"/>
  <c r="CW868" i="1"/>
  <c r="CX868" i="1"/>
  <c r="CY868" i="1"/>
  <c r="CZ868" i="1"/>
  <c r="DA868" i="1"/>
  <c r="DB868" i="1"/>
  <c r="DC868" i="1"/>
  <c r="DD868" i="1"/>
  <c r="DE868" i="1"/>
  <c r="DF868" i="1"/>
  <c r="DG868" i="1"/>
  <c r="DH868" i="1"/>
  <c r="DI868" i="1"/>
  <c r="DJ868" i="1"/>
  <c r="DK868" i="1"/>
  <c r="DL868" i="1"/>
  <c r="DM868" i="1"/>
  <c r="DN868" i="1"/>
  <c r="DO868" i="1"/>
  <c r="DP868" i="1"/>
  <c r="DQ868" i="1"/>
  <c r="DR868" i="1"/>
  <c r="DS868" i="1"/>
  <c r="DT868" i="1"/>
  <c r="DU868" i="1"/>
  <c r="DV868" i="1"/>
  <c r="DW868" i="1"/>
  <c r="DX868" i="1"/>
  <c r="DY868" i="1"/>
  <c r="DZ868" i="1"/>
  <c r="EA868" i="1"/>
  <c r="EB868" i="1"/>
  <c r="EC868" i="1"/>
  <c r="ED868" i="1"/>
  <c r="EE868" i="1"/>
  <c r="EF868" i="1"/>
  <c r="EG868" i="1"/>
  <c r="EH868" i="1"/>
  <c r="EI868" i="1"/>
  <c r="EJ868" i="1"/>
  <c r="EK868" i="1"/>
  <c r="EL868" i="1"/>
  <c r="EM868" i="1"/>
  <c r="EN868" i="1"/>
  <c r="EO868" i="1"/>
  <c r="EP868" i="1"/>
  <c r="EQ868" i="1"/>
  <c r="ER868" i="1"/>
  <c r="ES868" i="1"/>
  <c r="ET868" i="1"/>
  <c r="EU868" i="1"/>
  <c r="EV868" i="1"/>
  <c r="EW868" i="1"/>
  <c r="EX868" i="1"/>
  <c r="EY868" i="1"/>
  <c r="EZ868" i="1"/>
  <c r="FA868" i="1"/>
  <c r="FB868" i="1"/>
  <c r="FC868" i="1"/>
  <c r="FD868" i="1"/>
  <c r="FE868" i="1"/>
  <c r="FF868" i="1"/>
  <c r="FG868" i="1"/>
  <c r="FH868" i="1"/>
  <c r="FI868" i="1"/>
  <c r="FJ868" i="1"/>
  <c r="FK868" i="1"/>
  <c r="FL868" i="1"/>
  <c r="FM868" i="1"/>
  <c r="FN868" i="1"/>
  <c r="FO868" i="1"/>
  <c r="FP868" i="1"/>
  <c r="FQ868" i="1"/>
  <c r="FR868" i="1"/>
  <c r="FS868" i="1"/>
  <c r="FT868" i="1"/>
  <c r="FU868" i="1"/>
  <c r="FV868" i="1"/>
  <c r="FW868" i="1"/>
  <c r="FX868" i="1"/>
  <c r="FY868" i="1"/>
  <c r="FZ868" i="1"/>
  <c r="GA868" i="1"/>
  <c r="GB868" i="1"/>
  <c r="GC868" i="1"/>
  <c r="GD868" i="1"/>
  <c r="GE868" i="1"/>
  <c r="GF868" i="1"/>
  <c r="GG868" i="1"/>
  <c r="GH868" i="1"/>
  <c r="GI868" i="1"/>
  <c r="GJ868" i="1"/>
  <c r="GK868" i="1"/>
  <c r="GL868" i="1"/>
  <c r="GM868" i="1"/>
  <c r="GN868" i="1"/>
  <c r="GO868" i="1"/>
  <c r="GP868" i="1"/>
  <c r="GQ868" i="1"/>
  <c r="GR868" i="1"/>
  <c r="GS868" i="1"/>
  <c r="GT868" i="1"/>
  <c r="GU868" i="1"/>
  <c r="GV868" i="1"/>
  <c r="GW868" i="1"/>
  <c r="GX868" i="1"/>
  <c r="O870" i="1"/>
  <c r="P870" i="1"/>
  <c r="Q870" i="1"/>
  <c r="R870" i="1"/>
  <c r="S870" i="1"/>
  <c r="T870" i="1"/>
  <c r="AG873" i="1" s="1"/>
  <c r="U870" i="1"/>
  <c r="V870" i="1"/>
  <c r="AI873" i="1" s="1"/>
  <c r="V873" i="1" s="1"/>
  <c r="W870" i="1"/>
  <c r="X870" i="1"/>
  <c r="AZ478" i="7" s="1"/>
  <c r="Y870" i="1"/>
  <c r="BA478" i="7" s="1"/>
  <c r="AB870" i="1"/>
  <c r="CP870" i="1" s="1"/>
  <c r="AC870" i="1"/>
  <c r="AD870" i="1"/>
  <c r="AE870" i="1"/>
  <c r="AF870" i="1"/>
  <c r="AG870" i="1"/>
  <c r="AH870" i="1"/>
  <c r="AI870" i="1"/>
  <c r="AJ870" i="1"/>
  <c r="FR870" i="1"/>
  <c r="GL870" i="1"/>
  <c r="GO870" i="1"/>
  <c r="GP870" i="1"/>
  <c r="GV870" i="1"/>
  <c r="GX870" i="1"/>
  <c r="O871" i="1"/>
  <c r="P871" i="1"/>
  <c r="Q871" i="1"/>
  <c r="R871" i="1"/>
  <c r="S871" i="1"/>
  <c r="T871" i="1"/>
  <c r="U871" i="1"/>
  <c r="AH873" i="1" s="1"/>
  <c r="AH868" i="1" s="1"/>
  <c r="V871" i="1"/>
  <c r="W871" i="1"/>
  <c r="X871" i="1"/>
  <c r="AZ480" i="7" s="1"/>
  <c r="Y871" i="1"/>
  <c r="BA480" i="7" s="1"/>
  <c r="AB871" i="1"/>
  <c r="CP871" i="1" s="1"/>
  <c r="AC871" i="1"/>
  <c r="AD871" i="1"/>
  <c r="AE871" i="1"/>
  <c r="AF871" i="1"/>
  <c r="AG871" i="1"/>
  <c r="AH871" i="1"/>
  <c r="AI871" i="1"/>
  <c r="AJ871" i="1"/>
  <c r="FR871" i="1"/>
  <c r="GL871" i="1"/>
  <c r="GO871" i="1"/>
  <c r="GP871" i="1"/>
  <c r="GV871" i="1"/>
  <c r="GX871" i="1"/>
  <c r="B873" i="1"/>
  <c r="B868" i="1" s="1"/>
  <c r="C873" i="1"/>
  <c r="C868" i="1" s="1"/>
  <c r="D873" i="1"/>
  <c r="D868" i="1" s="1"/>
  <c r="F873" i="1"/>
  <c r="F868" i="1" s="1"/>
  <c r="G873" i="1"/>
  <c r="G868" i="1" s="1"/>
  <c r="AD873" i="1"/>
  <c r="AD868" i="1" s="1"/>
  <c r="BX873" i="1"/>
  <c r="AO873" i="1" s="1"/>
  <c r="CK873" i="1"/>
  <c r="BB873" i="1" s="1"/>
  <c r="CL873" i="1"/>
  <c r="CL868" i="1" s="1"/>
  <c r="B903" i="1"/>
  <c r="B22" i="1" s="1"/>
  <c r="C903" i="1"/>
  <c r="C22" i="1" s="1"/>
  <c r="D903" i="1"/>
  <c r="D22" i="1" s="1"/>
  <c r="F903" i="1"/>
  <c r="F22" i="1" s="1"/>
  <c r="G903" i="1"/>
  <c r="G22" i="1" s="1"/>
  <c r="B939" i="1"/>
  <c r="B18" i="1" s="1"/>
  <c r="C939" i="1"/>
  <c r="C18" i="1" s="1"/>
  <c r="D939" i="1"/>
  <c r="D18" i="1" s="1"/>
  <c r="F939" i="1"/>
  <c r="F18" i="1" s="1"/>
  <c r="G939" i="1"/>
  <c r="G18" i="1" s="1"/>
  <c r="F12" i="6"/>
  <c r="G12" i="6"/>
  <c r="CY12" i="6"/>
  <c r="AB727" i="1" l="1"/>
  <c r="AB625" i="1"/>
  <c r="AB330" i="1"/>
  <c r="W230" i="1"/>
  <c r="T214" i="1"/>
  <c r="R213" i="1"/>
  <c r="T212" i="1"/>
  <c r="R211" i="1"/>
  <c r="W162" i="1"/>
  <c r="AB39" i="1"/>
  <c r="AB724" i="1"/>
  <c r="CM719" i="1"/>
  <c r="AB632" i="1"/>
  <c r="AB324" i="1"/>
  <c r="W215" i="1"/>
  <c r="AB115" i="1"/>
  <c r="GX35" i="1"/>
  <c r="DB134" i="3"/>
  <c r="DB69" i="3"/>
  <c r="DB38" i="3"/>
  <c r="AB824" i="1"/>
  <c r="F691" i="1"/>
  <c r="P525" i="1"/>
  <c r="CP525" i="1" s="1"/>
  <c r="O525" i="1" s="1"/>
  <c r="P469" i="1"/>
  <c r="U369" i="1"/>
  <c r="AB368" i="1"/>
  <c r="Q219" i="1"/>
  <c r="U215" i="1"/>
  <c r="W213" i="1"/>
  <c r="W211" i="1"/>
  <c r="AB113" i="1"/>
  <c r="V102" i="1"/>
  <c r="W100" i="1"/>
  <c r="AB42" i="1"/>
  <c r="AB32" i="1"/>
  <c r="AE873" i="1"/>
  <c r="AE868" i="1" s="1"/>
  <c r="CM763" i="1"/>
  <c r="AB526" i="1"/>
  <c r="AB484" i="1"/>
  <c r="R475" i="1"/>
  <c r="P112" i="1"/>
  <c r="DB130" i="3"/>
  <c r="T475" i="1"/>
  <c r="Q475" i="1"/>
  <c r="S214" i="1"/>
  <c r="GX213" i="1"/>
  <c r="GX211" i="1"/>
  <c r="AB164" i="1"/>
  <c r="AB98" i="1"/>
  <c r="AB35" i="1"/>
  <c r="DB147" i="3"/>
  <c r="DB103" i="3"/>
  <c r="AC873" i="1"/>
  <c r="AB833" i="1"/>
  <c r="AB728" i="1"/>
  <c r="U525" i="1"/>
  <c r="P475" i="1"/>
  <c r="AB376" i="1"/>
  <c r="AB329" i="1"/>
  <c r="AB323" i="1"/>
  <c r="Q322" i="1"/>
  <c r="AB284" i="1"/>
  <c r="AB234" i="1"/>
  <c r="AB228" i="1"/>
  <c r="AB110" i="1"/>
  <c r="T100" i="1"/>
  <c r="GX92" i="1"/>
  <c r="W92" i="1"/>
  <c r="W88" i="1"/>
  <c r="Q101" i="1"/>
  <c r="GX96" i="1"/>
  <c r="DH173" i="3"/>
  <c r="AB722" i="1"/>
  <c r="AB684" i="1"/>
  <c r="AB575" i="1"/>
  <c r="AB95" i="1"/>
  <c r="W94" i="1"/>
  <c r="R35" i="1"/>
  <c r="DB118" i="3"/>
  <c r="AB828" i="1"/>
  <c r="AB469" i="1"/>
  <c r="AB165" i="1"/>
  <c r="W101" i="1"/>
  <c r="U96" i="1"/>
  <c r="Q35" i="1"/>
  <c r="DB131" i="3"/>
  <c r="P524" i="1"/>
  <c r="P218" i="1"/>
  <c r="V212" i="1"/>
  <c r="P35" i="1"/>
  <c r="DH181" i="3"/>
  <c r="DB150" i="3"/>
  <c r="DB106" i="3"/>
  <c r="DB91" i="3"/>
  <c r="AB219" i="1"/>
  <c r="Q215" i="1"/>
  <c r="U214" i="1"/>
  <c r="S213" i="1"/>
  <c r="GX212" i="1"/>
  <c r="S211" i="1"/>
  <c r="DB125" i="3"/>
  <c r="DB89" i="3"/>
  <c r="L497" i="7"/>
  <c r="W783" i="1"/>
  <c r="V783" i="1"/>
  <c r="Q783" i="1"/>
  <c r="U783" i="1"/>
  <c r="W779" i="1"/>
  <c r="T779" i="1"/>
  <c r="GX779" i="1"/>
  <c r="V772" i="1"/>
  <c r="Q772" i="1"/>
  <c r="U772" i="1"/>
  <c r="R767" i="1"/>
  <c r="V767" i="1"/>
  <c r="W724" i="1"/>
  <c r="R724" i="1"/>
  <c r="CZ724" i="1" s="1"/>
  <c r="Y724" i="1" s="1"/>
  <c r="V724" i="1"/>
  <c r="GX679" i="1"/>
  <c r="CD687" i="1"/>
  <c r="CD669" i="1" s="1"/>
  <c r="R674" i="1"/>
  <c r="V674" i="1"/>
  <c r="U673" i="1"/>
  <c r="Q673" i="1"/>
  <c r="S673" i="1"/>
  <c r="W673" i="1"/>
  <c r="GX634" i="1"/>
  <c r="U634" i="1"/>
  <c r="Q634" i="1"/>
  <c r="GX632" i="1"/>
  <c r="R632" i="1"/>
  <c r="CP632" i="1" s="1"/>
  <c r="O632" i="1" s="1"/>
  <c r="V632" i="1"/>
  <c r="S630" i="1"/>
  <c r="W630" i="1"/>
  <c r="R630" i="1"/>
  <c r="CY630" i="1" s="1"/>
  <c r="X630" i="1" s="1"/>
  <c r="V630" i="1"/>
  <c r="GX630" i="1"/>
  <c r="Q630" i="1"/>
  <c r="U630" i="1"/>
  <c r="W623" i="1"/>
  <c r="S624" i="1"/>
  <c r="CZ624" i="1" s="1"/>
  <c r="Y624" i="1" s="1"/>
  <c r="W624" i="1"/>
  <c r="GX623" i="1"/>
  <c r="BY637" i="1"/>
  <c r="AP637" i="1" s="1"/>
  <c r="AP614" i="1" s="1"/>
  <c r="S575" i="1"/>
  <c r="W575" i="1"/>
  <c r="R575" i="1"/>
  <c r="V575" i="1"/>
  <c r="GX575" i="1"/>
  <c r="Q575" i="1"/>
  <c r="U575" i="1"/>
  <c r="S529" i="1"/>
  <c r="W529" i="1"/>
  <c r="S530" i="1"/>
  <c r="CZ530" i="1" s="1"/>
  <c r="Y530" i="1" s="1"/>
  <c r="W530" i="1"/>
  <c r="AJ538" i="1" s="1"/>
  <c r="GX529" i="1"/>
  <c r="CJ538" i="1" s="1"/>
  <c r="S524" i="1"/>
  <c r="W524" i="1"/>
  <c r="S525" i="1"/>
  <c r="W525" i="1"/>
  <c r="GX524" i="1"/>
  <c r="R524" i="1"/>
  <c r="V524" i="1"/>
  <c r="R525" i="1"/>
  <c r="V525" i="1"/>
  <c r="U524" i="1"/>
  <c r="Q524" i="1"/>
  <c r="S481" i="1"/>
  <c r="CY481" i="1" s="1"/>
  <c r="X481" i="1" s="1"/>
  <c r="W481" i="1"/>
  <c r="Q481" i="1"/>
  <c r="U481" i="1"/>
  <c r="W475" i="1"/>
  <c r="S475" i="1"/>
  <c r="W469" i="1"/>
  <c r="R469" i="1"/>
  <c r="V469" i="1"/>
  <c r="GX470" i="1"/>
  <c r="V423" i="1"/>
  <c r="R423" i="1"/>
  <c r="V422" i="1"/>
  <c r="Q422" i="1"/>
  <c r="U422" i="1"/>
  <c r="GX418" i="1"/>
  <c r="S418" i="1"/>
  <c r="CZ418" i="1" s="1"/>
  <c r="Y418" i="1" s="1"/>
  <c r="GX417" i="1"/>
  <c r="S417" i="1"/>
  <c r="CZ417" i="1" s="1"/>
  <c r="Y417" i="1" s="1"/>
  <c r="W417" i="1"/>
  <c r="S373" i="1"/>
  <c r="U374" i="1"/>
  <c r="Q374" i="1"/>
  <c r="W373" i="1"/>
  <c r="AJ378" i="1" s="1"/>
  <c r="GX373" i="1"/>
  <c r="R373" i="1"/>
  <c r="V373" i="1"/>
  <c r="L566" i="7"/>
  <c r="L564" i="7" s="1"/>
  <c r="S323" i="1"/>
  <c r="BY332" i="1"/>
  <c r="AP332" i="1" s="1"/>
  <c r="AP318" i="1" s="1"/>
  <c r="S229" i="1"/>
  <c r="W229" i="1"/>
  <c r="R229" i="1"/>
  <c r="V229" i="1"/>
  <c r="Q229" i="1"/>
  <c r="CP229" i="1" s="1"/>
  <c r="O229" i="1" s="1"/>
  <c r="U229" i="1"/>
  <c r="W218" i="1"/>
  <c r="R218" i="1"/>
  <c r="V218" i="1"/>
  <c r="S218" i="1"/>
  <c r="CZ218" i="1" s="1"/>
  <c r="Y218" i="1" s="1"/>
  <c r="S219" i="1"/>
  <c r="W219" i="1"/>
  <c r="GX218" i="1"/>
  <c r="S105" i="1"/>
  <c r="W105" i="1"/>
  <c r="R105" i="1"/>
  <c r="V105" i="1"/>
  <c r="CZ88" i="1"/>
  <c r="Y88" i="1" s="1"/>
  <c r="GX88" i="1"/>
  <c r="R88" i="1"/>
  <c r="V88" i="1"/>
  <c r="Q88" i="1"/>
  <c r="U88" i="1"/>
  <c r="T88" i="1"/>
  <c r="P88" i="1"/>
  <c r="GX42" i="1"/>
  <c r="GX39" i="1"/>
  <c r="S35" i="1"/>
  <c r="BY873" i="1"/>
  <c r="BY868" i="1" s="1"/>
  <c r="CC873" i="1"/>
  <c r="CC868" i="1" s="1"/>
  <c r="GX32" i="1"/>
  <c r="R32" i="1"/>
  <c r="V32" i="1"/>
  <c r="V868" i="1"/>
  <c r="F896" i="1"/>
  <c r="G510" i="7" s="1"/>
  <c r="W573" i="1"/>
  <c r="AG868" i="1"/>
  <c r="T873" i="1"/>
  <c r="P873" i="1"/>
  <c r="F876" i="1" s="1"/>
  <c r="CE873" i="1"/>
  <c r="CE868" i="1" s="1"/>
  <c r="AC868" i="1"/>
  <c r="AB675" i="1"/>
  <c r="Q327" i="1"/>
  <c r="W328" i="1"/>
  <c r="G339" i="7"/>
  <c r="G327" i="7"/>
  <c r="G335" i="7" s="1"/>
  <c r="AE344" i="7"/>
  <c r="C328" i="7"/>
  <c r="AD344" i="7"/>
  <c r="AW277" i="7"/>
  <c r="AN277" i="7"/>
  <c r="GX107" i="1"/>
  <c r="AW215" i="7"/>
  <c r="K215" i="7"/>
  <c r="I215" i="7" s="1"/>
  <c r="AN215" i="7"/>
  <c r="DB349" i="3"/>
  <c r="DB344" i="3"/>
  <c r="DB190" i="3"/>
  <c r="CX172" i="3"/>
  <c r="DH172" i="3" s="1"/>
  <c r="CW172" i="3"/>
  <c r="DB133" i="3"/>
  <c r="H333" i="7"/>
  <c r="J333" i="7" s="1"/>
  <c r="DB82" i="3"/>
  <c r="J197" i="7"/>
  <c r="K277" i="7"/>
  <c r="I277" i="7" s="1"/>
  <c r="CD873" i="1"/>
  <c r="CD868" i="1" s="1"/>
  <c r="AJ873" i="1"/>
  <c r="AJ868" i="1" s="1"/>
  <c r="AF873" i="1"/>
  <c r="AF868" i="1" s="1"/>
  <c r="AB873" i="1"/>
  <c r="CK868" i="1"/>
  <c r="U833" i="1"/>
  <c r="Q833" i="1"/>
  <c r="T826" i="1"/>
  <c r="T821" i="1"/>
  <c r="T783" i="1"/>
  <c r="P783" i="1"/>
  <c r="CP783" i="1" s="1"/>
  <c r="O783" i="1" s="1"/>
  <c r="AB782" i="1"/>
  <c r="T781" i="1"/>
  <c r="P781" i="1"/>
  <c r="S779" i="1"/>
  <c r="GX778" i="1"/>
  <c r="W778" i="1"/>
  <c r="AB775" i="1"/>
  <c r="AB773" i="1"/>
  <c r="T772" i="1"/>
  <c r="P772" i="1"/>
  <c r="CP769" i="1"/>
  <c r="O769" i="1" s="1"/>
  <c r="GM769" i="1" s="1"/>
  <c r="GN769" i="1" s="1"/>
  <c r="S768" i="1"/>
  <c r="S767" i="1"/>
  <c r="CZ767" i="1" s="1"/>
  <c r="Y767" i="1" s="1"/>
  <c r="W767" i="1"/>
  <c r="AB767" i="1"/>
  <c r="BC731" i="1"/>
  <c r="T721" i="1"/>
  <c r="AB681" i="1"/>
  <c r="S679" i="1"/>
  <c r="GX678" i="1"/>
  <c r="R678" i="1"/>
  <c r="CZ678" i="1" s="1"/>
  <c r="Y678" i="1" s="1"/>
  <c r="T634" i="1"/>
  <c r="P634" i="1"/>
  <c r="W633" i="1"/>
  <c r="S633" i="1"/>
  <c r="W628" i="1"/>
  <c r="Q628" i="1"/>
  <c r="AB628" i="1"/>
  <c r="S623" i="1"/>
  <c r="AB621" i="1"/>
  <c r="AB620" i="1"/>
  <c r="AB619" i="1"/>
  <c r="CP579" i="1"/>
  <c r="O579" i="1" s="1"/>
  <c r="GM579" i="1" s="1"/>
  <c r="GN579" i="1" s="1"/>
  <c r="V573" i="1"/>
  <c r="W572" i="1"/>
  <c r="AB572" i="1"/>
  <c r="V535" i="1"/>
  <c r="R535" i="1"/>
  <c r="T534" i="1"/>
  <c r="T533" i="1"/>
  <c r="Q530" i="1"/>
  <c r="U530" i="1"/>
  <c r="R529" i="1"/>
  <c r="V529" i="1"/>
  <c r="AB524" i="1"/>
  <c r="AB418" i="1"/>
  <c r="AB374" i="1"/>
  <c r="W283" i="1"/>
  <c r="S272" i="1"/>
  <c r="W272" i="1"/>
  <c r="AB218" i="1"/>
  <c r="W209" i="1"/>
  <c r="S167" i="1"/>
  <c r="W167" i="1"/>
  <c r="AW414" i="7"/>
  <c r="K414" i="7"/>
  <c r="I414" i="7" s="1"/>
  <c r="AN414" i="7"/>
  <c r="CP164" i="1"/>
  <c r="O164" i="1" s="1"/>
  <c r="GM164" i="1" s="1"/>
  <c r="GN164" i="1" s="1"/>
  <c r="L411" i="7"/>
  <c r="AD388" i="7"/>
  <c r="AE388" i="7"/>
  <c r="G380" i="7"/>
  <c r="C381" i="7"/>
  <c r="AW346" i="7"/>
  <c r="K346" i="7"/>
  <c r="I346" i="7" s="1"/>
  <c r="AN346" i="7"/>
  <c r="AD324" i="7"/>
  <c r="G319" i="7"/>
  <c r="AE324" i="7"/>
  <c r="G303" i="7"/>
  <c r="C304" i="7"/>
  <c r="I120" i="1"/>
  <c r="GX120" i="1" s="1"/>
  <c r="AB109" i="1"/>
  <c r="U107" i="1"/>
  <c r="P107" i="1"/>
  <c r="T107" i="1"/>
  <c r="AB101" i="1"/>
  <c r="AD157" i="7"/>
  <c r="AE157" i="7"/>
  <c r="G145" i="7"/>
  <c r="G152" i="7" s="1"/>
  <c r="C146" i="7"/>
  <c r="AD142" i="7"/>
  <c r="G131" i="7"/>
  <c r="G137" i="7"/>
  <c r="C132" i="7"/>
  <c r="AE142" i="7"/>
  <c r="I90" i="1"/>
  <c r="GX90" i="1" s="1"/>
  <c r="K110" i="7"/>
  <c r="I110" i="7" s="1"/>
  <c r="AN110" i="7"/>
  <c r="AW110" i="7"/>
  <c r="CP37" i="1"/>
  <c r="O37" i="1" s="1"/>
  <c r="GM37" i="1" s="1"/>
  <c r="GN37" i="1" s="1"/>
  <c r="DB550" i="3"/>
  <c r="DB470" i="3"/>
  <c r="DB390" i="3"/>
  <c r="DB378" i="3"/>
  <c r="DB376" i="3"/>
  <c r="DB250" i="3"/>
  <c r="DB245" i="3"/>
  <c r="DB242" i="3"/>
  <c r="DB162" i="3"/>
  <c r="DB158" i="3"/>
  <c r="DB142" i="3"/>
  <c r="H398" i="7"/>
  <c r="J398" i="7" s="1"/>
  <c r="DB124" i="3"/>
  <c r="J311" i="7"/>
  <c r="DB105" i="3"/>
  <c r="H264" i="7"/>
  <c r="J264" i="7" s="1"/>
  <c r="DB63" i="3"/>
  <c r="DB28" i="3"/>
  <c r="DB15" i="3"/>
  <c r="DB13" i="3"/>
  <c r="DB11" i="3"/>
  <c r="DB8" i="3"/>
  <c r="DB1" i="3"/>
  <c r="U479" i="1"/>
  <c r="AI868" i="1"/>
  <c r="T833" i="1"/>
  <c r="AB830" i="1"/>
  <c r="AB823" i="1"/>
  <c r="GX820" i="1"/>
  <c r="V779" i="1"/>
  <c r="V768" i="1"/>
  <c r="AB685" i="1"/>
  <c r="V679" i="1"/>
  <c r="Q678" i="1"/>
  <c r="AB678" i="1"/>
  <c r="T671" i="1"/>
  <c r="V633" i="1"/>
  <c r="R623" i="1"/>
  <c r="W618" i="1"/>
  <c r="AB536" i="1"/>
  <c r="U535" i="1"/>
  <c r="V485" i="1"/>
  <c r="V474" i="1"/>
  <c r="R474" i="1"/>
  <c r="GX413" i="1"/>
  <c r="R413" i="1"/>
  <c r="V413" i="1"/>
  <c r="R327" i="1"/>
  <c r="U277" i="1"/>
  <c r="Q274" i="1"/>
  <c r="Q230" i="1"/>
  <c r="AB230" i="1"/>
  <c r="Q228" i="1"/>
  <c r="Q217" i="1"/>
  <c r="AB214" i="1"/>
  <c r="Q163" i="1"/>
  <c r="U162" i="1"/>
  <c r="AB121" i="1"/>
  <c r="CP110" i="1"/>
  <c r="O110" i="1" s="1"/>
  <c r="L250" i="7"/>
  <c r="W107" i="1"/>
  <c r="AD247" i="7"/>
  <c r="G241" i="7"/>
  <c r="G226" i="7"/>
  <c r="C228" i="7"/>
  <c r="G242" i="7"/>
  <c r="AE247" i="7"/>
  <c r="I108" i="1"/>
  <c r="P108" i="1" s="1"/>
  <c r="DB520" i="3"/>
  <c r="DB501" i="3"/>
  <c r="DB493" i="3"/>
  <c r="DB346" i="3"/>
  <c r="DB279" i="3"/>
  <c r="DB260" i="3"/>
  <c r="DB229" i="3"/>
  <c r="DB83" i="3"/>
  <c r="J199" i="7"/>
  <c r="DB81" i="3"/>
  <c r="H195" i="7"/>
  <c r="J195" i="7" s="1"/>
  <c r="AB674" i="1"/>
  <c r="AL873" i="1"/>
  <c r="AL868" i="1" s="1"/>
  <c r="AB829" i="1"/>
  <c r="AB827" i="1"/>
  <c r="T820" i="1"/>
  <c r="CM818" i="1"/>
  <c r="AB781" i="1"/>
  <c r="R779" i="1"/>
  <c r="CZ779" i="1" s="1"/>
  <c r="Y779" i="1" s="1"/>
  <c r="AB777" i="1"/>
  <c r="AB772" i="1"/>
  <c r="R768" i="1"/>
  <c r="T765" i="1"/>
  <c r="T729" i="1"/>
  <c r="V722" i="1"/>
  <c r="R722" i="1"/>
  <c r="R679" i="1"/>
  <c r="V678" i="1"/>
  <c r="U678" i="1"/>
  <c r="GX671" i="1"/>
  <c r="R633" i="1"/>
  <c r="CZ633" i="1" s="1"/>
  <c r="Y633" i="1" s="1"/>
  <c r="V623" i="1"/>
  <c r="Q619" i="1"/>
  <c r="GX580" i="1"/>
  <c r="AB576" i="1"/>
  <c r="AB573" i="1"/>
  <c r="Q535" i="1"/>
  <c r="AB531" i="1"/>
  <c r="R485" i="1"/>
  <c r="CP476" i="1"/>
  <c r="O476" i="1" s="1"/>
  <c r="CC488" i="1"/>
  <c r="CC465" i="1" s="1"/>
  <c r="AB425" i="1"/>
  <c r="AB417" i="1"/>
  <c r="Q328" i="1"/>
  <c r="AB328" i="1"/>
  <c r="GX282" i="1"/>
  <c r="U274" i="1"/>
  <c r="AB235" i="1"/>
  <c r="AB233" i="1"/>
  <c r="V230" i="1"/>
  <c r="U230" i="1"/>
  <c r="V228" i="1"/>
  <c r="U228" i="1"/>
  <c r="U217" i="1"/>
  <c r="GX167" i="1"/>
  <c r="AD436" i="7"/>
  <c r="G430" i="7"/>
  <c r="AE436" i="7"/>
  <c r="G415" i="7"/>
  <c r="G431" i="7"/>
  <c r="C417" i="7"/>
  <c r="I168" i="1"/>
  <c r="Q168" i="1" s="1"/>
  <c r="U163" i="1"/>
  <c r="Q162" i="1"/>
  <c r="AB118" i="1"/>
  <c r="AW221" i="7"/>
  <c r="AN221" i="7"/>
  <c r="AB97" i="1"/>
  <c r="S96" i="1"/>
  <c r="W96" i="1"/>
  <c r="AB96" i="1"/>
  <c r="AK873" i="1"/>
  <c r="CJ873" i="1"/>
  <c r="BZ873" i="1"/>
  <c r="L498" i="7"/>
  <c r="AB834" i="1"/>
  <c r="GX833" i="1"/>
  <c r="W833" i="1"/>
  <c r="S833" i="1"/>
  <c r="T831" i="1"/>
  <c r="CP830" i="1"/>
  <c r="O830" i="1" s="1"/>
  <c r="AB822" i="1"/>
  <c r="Q822" i="1"/>
  <c r="GX783" i="1"/>
  <c r="R783" i="1"/>
  <c r="CY783" i="1" s="1"/>
  <c r="X783" i="1" s="1"/>
  <c r="R781" i="1"/>
  <c r="CY781" i="1" s="1"/>
  <c r="X781" i="1" s="1"/>
  <c r="Q779" i="1"/>
  <c r="AB774" i="1"/>
  <c r="R772" i="1"/>
  <c r="CZ772" i="1" s="1"/>
  <c r="Y772" i="1" s="1"/>
  <c r="CP770" i="1"/>
  <c r="O770" i="1" s="1"/>
  <c r="GM770" i="1" s="1"/>
  <c r="GN770" i="1" s="1"/>
  <c r="W768" i="1"/>
  <c r="Q768" i="1"/>
  <c r="Q767" i="1"/>
  <c r="U767" i="1"/>
  <c r="GX729" i="1"/>
  <c r="W729" i="1"/>
  <c r="CY724" i="1"/>
  <c r="X724" i="1" s="1"/>
  <c r="U722" i="1"/>
  <c r="Q722" i="1"/>
  <c r="CP685" i="1"/>
  <c r="O685" i="1" s="1"/>
  <c r="T683" i="1"/>
  <c r="AB680" i="1"/>
  <c r="W679" i="1"/>
  <c r="AJ687" i="1" s="1"/>
  <c r="Q679" i="1"/>
  <c r="AB679" i="1"/>
  <c r="T678" i="1"/>
  <c r="P678" i="1"/>
  <c r="AB676" i="1"/>
  <c r="AB673" i="1"/>
  <c r="W671" i="1"/>
  <c r="AB635" i="1"/>
  <c r="V634" i="1"/>
  <c r="R634" i="1"/>
  <c r="CY634" i="1" s="1"/>
  <c r="X634" i="1" s="1"/>
  <c r="U633" i="1"/>
  <c r="Q633" i="1"/>
  <c r="AB633" i="1"/>
  <c r="S628" i="1"/>
  <c r="CY628" i="1" s="1"/>
  <c r="X628" i="1" s="1"/>
  <c r="BZ637" i="1"/>
  <c r="AQ637" i="1" s="1"/>
  <c r="AQ614" i="1" s="1"/>
  <c r="T627" i="1"/>
  <c r="AB624" i="1"/>
  <c r="Q623" i="1"/>
  <c r="CP623" i="1" s="1"/>
  <c r="O623" i="1" s="1"/>
  <c r="AB623" i="1"/>
  <c r="R619" i="1"/>
  <c r="T617" i="1"/>
  <c r="T580" i="1"/>
  <c r="W578" i="1"/>
  <c r="T577" i="1"/>
  <c r="S573" i="1"/>
  <c r="T535" i="1"/>
  <c r="CP531" i="1"/>
  <c r="O531" i="1" s="1"/>
  <c r="GM531" i="1" s="1"/>
  <c r="GN531" i="1" s="1"/>
  <c r="CP527" i="1"/>
  <c r="O527" i="1" s="1"/>
  <c r="GM527" i="1" s="1"/>
  <c r="GN527" i="1" s="1"/>
  <c r="AB527" i="1"/>
  <c r="AB486" i="1"/>
  <c r="W483" i="1"/>
  <c r="I484" i="1"/>
  <c r="V484" i="1" s="1"/>
  <c r="S479" i="1"/>
  <c r="U470" i="1"/>
  <c r="AB470" i="1"/>
  <c r="GX430" i="1"/>
  <c r="AB428" i="1"/>
  <c r="CP424" i="1"/>
  <c r="O424" i="1" s="1"/>
  <c r="AB415" i="1"/>
  <c r="AB373" i="1"/>
  <c r="GX369" i="1"/>
  <c r="AB322" i="1"/>
  <c r="AB283" i="1"/>
  <c r="AB280" i="1"/>
  <c r="U272" i="1"/>
  <c r="Q272" i="1"/>
  <c r="AB231" i="1"/>
  <c r="W221" i="1"/>
  <c r="R221" i="1"/>
  <c r="V221" i="1"/>
  <c r="AB215" i="1"/>
  <c r="AB213" i="1"/>
  <c r="R209" i="1"/>
  <c r="V167" i="1"/>
  <c r="Q167" i="1"/>
  <c r="U167" i="1"/>
  <c r="AB167" i="1"/>
  <c r="I123" i="1"/>
  <c r="P123" i="1" s="1"/>
  <c r="AB120" i="1"/>
  <c r="AB114" i="1"/>
  <c r="R112" i="1"/>
  <c r="V112" i="1"/>
  <c r="AE273" i="7"/>
  <c r="G268" i="7"/>
  <c r="C254" i="7"/>
  <c r="G252" i="7"/>
  <c r="G267" i="7"/>
  <c r="AD273" i="7"/>
  <c r="I113" i="1"/>
  <c r="V113" i="1" s="1"/>
  <c r="GX108" i="1"/>
  <c r="R107" i="1"/>
  <c r="V107" i="1"/>
  <c r="DB549" i="3"/>
  <c r="DB441" i="3"/>
  <c r="DB438" i="3"/>
  <c r="DB315" i="3"/>
  <c r="DB304" i="3"/>
  <c r="DB303" i="3"/>
  <c r="DB271" i="3"/>
  <c r="DB270" i="3"/>
  <c r="CW171" i="3"/>
  <c r="CX171" i="3"/>
  <c r="DB164" i="3"/>
  <c r="DB161" i="3"/>
  <c r="DB159" i="3"/>
  <c r="DB151" i="3"/>
  <c r="DB141" i="3"/>
  <c r="J396" i="7"/>
  <c r="DB114" i="3"/>
  <c r="DB113" i="3"/>
  <c r="J286" i="7"/>
  <c r="DB104" i="3"/>
  <c r="J261" i="7"/>
  <c r="DB54" i="3"/>
  <c r="J115" i="7"/>
  <c r="DB12" i="3"/>
  <c r="T523" i="1"/>
  <c r="U485" i="1"/>
  <c r="Q485" i="1"/>
  <c r="Q484" i="1"/>
  <c r="U484" i="1"/>
  <c r="AB483" i="1"/>
  <c r="T482" i="1"/>
  <c r="GX481" i="1"/>
  <c r="R481" i="1"/>
  <c r="CZ481" i="1" s="1"/>
  <c r="Y481" i="1" s="1"/>
  <c r="V481" i="1"/>
  <c r="T479" i="1"/>
  <c r="U474" i="1"/>
  <c r="Q474" i="1"/>
  <c r="AB472" i="1"/>
  <c r="AB471" i="1"/>
  <c r="T470" i="1"/>
  <c r="P470" i="1"/>
  <c r="S469" i="1"/>
  <c r="CZ469" i="1" s="1"/>
  <c r="Y469" i="1" s="1"/>
  <c r="U423" i="1"/>
  <c r="Q423" i="1"/>
  <c r="T422" i="1"/>
  <c r="P422" i="1"/>
  <c r="T421" i="1"/>
  <c r="V417" i="1"/>
  <c r="U413" i="1"/>
  <c r="Q413" i="1"/>
  <c r="CP376" i="1"/>
  <c r="O376" i="1" s="1"/>
  <c r="GM376" i="1" s="1"/>
  <c r="GN376" i="1" s="1"/>
  <c r="AB375" i="1"/>
  <c r="T374" i="1"/>
  <c r="P374" i="1"/>
  <c r="Q373" i="1"/>
  <c r="AB371" i="1"/>
  <c r="R369" i="1"/>
  <c r="CZ369" i="1" s="1"/>
  <c r="Y369" i="1" s="1"/>
  <c r="GX368" i="1"/>
  <c r="S368" i="1"/>
  <c r="T367" i="1"/>
  <c r="R328" i="1"/>
  <c r="T326" i="1"/>
  <c r="GX323" i="1"/>
  <c r="R323" i="1"/>
  <c r="CZ323" i="1" s="1"/>
  <c r="Y323" i="1" s="1"/>
  <c r="V323" i="1"/>
  <c r="R322" i="1"/>
  <c r="CY322" i="1" s="1"/>
  <c r="X322" i="1" s="1"/>
  <c r="CP284" i="1"/>
  <c r="O284" i="1" s="1"/>
  <c r="Q280" i="1"/>
  <c r="CP280" i="1" s="1"/>
  <c r="O280" i="1" s="1"/>
  <c r="U280" i="1"/>
  <c r="CP278" i="1"/>
  <c r="O278" i="1" s="1"/>
  <c r="R277" i="1"/>
  <c r="AB277" i="1"/>
  <c r="T276" i="1"/>
  <c r="GX275" i="1"/>
  <c r="T275" i="1"/>
  <c r="GX274" i="1"/>
  <c r="R274" i="1"/>
  <c r="CY274" i="1" s="1"/>
  <c r="X274" i="1" s="1"/>
  <c r="V274" i="1"/>
  <c r="T272" i="1"/>
  <c r="P272" i="1"/>
  <c r="T271" i="1"/>
  <c r="T232" i="1"/>
  <c r="P232" i="1"/>
  <c r="GX230" i="1"/>
  <c r="R230" i="1"/>
  <c r="CY230" i="1" s="1"/>
  <c r="X230" i="1" s="1"/>
  <c r="T228" i="1"/>
  <c r="P228" i="1"/>
  <c r="AB226" i="1"/>
  <c r="Q225" i="1"/>
  <c r="CP225" i="1" s="1"/>
  <c r="O225" i="1" s="1"/>
  <c r="GM225" i="1" s="1"/>
  <c r="GN225" i="1" s="1"/>
  <c r="AB225" i="1"/>
  <c r="AB224" i="1"/>
  <c r="AB222" i="1"/>
  <c r="S221" i="1"/>
  <c r="CY221" i="1" s="1"/>
  <c r="X221" i="1" s="1"/>
  <c r="AB220" i="1"/>
  <c r="I220" i="1"/>
  <c r="Q220" i="1" s="1"/>
  <c r="R219" i="1"/>
  <c r="CZ219" i="1" s="1"/>
  <c r="Y219" i="1" s="1"/>
  <c r="Q218" i="1"/>
  <c r="CP218" i="1" s="1"/>
  <c r="O218" i="1" s="1"/>
  <c r="U218" i="1"/>
  <c r="T217" i="1"/>
  <c r="P217" i="1"/>
  <c r="T215" i="1"/>
  <c r="P215" i="1"/>
  <c r="R214" i="1"/>
  <c r="CZ214" i="1" s="1"/>
  <c r="Y214" i="1" s="1"/>
  <c r="V214" i="1"/>
  <c r="Q213" i="1"/>
  <c r="CP213" i="1" s="1"/>
  <c r="O213" i="1" s="1"/>
  <c r="U213" i="1"/>
  <c r="Q212" i="1"/>
  <c r="CP212" i="1" s="1"/>
  <c r="O212" i="1" s="1"/>
  <c r="GM212" i="1" s="1"/>
  <c r="GN212" i="1" s="1"/>
  <c r="AB212" i="1"/>
  <c r="Q211" i="1"/>
  <c r="CP211" i="1" s="1"/>
  <c r="O211" i="1" s="1"/>
  <c r="U211" i="1"/>
  <c r="GX209" i="1"/>
  <c r="S209" i="1"/>
  <c r="T208" i="1"/>
  <c r="T207" i="1"/>
  <c r="T206" i="1"/>
  <c r="P168" i="1"/>
  <c r="T167" i="1"/>
  <c r="P167" i="1"/>
  <c r="T163" i="1"/>
  <c r="P163" i="1"/>
  <c r="AB163" i="1"/>
  <c r="T162" i="1"/>
  <c r="P162" i="1"/>
  <c r="AB124" i="1"/>
  <c r="AB123" i="1"/>
  <c r="T119" i="1"/>
  <c r="AW302" i="7"/>
  <c r="K302" i="7"/>
  <c r="I302" i="7" s="1"/>
  <c r="AN302" i="7"/>
  <c r="P117" i="1"/>
  <c r="T117" i="1"/>
  <c r="S112" i="1"/>
  <c r="GX111" i="1"/>
  <c r="T111" i="1"/>
  <c r="U108" i="1"/>
  <c r="Q107" i="1"/>
  <c r="Q105" i="1"/>
  <c r="CP105" i="1" s="1"/>
  <c r="O105" i="1" s="1"/>
  <c r="U105" i="1"/>
  <c r="T104" i="1"/>
  <c r="S102" i="1"/>
  <c r="CZ102" i="1" s="1"/>
  <c r="Y102" i="1" s="1"/>
  <c r="GX101" i="1"/>
  <c r="R101" i="1"/>
  <c r="GX100" i="1"/>
  <c r="R100" i="1"/>
  <c r="CY100" i="1" s="1"/>
  <c r="X100" i="1" s="1"/>
  <c r="V100" i="1"/>
  <c r="AD213" i="7"/>
  <c r="G207" i="7"/>
  <c r="C190" i="7"/>
  <c r="G208" i="7"/>
  <c r="G188" i="7"/>
  <c r="G206" i="7"/>
  <c r="AE213" i="7"/>
  <c r="AW187" i="7"/>
  <c r="AN187" i="7"/>
  <c r="K187" i="7"/>
  <c r="I187" i="7" s="1"/>
  <c r="R96" i="1"/>
  <c r="AB84" i="1"/>
  <c r="GX81" i="1"/>
  <c r="W81" i="1"/>
  <c r="R42" i="1"/>
  <c r="V42" i="1"/>
  <c r="R39" i="1"/>
  <c r="V39" i="1"/>
  <c r="AB37" i="1"/>
  <c r="V34" i="1"/>
  <c r="T31" i="1"/>
  <c r="DB537" i="3"/>
  <c r="DB528" i="3"/>
  <c r="DB525" i="3"/>
  <c r="DB431" i="3"/>
  <c r="DB430" i="3"/>
  <c r="DB428" i="3"/>
  <c r="DB422" i="3"/>
  <c r="DB393" i="3"/>
  <c r="DB372" i="3"/>
  <c r="DB361" i="3"/>
  <c r="DB340" i="3"/>
  <c r="DB283" i="3"/>
  <c r="DB268" i="3"/>
  <c r="DB264" i="3"/>
  <c r="DB258" i="3"/>
  <c r="DB236" i="3"/>
  <c r="DB216" i="3"/>
  <c r="DB199" i="3"/>
  <c r="DB198" i="3"/>
  <c r="DB186" i="3"/>
  <c r="DH177" i="3"/>
  <c r="DG175" i="3"/>
  <c r="DF175" i="3"/>
  <c r="DJ175" i="3" s="1"/>
  <c r="DG169" i="3"/>
  <c r="DF169" i="3"/>
  <c r="DB139" i="3"/>
  <c r="DB138" i="3"/>
  <c r="J383" i="7"/>
  <c r="DB129" i="3"/>
  <c r="DB116" i="3"/>
  <c r="H291" i="7"/>
  <c r="J291" i="7" s="1"/>
  <c r="DB109" i="3"/>
  <c r="H266" i="7"/>
  <c r="J266" i="7" s="1"/>
  <c r="DB98" i="3"/>
  <c r="DB97" i="3"/>
  <c r="H237" i="7"/>
  <c r="J237" i="7" s="1"/>
  <c r="DB86" i="3"/>
  <c r="J203" i="7"/>
  <c r="DB71" i="3"/>
  <c r="DB70" i="3"/>
  <c r="J167" i="7"/>
  <c r="DB58" i="3"/>
  <c r="J122" i="7"/>
  <c r="DB50" i="3"/>
  <c r="DB47" i="3"/>
  <c r="DB44" i="3"/>
  <c r="J79" i="7"/>
  <c r="DB42" i="3"/>
  <c r="H69" i="7"/>
  <c r="J69" i="7" s="1"/>
  <c r="DB40" i="3"/>
  <c r="DB32" i="3"/>
  <c r="W485" i="1"/>
  <c r="S485" i="1"/>
  <c r="CZ485" i="1" s="1"/>
  <c r="Y485" i="1" s="1"/>
  <c r="T481" i="1"/>
  <c r="P481" i="1"/>
  <c r="V479" i="1"/>
  <c r="AB479" i="1"/>
  <c r="W478" i="1"/>
  <c r="AB475" i="1"/>
  <c r="S474" i="1"/>
  <c r="W474" i="1"/>
  <c r="R470" i="1"/>
  <c r="CY470" i="1" s="1"/>
  <c r="X470" i="1" s="1"/>
  <c r="U469" i="1"/>
  <c r="Q469" i="1"/>
  <c r="AB431" i="1"/>
  <c r="AB430" i="1"/>
  <c r="T429" i="1"/>
  <c r="W423" i="1"/>
  <c r="S423" i="1"/>
  <c r="CY423" i="1" s="1"/>
  <c r="X423" i="1" s="1"/>
  <c r="GX422" i="1"/>
  <c r="R422" i="1"/>
  <c r="CZ422" i="1" s="1"/>
  <c r="Y422" i="1" s="1"/>
  <c r="AB419" i="1"/>
  <c r="S413" i="1"/>
  <c r="CY413" i="1" s="1"/>
  <c r="X413" i="1" s="1"/>
  <c r="W413" i="1"/>
  <c r="T412" i="1"/>
  <c r="V374" i="1"/>
  <c r="R374" i="1"/>
  <c r="CZ374" i="1" s="1"/>
  <c r="Y374" i="1" s="1"/>
  <c r="BZ378" i="1"/>
  <c r="BZ364" i="1" s="1"/>
  <c r="AB370" i="1"/>
  <c r="T369" i="1"/>
  <c r="P369" i="1"/>
  <c r="U368" i="1"/>
  <c r="Q368" i="1"/>
  <c r="CP368" i="1" s="1"/>
  <c r="O368" i="1" s="1"/>
  <c r="CU259" i="3"/>
  <c r="P328" i="1"/>
  <c r="W327" i="1"/>
  <c r="AJ332" i="1" s="1"/>
  <c r="T322" i="1"/>
  <c r="P322" i="1"/>
  <c r="T282" i="1"/>
  <c r="AB281" i="1"/>
  <c r="T274" i="1"/>
  <c r="P274" i="1"/>
  <c r="AB274" i="1"/>
  <c r="W273" i="1"/>
  <c r="GX272" i="1"/>
  <c r="R272" i="1"/>
  <c r="V272" i="1"/>
  <c r="AB272" i="1"/>
  <c r="CP235" i="1"/>
  <c r="O235" i="1" s="1"/>
  <c r="GM235" i="1" s="1"/>
  <c r="GN235" i="1" s="1"/>
  <c r="CP233" i="1"/>
  <c r="O233" i="1" s="1"/>
  <c r="GM233" i="1" s="1"/>
  <c r="GN233" i="1" s="1"/>
  <c r="T230" i="1"/>
  <c r="P230" i="1"/>
  <c r="R228" i="1"/>
  <c r="CZ228" i="1" s="1"/>
  <c r="Y228" i="1" s="1"/>
  <c r="CP224" i="1"/>
  <c r="O224" i="1" s="1"/>
  <c r="AB223" i="1"/>
  <c r="CP222" i="1"/>
  <c r="O222" i="1" s="1"/>
  <c r="GM222" i="1" s="1"/>
  <c r="GN222" i="1" s="1"/>
  <c r="U221" i="1"/>
  <c r="Q221" i="1"/>
  <c r="AB221" i="1"/>
  <c r="U220" i="1"/>
  <c r="CP219" i="1"/>
  <c r="O219" i="1" s="1"/>
  <c r="R217" i="1"/>
  <c r="CZ217" i="1" s="1"/>
  <c r="Y217" i="1" s="1"/>
  <c r="V217" i="1"/>
  <c r="R215" i="1"/>
  <c r="S212" i="1"/>
  <c r="AB211" i="1"/>
  <c r="U209" i="1"/>
  <c r="Q209" i="1"/>
  <c r="AW440" i="7"/>
  <c r="K440" i="7"/>
  <c r="I440" i="7" s="1"/>
  <c r="AN440" i="7"/>
  <c r="AW438" i="7"/>
  <c r="K438" i="7"/>
  <c r="I438" i="7" s="1"/>
  <c r="AN438" i="7"/>
  <c r="R168" i="1"/>
  <c r="R167" i="1"/>
  <c r="CZ167" i="1" s="1"/>
  <c r="Y167" i="1" s="1"/>
  <c r="GX166" i="1"/>
  <c r="BY172" i="1"/>
  <c r="BY158" i="1" s="1"/>
  <c r="T166" i="1"/>
  <c r="GX163" i="1"/>
  <c r="R163" i="1"/>
  <c r="CZ163" i="1" s="1"/>
  <c r="Y163" i="1" s="1"/>
  <c r="V163" i="1"/>
  <c r="GX162" i="1"/>
  <c r="R162" i="1"/>
  <c r="V162" i="1"/>
  <c r="AB162" i="1"/>
  <c r="AE410" i="7"/>
  <c r="G405" i="7"/>
  <c r="C391" i="7"/>
  <c r="G389" i="7"/>
  <c r="AD410" i="7"/>
  <c r="G404" i="7"/>
  <c r="W160" i="1"/>
  <c r="T122" i="1"/>
  <c r="K326" i="7"/>
  <c r="I326" i="7" s="1"/>
  <c r="AW326" i="7"/>
  <c r="AN326" i="7"/>
  <c r="R117" i="1"/>
  <c r="CY117" i="1" s="1"/>
  <c r="X117" i="1" s="1"/>
  <c r="V117" i="1"/>
  <c r="AE300" i="7"/>
  <c r="G278" i="7"/>
  <c r="G295" i="7"/>
  <c r="C279" i="7"/>
  <c r="AD300" i="7"/>
  <c r="CP114" i="1"/>
  <c r="O114" i="1" s="1"/>
  <c r="L274" i="7"/>
  <c r="W112" i="1"/>
  <c r="Q112" i="1"/>
  <c r="AB112" i="1"/>
  <c r="AW249" i="7"/>
  <c r="AN249" i="7"/>
  <c r="K249" i="7"/>
  <c r="I249" i="7" s="1"/>
  <c r="S108" i="1"/>
  <c r="S107" i="1"/>
  <c r="T106" i="1"/>
  <c r="AB105" i="1"/>
  <c r="AD221" i="7"/>
  <c r="G221" i="7"/>
  <c r="AE221" i="7"/>
  <c r="AD225" i="7"/>
  <c r="C217" i="7"/>
  <c r="G216" i="7"/>
  <c r="AE225" i="7"/>
  <c r="AB103" i="1"/>
  <c r="W102" i="1"/>
  <c r="Q102" i="1"/>
  <c r="AB102" i="1"/>
  <c r="T101" i="1"/>
  <c r="P101" i="1"/>
  <c r="AW185" i="7"/>
  <c r="K185" i="7"/>
  <c r="I185" i="7" s="1"/>
  <c r="T96" i="1"/>
  <c r="P96" i="1"/>
  <c r="GX94" i="1"/>
  <c r="R94" i="1"/>
  <c r="CY94" i="1" s="1"/>
  <c r="X94" i="1" s="1"/>
  <c r="S90" i="1"/>
  <c r="AB86" i="1"/>
  <c r="AD84" i="7"/>
  <c r="C77" i="7"/>
  <c r="AE84" i="7"/>
  <c r="G76" i="7"/>
  <c r="P34" i="1"/>
  <c r="DB523" i="3"/>
  <c r="DB466" i="3"/>
  <c r="DB458" i="3"/>
  <c r="DB384" i="3"/>
  <c r="DB336" i="3"/>
  <c r="DB334" i="3"/>
  <c r="DB308" i="3"/>
  <c r="DB293" i="3"/>
  <c r="DB265" i="3"/>
  <c r="DB187" i="3"/>
  <c r="DB182" i="3"/>
  <c r="DG179" i="3"/>
  <c r="DF179" i="3"/>
  <c r="DJ179" i="3" s="1"/>
  <c r="DB155" i="3"/>
  <c r="H429" i="7"/>
  <c r="J429" i="7" s="1"/>
  <c r="DB137" i="3"/>
  <c r="H338" i="7"/>
  <c r="J338" i="7" s="1"/>
  <c r="DB127" i="3"/>
  <c r="H316" i="7"/>
  <c r="J316" i="7" s="1"/>
  <c r="DB120" i="3"/>
  <c r="H294" i="7"/>
  <c r="J294" i="7" s="1"/>
  <c r="DB110" i="3"/>
  <c r="J281" i="7"/>
  <c r="DB59" i="3"/>
  <c r="H124" i="7"/>
  <c r="J124" i="7" s="1"/>
  <c r="DB45" i="3"/>
  <c r="J89" i="7"/>
  <c r="T94" i="1"/>
  <c r="P94" i="1"/>
  <c r="AD183" i="7"/>
  <c r="G177" i="7"/>
  <c r="AE183" i="7"/>
  <c r="G176" i="7"/>
  <c r="C160" i="7"/>
  <c r="G158" i="7"/>
  <c r="G178" i="7"/>
  <c r="T92" i="1"/>
  <c r="CY88" i="1"/>
  <c r="X88" i="1" s="1"/>
  <c r="AE75" i="7"/>
  <c r="C60" i="7"/>
  <c r="G70" i="7"/>
  <c r="G59" i="7"/>
  <c r="G66" i="7" s="1"/>
  <c r="AD75" i="7"/>
  <c r="S42" i="1"/>
  <c r="W42" i="1"/>
  <c r="CP40" i="1"/>
  <c r="O40" i="1" s="1"/>
  <c r="GM40" i="1" s="1"/>
  <c r="GN40" i="1" s="1"/>
  <c r="S39" i="1"/>
  <c r="W39" i="1"/>
  <c r="AB36" i="1"/>
  <c r="S34" i="1"/>
  <c r="S32" i="1"/>
  <c r="W32" i="1"/>
  <c r="W31" i="1"/>
  <c r="S29" i="1"/>
  <c r="CY29" i="1" s="1"/>
  <c r="X29" i="1" s="1"/>
  <c r="W29" i="1"/>
  <c r="DB460" i="3"/>
  <c r="DB435" i="3"/>
  <c r="DB432" i="3"/>
  <c r="DB388" i="3"/>
  <c r="DB386" i="3"/>
  <c r="DB373" i="3"/>
  <c r="DB353" i="3"/>
  <c r="DB343" i="3"/>
  <c r="DB342" i="3"/>
  <c r="DB316" i="3"/>
  <c r="DB310" i="3"/>
  <c r="DB277" i="3"/>
  <c r="DB276" i="3"/>
  <c r="DB273" i="3"/>
  <c r="DB263" i="3"/>
  <c r="DB262" i="3"/>
  <c r="DB224" i="3"/>
  <c r="DB200" i="3"/>
  <c r="DB184" i="3"/>
  <c r="DB152" i="3"/>
  <c r="H428" i="7"/>
  <c r="J428" i="7" s="1"/>
  <c r="DB149" i="3"/>
  <c r="H422" i="7"/>
  <c r="J422" i="7" s="1"/>
  <c r="DB76" i="3"/>
  <c r="H174" i="7"/>
  <c r="J174" i="7" s="1"/>
  <c r="DB74" i="3"/>
  <c r="DB73" i="3"/>
  <c r="H172" i="7"/>
  <c r="J172" i="7" s="1"/>
  <c r="DB66" i="3"/>
  <c r="H151" i="7"/>
  <c r="J151" i="7" s="1"/>
  <c r="DB64" i="3"/>
  <c r="DB53" i="3"/>
  <c r="DB37" i="3"/>
  <c r="DB34" i="3"/>
  <c r="DB26" i="3"/>
  <c r="DB18" i="3"/>
  <c r="AW144" i="7"/>
  <c r="AN144" i="7"/>
  <c r="K144" i="7"/>
  <c r="I144" i="7" s="1"/>
  <c r="P90" i="1"/>
  <c r="T89" i="1"/>
  <c r="AE130" i="7"/>
  <c r="G125" i="7"/>
  <c r="AD130" i="7"/>
  <c r="C113" i="7"/>
  <c r="G111" i="7"/>
  <c r="CP86" i="1"/>
  <c r="O86" i="1" s="1"/>
  <c r="GM86" i="1" s="1"/>
  <c r="GN86" i="1" s="1"/>
  <c r="CP85" i="1"/>
  <c r="O85" i="1" s="1"/>
  <c r="GM85" i="1" s="1"/>
  <c r="GN85" i="1" s="1"/>
  <c r="L107" i="7"/>
  <c r="AB85" i="1"/>
  <c r="I84" i="1"/>
  <c r="Q84" i="1" s="1"/>
  <c r="AD106" i="7"/>
  <c r="G100" i="7"/>
  <c r="AE106" i="7"/>
  <c r="G85" i="7"/>
  <c r="C87" i="7"/>
  <c r="G101" i="7"/>
  <c r="AB80" i="1"/>
  <c r="U42" i="1"/>
  <c r="Q42" i="1"/>
  <c r="CP42" i="1" s="1"/>
  <c r="O42" i="1" s="1"/>
  <c r="AB40" i="1"/>
  <c r="Q39" i="1"/>
  <c r="U35" i="1"/>
  <c r="Q34" i="1"/>
  <c r="U34" i="1"/>
  <c r="W34" i="1"/>
  <c r="U32" i="1"/>
  <c r="Q32" i="1"/>
  <c r="U29" i="1"/>
  <c r="Q29" i="1"/>
  <c r="DB522" i="3"/>
  <c r="DB519" i="3"/>
  <c r="DB518" i="3"/>
  <c r="DB516" i="3"/>
  <c r="DB479" i="3"/>
  <c r="DB478" i="3"/>
  <c r="DB476" i="3"/>
  <c r="DB473" i="3"/>
  <c r="DB472" i="3"/>
  <c r="DB464" i="3"/>
  <c r="DB461" i="3"/>
  <c r="DB405" i="3"/>
  <c r="DB374" i="3"/>
  <c r="DB312" i="3"/>
  <c r="DB311" i="3"/>
  <c r="DB300" i="3"/>
  <c r="DB298" i="3"/>
  <c r="DB296" i="3"/>
  <c r="DB295" i="3"/>
  <c r="DB272" i="3"/>
  <c r="DB259" i="3"/>
  <c r="DB255" i="3"/>
  <c r="DB253" i="3"/>
  <c r="DB252" i="3"/>
  <c r="DB239" i="3"/>
  <c r="DB235" i="3"/>
  <c r="DB228" i="3"/>
  <c r="DB227" i="3"/>
  <c r="DB225" i="3"/>
  <c r="DB223" i="3"/>
  <c r="DB221" i="3"/>
  <c r="DB220" i="3"/>
  <c r="DB218" i="3"/>
  <c r="DB217" i="3"/>
  <c r="DB215" i="3"/>
  <c r="DB214" i="3"/>
  <c r="DB206" i="3"/>
  <c r="DB202" i="3"/>
  <c r="DB201" i="3"/>
  <c r="DB196" i="3"/>
  <c r="DB189" i="3"/>
  <c r="DB167" i="3"/>
  <c r="DB135" i="3"/>
  <c r="DB126" i="3"/>
  <c r="DB123" i="3"/>
  <c r="DB115" i="3"/>
  <c r="DB112" i="3"/>
  <c r="DB95" i="3"/>
  <c r="J233" i="7"/>
  <c r="DB85" i="3"/>
  <c r="DB77" i="3"/>
  <c r="H175" i="7"/>
  <c r="J175" i="7" s="1"/>
  <c r="DB67" i="3"/>
  <c r="J162" i="7"/>
  <c r="DB61" i="3"/>
  <c r="J134" i="7"/>
  <c r="DB57" i="3"/>
  <c r="DB56" i="3"/>
  <c r="J118" i="7"/>
  <c r="DB48" i="3"/>
  <c r="J94" i="7"/>
  <c r="DB33" i="3"/>
  <c r="DB31" i="3"/>
  <c r="DB30" i="3"/>
  <c r="DB25" i="3"/>
  <c r="DB5" i="3"/>
  <c r="DB3" i="3"/>
  <c r="BZ687" i="1"/>
  <c r="CG687" i="1" s="1"/>
  <c r="AB275" i="1"/>
  <c r="BZ237" i="1"/>
  <c r="CG237" i="1" s="1"/>
  <c r="AX237" i="1" s="1"/>
  <c r="F244" i="1" s="1"/>
  <c r="AB616" i="1"/>
  <c r="CD237" i="1"/>
  <c r="CD204" i="1" s="1"/>
  <c r="AB721" i="1"/>
  <c r="AB617" i="1"/>
  <c r="BY538" i="1"/>
  <c r="BY520" i="1" s="1"/>
  <c r="BY433" i="1"/>
  <c r="BY410" i="1" s="1"/>
  <c r="BZ126" i="1"/>
  <c r="AQ126" i="1" s="1"/>
  <c r="BZ45" i="1"/>
  <c r="BZ26" i="1" s="1"/>
  <c r="AB627" i="1"/>
  <c r="BZ433" i="1"/>
  <c r="BZ410" i="1" s="1"/>
  <c r="BY286" i="1"/>
  <c r="BY269" i="1" s="1"/>
  <c r="BZ786" i="1"/>
  <c r="BZ763" i="1" s="1"/>
  <c r="BZ582" i="1"/>
  <c r="AQ582" i="1" s="1"/>
  <c r="AB467" i="1"/>
  <c r="AB729" i="1"/>
  <c r="CD488" i="1"/>
  <c r="CD465" i="1" s="1"/>
  <c r="CD172" i="1"/>
  <c r="AU172" i="1" s="1"/>
  <c r="CD786" i="1"/>
  <c r="CD763" i="1" s="1"/>
  <c r="AB629" i="1"/>
  <c r="CD582" i="1"/>
  <c r="CD570" i="1" s="1"/>
  <c r="CC582" i="1"/>
  <c r="CC570" i="1" s="1"/>
  <c r="BZ538" i="1"/>
  <c r="BZ520" i="1" s="1"/>
  <c r="AB320" i="1"/>
  <c r="BY237" i="1"/>
  <c r="AP237" i="1" s="1"/>
  <c r="F246" i="1" s="1"/>
  <c r="AB93" i="1"/>
  <c r="BY126" i="1"/>
  <c r="BY77" i="1" s="1"/>
  <c r="CC45" i="1"/>
  <c r="CC26" i="1" s="1"/>
  <c r="BZ731" i="1"/>
  <c r="BZ719" i="1" s="1"/>
  <c r="CC637" i="1"/>
  <c r="AT637" i="1" s="1"/>
  <c r="F655" i="1" s="1"/>
  <c r="CD378" i="1"/>
  <c r="CD364" i="1" s="1"/>
  <c r="AB31" i="1"/>
  <c r="AB166" i="1"/>
  <c r="AB523" i="1"/>
  <c r="AB473" i="1"/>
  <c r="AB367" i="1"/>
  <c r="AB207" i="1"/>
  <c r="AB119" i="1"/>
  <c r="AB116" i="1"/>
  <c r="AB821" i="1"/>
  <c r="BY687" i="1"/>
  <c r="BY669" i="1" s="1"/>
  <c r="AB677" i="1"/>
  <c r="AB577" i="1"/>
  <c r="AB534" i="1"/>
  <c r="CD433" i="1"/>
  <c r="CD410" i="1" s="1"/>
  <c r="AB412" i="1"/>
  <c r="CC378" i="1"/>
  <c r="AT378" i="1" s="1"/>
  <c r="F396" i="1" s="1"/>
  <c r="AB122" i="1"/>
  <c r="CD126" i="1"/>
  <c r="CD77" i="1" s="1"/>
  <c r="BY45" i="1"/>
  <c r="BY26" i="1" s="1"/>
  <c r="CD45" i="1"/>
  <c r="CD26" i="1" s="1"/>
  <c r="CD637" i="1"/>
  <c r="AU637" i="1" s="1"/>
  <c r="AU614" i="1" s="1"/>
  <c r="CC237" i="1"/>
  <c r="AT237" i="1" s="1"/>
  <c r="F255" i="1" s="1"/>
  <c r="CD538" i="1"/>
  <c r="CD520" i="1" s="1"/>
  <c r="AB522" i="1"/>
  <c r="BZ488" i="1"/>
  <c r="BZ465" i="1" s="1"/>
  <c r="AB366" i="1"/>
  <c r="CC126" i="1"/>
  <c r="AT126" i="1" s="1"/>
  <c r="F144" i="1" s="1"/>
  <c r="AB826" i="1"/>
  <c r="AB533" i="1"/>
  <c r="BY488" i="1"/>
  <c r="BY465" i="1" s="1"/>
  <c r="AB429" i="1"/>
  <c r="AB414" i="1"/>
  <c r="BY378" i="1"/>
  <c r="AP378" i="1" s="1"/>
  <c r="F387" i="1" s="1"/>
  <c r="CD332" i="1"/>
  <c r="AU332" i="1" s="1"/>
  <c r="AB778" i="1"/>
  <c r="BY786" i="1"/>
  <c r="AP786" i="1" s="1"/>
  <c r="AB622" i="1"/>
  <c r="BY582" i="1"/>
  <c r="BY570" i="1" s="1"/>
  <c r="CC433" i="1"/>
  <c r="CC410" i="1" s="1"/>
  <c r="CC332" i="1"/>
  <c r="AT332" i="1" s="1"/>
  <c r="F350" i="1" s="1"/>
  <c r="CD286" i="1"/>
  <c r="AU286" i="1" s="1"/>
  <c r="CC286" i="1"/>
  <c r="CC269" i="1" s="1"/>
  <c r="AB279" i="1"/>
  <c r="BZ286" i="1"/>
  <c r="CG286" i="1" s="1"/>
  <c r="AB271" i="1"/>
  <c r="BZ172" i="1"/>
  <c r="CG172" i="1" s="1"/>
  <c r="AB79" i="1"/>
  <c r="AB33" i="1"/>
  <c r="AB28" i="1"/>
  <c r="BZ570" i="1"/>
  <c r="CG582" i="1"/>
  <c r="CG570" i="1" s="1"/>
  <c r="AB831" i="1"/>
  <c r="BZ836" i="1"/>
  <c r="BZ818" i="1" s="1"/>
  <c r="AB776" i="1"/>
  <c r="AB723" i="1"/>
  <c r="AB682" i="1"/>
  <c r="AB631" i="1"/>
  <c r="AB482" i="1"/>
  <c r="AB480" i="1"/>
  <c r="AB478" i="1"/>
  <c r="AB468" i="1"/>
  <c r="AB208" i="1"/>
  <c r="AB206" i="1"/>
  <c r="AB82" i="1"/>
  <c r="AB41" i="1"/>
  <c r="CC786" i="1"/>
  <c r="AT786" i="1" s="1"/>
  <c r="AB765" i="1"/>
  <c r="CD731" i="1"/>
  <c r="CD719" i="1" s="1"/>
  <c r="AB672" i="1"/>
  <c r="AB671" i="1"/>
  <c r="AB528" i="1"/>
  <c r="AB416" i="1"/>
  <c r="AB326" i="1"/>
  <c r="AB276" i="1"/>
  <c r="AB161" i="1"/>
  <c r="AB160" i="1"/>
  <c r="AB111" i="1"/>
  <c r="AB106" i="1"/>
  <c r="AB89" i="1"/>
  <c r="AB30" i="1"/>
  <c r="BY836" i="1"/>
  <c r="BY818" i="1" s="1"/>
  <c r="CD836" i="1"/>
  <c r="AU836" i="1" s="1"/>
  <c r="AB372" i="1"/>
  <c r="AB87" i="1"/>
  <c r="AB38" i="1"/>
  <c r="CG378" i="1"/>
  <c r="AX378" i="1" s="1"/>
  <c r="AX364" i="1" s="1"/>
  <c r="BZ332" i="1"/>
  <c r="CI332" i="1" s="1"/>
  <c r="AB273" i="1"/>
  <c r="AB227" i="1"/>
  <c r="AB216" i="1"/>
  <c r="AB99" i="1"/>
  <c r="AB92" i="1"/>
  <c r="AB81" i="1"/>
  <c r="BB868" i="1"/>
  <c r="F886" i="1"/>
  <c r="W873" i="1"/>
  <c r="BB818" i="1"/>
  <c r="F849" i="1"/>
  <c r="CP834" i="1"/>
  <c r="O834" i="1" s="1"/>
  <c r="GM834" i="1" s="1"/>
  <c r="GO834" i="1" s="1"/>
  <c r="CP774" i="1"/>
  <c r="O774" i="1" s="1"/>
  <c r="GM774" i="1" s="1"/>
  <c r="GN774" i="1" s="1"/>
  <c r="BA873" i="1"/>
  <c r="CJ868" i="1"/>
  <c r="BZ868" i="1"/>
  <c r="AQ873" i="1"/>
  <c r="GM830" i="1"/>
  <c r="GN830" i="1" s="1"/>
  <c r="CP829" i="1"/>
  <c r="O829" i="1" s="1"/>
  <c r="GM829" i="1" s="1"/>
  <c r="GN829" i="1" s="1"/>
  <c r="BD818" i="1"/>
  <c r="F861" i="1"/>
  <c r="CP784" i="1"/>
  <c r="O784" i="1" s="1"/>
  <c r="GM784" i="1" s="1"/>
  <c r="GN784" i="1" s="1"/>
  <c r="CZ783" i="1"/>
  <c r="Y783" i="1" s="1"/>
  <c r="CP775" i="1"/>
  <c r="O775" i="1" s="1"/>
  <c r="GM775" i="1" s="1"/>
  <c r="GN775" i="1" s="1"/>
  <c r="AO868" i="1"/>
  <c r="F877" i="1"/>
  <c r="S873" i="1"/>
  <c r="AB868" i="1"/>
  <c r="O873" i="1"/>
  <c r="F852" i="1"/>
  <c r="BC818" i="1"/>
  <c r="AB832" i="1"/>
  <c r="CP825" i="1"/>
  <c r="O825" i="1" s="1"/>
  <c r="GM825" i="1" s="1"/>
  <c r="GN825" i="1" s="1"/>
  <c r="CP824" i="1"/>
  <c r="O824" i="1" s="1"/>
  <c r="GM824" i="1" s="1"/>
  <c r="GN824" i="1" s="1"/>
  <c r="AB820" i="1"/>
  <c r="BD763" i="1"/>
  <c r="F811" i="1"/>
  <c r="AB780" i="1"/>
  <c r="AB779" i="1"/>
  <c r="AB771" i="1"/>
  <c r="BC786" i="1"/>
  <c r="CU510" i="3"/>
  <c r="CV510" i="3"/>
  <c r="U776" i="1" s="1"/>
  <c r="CX510" i="3"/>
  <c r="CX479" i="3"/>
  <c r="CU476" i="3"/>
  <c r="CV476" i="3"/>
  <c r="U726" i="1" s="1"/>
  <c r="CX476" i="3"/>
  <c r="CW479" i="3"/>
  <c r="P727" i="1"/>
  <c r="GM685" i="1"/>
  <c r="GO685" i="1" s="1"/>
  <c r="BD614" i="1"/>
  <c r="F662" i="1"/>
  <c r="CY624" i="1"/>
  <c r="X624" i="1" s="1"/>
  <c r="AO520" i="1"/>
  <c r="F542" i="1"/>
  <c r="CY530" i="1"/>
  <c r="X530" i="1" s="1"/>
  <c r="GM476" i="1"/>
  <c r="GN476" i="1" s="1"/>
  <c r="AO836" i="1"/>
  <c r="CU537" i="3"/>
  <c r="CX541" i="3"/>
  <c r="CX545" i="3"/>
  <c r="CV537" i="3"/>
  <c r="U826" i="1" s="1"/>
  <c r="CX539" i="3"/>
  <c r="CX542" i="3"/>
  <c r="CX537" i="3"/>
  <c r="CW540" i="3"/>
  <c r="CX543" i="3"/>
  <c r="BC873" i="1"/>
  <c r="BX868" i="1"/>
  <c r="U828" i="1"/>
  <c r="CL818" i="1"/>
  <c r="BB786" i="1"/>
  <c r="AB768" i="1"/>
  <c r="S727" i="1"/>
  <c r="GX726" i="1"/>
  <c r="W726" i="1"/>
  <c r="AB725" i="1"/>
  <c r="CC731" i="1"/>
  <c r="BB669" i="1"/>
  <c r="F700" i="1"/>
  <c r="CP680" i="1"/>
  <c r="O680" i="1" s="1"/>
  <c r="GM680" i="1" s="1"/>
  <c r="GN680" i="1" s="1"/>
  <c r="CP676" i="1"/>
  <c r="O676" i="1" s="1"/>
  <c r="GM676" i="1" s="1"/>
  <c r="GN676" i="1" s="1"/>
  <c r="CP675" i="1"/>
  <c r="O675" i="1" s="1"/>
  <c r="GM675" i="1" s="1"/>
  <c r="GN675" i="1" s="1"/>
  <c r="CP674" i="1"/>
  <c r="O674" i="1" s="1"/>
  <c r="F653" i="1"/>
  <c r="BC614" i="1"/>
  <c r="CP635" i="1"/>
  <c r="O635" i="1" s="1"/>
  <c r="GM635" i="1" s="1"/>
  <c r="GN635" i="1" s="1"/>
  <c r="BD570" i="1"/>
  <c r="F607" i="1"/>
  <c r="AB580" i="1"/>
  <c r="AB578" i="1"/>
  <c r="AB574" i="1"/>
  <c r="F563" i="1"/>
  <c r="BD520" i="1"/>
  <c r="AG538" i="1"/>
  <c r="CP486" i="1"/>
  <c r="O486" i="1" s="1"/>
  <c r="GM486" i="1" s="1"/>
  <c r="GN486" i="1" s="1"/>
  <c r="AB485" i="1"/>
  <c r="AB477" i="1"/>
  <c r="CP475" i="1"/>
  <c r="O475" i="1" s="1"/>
  <c r="CP472" i="1"/>
  <c r="O472" i="1" s="1"/>
  <c r="GM472" i="1" s="1"/>
  <c r="GN472" i="1" s="1"/>
  <c r="CP471" i="1"/>
  <c r="O471" i="1" s="1"/>
  <c r="GM471" i="1" s="1"/>
  <c r="GN471" i="1" s="1"/>
  <c r="CP470" i="1"/>
  <c r="O470" i="1" s="1"/>
  <c r="CU549" i="3"/>
  <c r="CV550" i="3"/>
  <c r="CX550" i="3"/>
  <c r="CX551" i="3"/>
  <c r="CU550" i="3"/>
  <c r="CW552" i="3"/>
  <c r="V832" i="1" s="1"/>
  <c r="CX546" i="3"/>
  <c r="CU546" i="3"/>
  <c r="CV546" i="3"/>
  <c r="U831" i="1" s="1"/>
  <c r="CX548" i="3"/>
  <c r="Q827" i="1"/>
  <c r="CU529" i="3"/>
  <c r="CX529" i="3"/>
  <c r="CW532" i="3"/>
  <c r="CX534" i="3"/>
  <c r="CX532" i="3"/>
  <c r="CU528" i="3"/>
  <c r="CV528" i="3"/>
  <c r="U820" i="1" s="1"/>
  <c r="CX528" i="3"/>
  <c r="CK818" i="1"/>
  <c r="AO786" i="1"/>
  <c r="CU516" i="3"/>
  <c r="CX516" i="3"/>
  <c r="CW519" i="3"/>
  <c r="CX521" i="3"/>
  <c r="CX525" i="3"/>
  <c r="CX519" i="3"/>
  <c r="CX501" i="3"/>
  <c r="CW504" i="3"/>
  <c r="CX507" i="3"/>
  <c r="CX504" i="3"/>
  <c r="CX508" i="3"/>
  <c r="CU501" i="3"/>
  <c r="BD719" i="1"/>
  <c r="F756" i="1"/>
  <c r="CP728" i="1"/>
  <c r="O728" i="1" s="1"/>
  <c r="GM728" i="1" s="1"/>
  <c r="GN728" i="1" s="1"/>
  <c r="R727" i="1"/>
  <c r="CP725" i="1"/>
  <c r="O725" i="1" s="1"/>
  <c r="GM725" i="1" s="1"/>
  <c r="GN725" i="1" s="1"/>
  <c r="CY674" i="1"/>
  <c r="X674" i="1" s="1"/>
  <c r="CZ674" i="1"/>
  <c r="Y674" i="1" s="1"/>
  <c r="BB614" i="1"/>
  <c r="F650" i="1"/>
  <c r="CP634" i="1"/>
  <c r="O634" i="1" s="1"/>
  <c r="CP626" i="1"/>
  <c r="O626" i="1" s="1"/>
  <c r="GM626" i="1" s="1"/>
  <c r="GN626" i="1" s="1"/>
  <c r="CY623" i="1"/>
  <c r="X623" i="1" s="1"/>
  <c r="CP621" i="1"/>
  <c r="O621" i="1" s="1"/>
  <c r="GM621" i="1" s="1"/>
  <c r="GN621" i="1" s="1"/>
  <c r="CP620" i="1"/>
  <c r="O620" i="1" s="1"/>
  <c r="GM620" i="1" s="1"/>
  <c r="GN620" i="1" s="1"/>
  <c r="CP526" i="1"/>
  <c r="O526" i="1" s="1"/>
  <c r="GM526" i="1" s="1"/>
  <c r="GN526" i="1" s="1"/>
  <c r="CY525" i="1"/>
  <c r="X525" i="1" s="1"/>
  <c r="CZ525" i="1"/>
  <c r="Y525" i="1" s="1"/>
  <c r="CP477" i="1"/>
  <c r="O477" i="1" s="1"/>
  <c r="GM477" i="1" s="1"/>
  <c r="GN477" i="1" s="1"/>
  <c r="CY475" i="1"/>
  <c r="X475" i="1" s="1"/>
  <c r="CZ475" i="1"/>
  <c r="Y475" i="1" s="1"/>
  <c r="CZ470" i="1"/>
  <c r="Y470" i="1" s="1"/>
  <c r="Y873" i="1"/>
  <c r="U873" i="1"/>
  <c r="Q873" i="1"/>
  <c r="T823" i="1"/>
  <c r="GX782" i="1"/>
  <c r="CU512" i="3"/>
  <c r="CV512" i="3"/>
  <c r="U778" i="1" s="1"/>
  <c r="CW514" i="3"/>
  <c r="CX512" i="3"/>
  <c r="CX514" i="3"/>
  <c r="R773" i="1"/>
  <c r="AB770" i="1"/>
  <c r="AB766" i="1"/>
  <c r="GX727" i="1"/>
  <c r="V727" i="1"/>
  <c r="Q727" i="1"/>
  <c r="AB726" i="1"/>
  <c r="CP724" i="1"/>
  <c r="O724" i="1" s="1"/>
  <c r="GM724" i="1" s="1"/>
  <c r="GN724" i="1" s="1"/>
  <c r="BY731" i="1"/>
  <c r="S722" i="1"/>
  <c r="W722" i="1"/>
  <c r="F712" i="1"/>
  <c r="BD669" i="1"/>
  <c r="BC687" i="1"/>
  <c r="AB683" i="1"/>
  <c r="CP681" i="1"/>
  <c r="O681" i="1" s="1"/>
  <c r="GM681" i="1" s="1"/>
  <c r="GN681" i="1" s="1"/>
  <c r="CZ673" i="1"/>
  <c r="Y673" i="1" s="1"/>
  <c r="CY673" i="1"/>
  <c r="X673" i="1" s="1"/>
  <c r="AG687" i="1"/>
  <c r="CZ634" i="1"/>
  <c r="Y634" i="1" s="1"/>
  <c r="CP630" i="1"/>
  <c r="O630" i="1" s="1"/>
  <c r="CP625" i="1"/>
  <c r="O625" i="1" s="1"/>
  <c r="GM625" i="1" s="1"/>
  <c r="GN625" i="1" s="1"/>
  <c r="AB579" i="1"/>
  <c r="CP576" i="1"/>
  <c r="O576" i="1" s="1"/>
  <c r="GM576" i="1" s="1"/>
  <c r="GN576" i="1" s="1"/>
  <c r="CZ575" i="1"/>
  <c r="Y575" i="1" s="1"/>
  <c r="BB520" i="1"/>
  <c r="F551" i="1"/>
  <c r="CP536" i="1"/>
  <c r="O536" i="1" s="1"/>
  <c r="GM536" i="1" s="1"/>
  <c r="GO536" i="1" s="1"/>
  <c r="AB535" i="1"/>
  <c r="CP532" i="1"/>
  <c r="O532" i="1" s="1"/>
  <c r="GM532" i="1" s="1"/>
  <c r="GN532" i="1" s="1"/>
  <c r="AB529" i="1"/>
  <c r="CY485" i="1"/>
  <c r="X485" i="1" s="1"/>
  <c r="AB476" i="1"/>
  <c r="CY474" i="1"/>
  <c r="X474" i="1" s="1"/>
  <c r="CX461" i="3"/>
  <c r="CU462" i="3"/>
  <c r="CU461" i="3"/>
  <c r="CV462" i="3"/>
  <c r="CV461" i="3"/>
  <c r="CX462" i="3"/>
  <c r="CX465" i="3"/>
  <c r="CU458" i="3"/>
  <c r="CX459" i="3"/>
  <c r="CX441" i="3"/>
  <c r="CW444" i="3"/>
  <c r="CX446" i="3"/>
  <c r="CX444" i="3"/>
  <c r="CU441" i="3"/>
  <c r="CV440" i="3"/>
  <c r="U671" i="1" s="1"/>
  <c r="CX440" i="3"/>
  <c r="CU440" i="3"/>
  <c r="CK669" i="1"/>
  <c r="AO637" i="1"/>
  <c r="CX428" i="3"/>
  <c r="CW431" i="3"/>
  <c r="CX433" i="3"/>
  <c r="CX437" i="3"/>
  <c r="CX431" i="3"/>
  <c r="CU428" i="3"/>
  <c r="CX416" i="3"/>
  <c r="CU413" i="3"/>
  <c r="CV413" i="3"/>
  <c r="U622" i="1" s="1"/>
  <c r="CX418" i="3"/>
  <c r="CW416" i="3"/>
  <c r="CX419" i="3"/>
  <c r="CM614" i="1"/>
  <c r="BC582" i="1"/>
  <c r="CV388" i="3"/>
  <c r="U577" i="1" s="1"/>
  <c r="CX388" i="3"/>
  <c r="CW391" i="3"/>
  <c r="CX391" i="3"/>
  <c r="CU388" i="3"/>
  <c r="CM570" i="1"/>
  <c r="BC538" i="1"/>
  <c r="CU373" i="3"/>
  <c r="CV374" i="3"/>
  <c r="CX374" i="3"/>
  <c r="CX377" i="3"/>
  <c r="CX375" i="3"/>
  <c r="CU374" i="3"/>
  <c r="CW376" i="3"/>
  <c r="V534" i="1" s="1"/>
  <c r="CU370" i="3"/>
  <c r="CV370" i="3"/>
  <c r="U533" i="1" s="1"/>
  <c r="CX372" i="3"/>
  <c r="CU353" i="3"/>
  <c r="CW356" i="3"/>
  <c r="CX358" i="3"/>
  <c r="CX354" i="3"/>
  <c r="CX356" i="3"/>
  <c r="CX359" i="3"/>
  <c r="CU352" i="3"/>
  <c r="CX352" i="3"/>
  <c r="CK520" i="1"/>
  <c r="AO488" i="1"/>
  <c r="CU340" i="3"/>
  <c r="CW342" i="3"/>
  <c r="CW343" i="3"/>
  <c r="CX345" i="3"/>
  <c r="CX349" i="3"/>
  <c r="CX341" i="3"/>
  <c r="CX343" i="3"/>
  <c r="CX346" i="3"/>
  <c r="CX350" i="3"/>
  <c r="CV325" i="3"/>
  <c r="U473" i="1" s="1"/>
  <c r="CX327" i="3"/>
  <c r="CX330" i="3"/>
  <c r="CX325" i="3"/>
  <c r="CU325" i="3"/>
  <c r="CW327" i="3"/>
  <c r="CX329" i="3"/>
  <c r="CX333" i="3"/>
  <c r="F458" i="1"/>
  <c r="BD410" i="1"/>
  <c r="AO410" i="1"/>
  <c r="F437" i="1"/>
  <c r="AB426" i="1"/>
  <c r="AB420" i="1"/>
  <c r="CP419" i="1"/>
  <c r="O419" i="1" s="1"/>
  <c r="GM419" i="1" s="1"/>
  <c r="GN419" i="1" s="1"/>
  <c r="CP417" i="1"/>
  <c r="O417" i="1" s="1"/>
  <c r="CZ413" i="1"/>
  <c r="Y413" i="1" s="1"/>
  <c r="F382" i="1"/>
  <c r="AO364" i="1"/>
  <c r="CP371" i="1"/>
  <c r="O371" i="1" s="1"/>
  <c r="GM371" i="1" s="1"/>
  <c r="GN371" i="1" s="1"/>
  <c r="CZ368" i="1"/>
  <c r="Y368" i="1" s="1"/>
  <c r="CY368" i="1"/>
  <c r="X368" i="1" s="1"/>
  <c r="CP330" i="1"/>
  <c r="O330" i="1" s="1"/>
  <c r="GM330" i="1" s="1"/>
  <c r="GN330" i="1" s="1"/>
  <c r="CP329" i="1"/>
  <c r="O329" i="1" s="1"/>
  <c r="GM329" i="1" s="1"/>
  <c r="GN329" i="1" s="1"/>
  <c r="CP323" i="1"/>
  <c r="O323" i="1" s="1"/>
  <c r="CP322" i="1"/>
  <c r="O322" i="1" s="1"/>
  <c r="BB731" i="1"/>
  <c r="CW473" i="3"/>
  <c r="CX471" i="3"/>
  <c r="CX473" i="3"/>
  <c r="CU470" i="3"/>
  <c r="CW472" i="3"/>
  <c r="BX669" i="1"/>
  <c r="CX424" i="3"/>
  <c r="CX426" i="3"/>
  <c r="CU424" i="3"/>
  <c r="CW426" i="3"/>
  <c r="CL614" i="1"/>
  <c r="BB582" i="1"/>
  <c r="CX385" i="3"/>
  <c r="CU382" i="3"/>
  <c r="CW385" i="3"/>
  <c r="BX520" i="1"/>
  <c r="BD488" i="1"/>
  <c r="CU336" i="3"/>
  <c r="CX337" i="3"/>
  <c r="CV336" i="3"/>
  <c r="U480" i="1" s="1"/>
  <c r="CW337" i="3"/>
  <c r="CX339" i="3"/>
  <c r="CP431" i="1"/>
  <c r="O431" i="1" s="1"/>
  <c r="GM431" i="1" s="1"/>
  <c r="GN431" i="1" s="1"/>
  <c r="CP428" i="1"/>
  <c r="O428" i="1" s="1"/>
  <c r="GM428" i="1" s="1"/>
  <c r="GN428" i="1" s="1"/>
  <c r="CP427" i="1"/>
  <c r="O427" i="1" s="1"/>
  <c r="AB421" i="1"/>
  <c r="CP420" i="1"/>
  <c r="O420" i="1" s="1"/>
  <c r="GM420" i="1" s="1"/>
  <c r="GN420" i="1" s="1"/>
  <c r="CP418" i="1"/>
  <c r="O418" i="1" s="1"/>
  <c r="CY417" i="1"/>
  <c r="X417" i="1" s="1"/>
  <c r="CP415" i="1"/>
  <c r="O415" i="1" s="1"/>
  <c r="F341" i="1"/>
  <c r="CZ322" i="1"/>
  <c r="Y322" i="1" s="1"/>
  <c r="CX494" i="3"/>
  <c r="CX496" i="3"/>
  <c r="CX499" i="3"/>
  <c r="CU493" i="3"/>
  <c r="CX492" i="3"/>
  <c r="CU492" i="3"/>
  <c r="AO731" i="1"/>
  <c r="CU466" i="3"/>
  <c r="CX469" i="3"/>
  <c r="CX467" i="3"/>
  <c r="CV449" i="3"/>
  <c r="U677" i="1" s="1"/>
  <c r="CX451" i="3"/>
  <c r="CX454" i="3"/>
  <c r="CX449" i="3"/>
  <c r="CU449" i="3"/>
  <c r="CX453" i="3"/>
  <c r="CX457" i="3"/>
  <c r="CM669" i="1"/>
  <c r="CX422" i="3"/>
  <c r="CU422" i="3"/>
  <c r="CU405" i="3"/>
  <c r="CW407" i="3"/>
  <c r="CW409" i="3"/>
  <c r="CX412" i="3"/>
  <c r="CX405" i="3"/>
  <c r="CW408" i="3"/>
  <c r="CX410" i="3"/>
  <c r="CX408" i="3"/>
  <c r="CU404" i="3"/>
  <c r="CV404" i="3"/>
  <c r="U616" i="1" s="1"/>
  <c r="CK614" i="1"/>
  <c r="AO582" i="1"/>
  <c r="CX379" i="3"/>
  <c r="CU378" i="3"/>
  <c r="CV378" i="3"/>
  <c r="U572" i="1" s="1"/>
  <c r="CX380" i="3"/>
  <c r="CX364" i="3"/>
  <c r="CU361" i="3"/>
  <c r="CX369" i="3"/>
  <c r="CX361" i="3"/>
  <c r="CW364" i="3"/>
  <c r="CX367" i="3"/>
  <c r="CM520" i="1"/>
  <c r="BC488" i="1"/>
  <c r="CU334" i="3"/>
  <c r="CV334" i="3"/>
  <c r="U478" i="1" s="1"/>
  <c r="CX335" i="3"/>
  <c r="CU317" i="3"/>
  <c r="CX322" i="3"/>
  <c r="CX317" i="3"/>
  <c r="CW319" i="3"/>
  <c r="CW320" i="3"/>
  <c r="CX320" i="3"/>
  <c r="CY427" i="1"/>
  <c r="X427" i="1" s="1"/>
  <c r="CZ427" i="1"/>
  <c r="Y427" i="1" s="1"/>
  <c r="CP425" i="1"/>
  <c r="O425" i="1" s="1"/>
  <c r="GM425" i="1" s="1"/>
  <c r="GN425" i="1" s="1"/>
  <c r="AB424" i="1"/>
  <c r="AB423" i="1"/>
  <c r="CY418" i="1"/>
  <c r="X418" i="1" s="1"/>
  <c r="CY415" i="1"/>
  <c r="X415" i="1" s="1"/>
  <c r="CZ415" i="1"/>
  <c r="Y415" i="1" s="1"/>
  <c r="BB364" i="1"/>
  <c r="F391" i="1"/>
  <c r="CP375" i="1"/>
  <c r="O375" i="1" s="1"/>
  <c r="GM375" i="1" s="1"/>
  <c r="GN375" i="1" s="1"/>
  <c r="CP370" i="1"/>
  <c r="O370" i="1" s="1"/>
  <c r="GM370" i="1" s="1"/>
  <c r="GN370" i="1" s="1"/>
  <c r="BC318" i="1"/>
  <c r="F348" i="1"/>
  <c r="CP325" i="1"/>
  <c r="O325" i="1" s="1"/>
  <c r="GM325" i="1" s="1"/>
  <c r="GN325" i="1" s="1"/>
  <c r="CP324" i="1"/>
  <c r="O324" i="1" s="1"/>
  <c r="GM324" i="1" s="1"/>
  <c r="GN324" i="1" s="1"/>
  <c r="AB321" i="1"/>
  <c r="CX481" i="3"/>
  <c r="CU481" i="3"/>
  <c r="CW485" i="3"/>
  <c r="CV481" i="3"/>
  <c r="U729" i="1" s="1"/>
  <c r="CW484" i="3"/>
  <c r="CX485" i="3"/>
  <c r="CX486" i="3"/>
  <c r="CX490" i="3"/>
  <c r="CU393" i="3"/>
  <c r="CW396" i="3"/>
  <c r="CW398" i="3"/>
  <c r="CX396" i="3"/>
  <c r="CX398" i="3"/>
  <c r="CX403" i="3"/>
  <c r="CX401" i="3"/>
  <c r="BB488" i="1"/>
  <c r="GM424" i="1"/>
  <c r="GN424" i="1" s="1"/>
  <c r="CY422" i="1"/>
  <c r="X422" i="1" s="1"/>
  <c r="F345" i="1"/>
  <c r="BB318" i="1"/>
  <c r="BC433" i="1"/>
  <c r="CX311" i="3"/>
  <c r="CU306" i="3"/>
  <c r="CX307" i="3"/>
  <c r="CX315" i="3"/>
  <c r="CX309" i="3"/>
  <c r="CX313" i="3"/>
  <c r="BX410" i="1"/>
  <c r="BD378" i="1"/>
  <c r="CX260" i="3"/>
  <c r="CW263" i="3"/>
  <c r="CX265" i="3"/>
  <c r="CX263" i="3"/>
  <c r="CU260" i="3"/>
  <c r="CW262" i="3"/>
  <c r="CW264" i="3"/>
  <c r="CX267" i="3"/>
  <c r="CK364" i="1"/>
  <c r="AO332" i="1"/>
  <c r="CL318" i="1"/>
  <c r="AB282" i="1"/>
  <c r="F241" i="1"/>
  <c r="AO204" i="1"/>
  <c r="CP231" i="1"/>
  <c r="O231" i="1" s="1"/>
  <c r="GM231" i="1" s="1"/>
  <c r="GN231" i="1" s="1"/>
  <c r="CZ230" i="1"/>
  <c r="Y230" i="1" s="1"/>
  <c r="AB229" i="1"/>
  <c r="CY219" i="1"/>
  <c r="X219" i="1" s="1"/>
  <c r="AB217" i="1"/>
  <c r="CY213" i="1"/>
  <c r="X213" i="1" s="1"/>
  <c r="CZ213" i="1"/>
  <c r="Y213" i="1" s="1"/>
  <c r="CZ212" i="1"/>
  <c r="Y212" i="1" s="1"/>
  <c r="CY212" i="1"/>
  <c r="X212" i="1" s="1"/>
  <c r="CY211" i="1"/>
  <c r="X211" i="1" s="1"/>
  <c r="CZ211" i="1"/>
  <c r="Y211" i="1" s="1"/>
  <c r="AB209" i="1"/>
  <c r="AB168" i="1"/>
  <c r="BB433" i="1"/>
  <c r="CX301" i="3"/>
  <c r="CU300" i="3"/>
  <c r="CV300" i="3"/>
  <c r="U426" i="1" s="1"/>
  <c r="CX302" i="3"/>
  <c r="CX305" i="3"/>
  <c r="CX291" i="3"/>
  <c r="CX284" i="3"/>
  <c r="CX286" i="3"/>
  <c r="CX289" i="3"/>
  <c r="CU283" i="3"/>
  <c r="CM410" i="1"/>
  <c r="BC378" i="1"/>
  <c r="BX364" i="1"/>
  <c r="BD332" i="1"/>
  <c r="CX248" i="3"/>
  <c r="CU242" i="3"/>
  <c r="CW244" i="3"/>
  <c r="CX246" i="3"/>
  <c r="CX242" i="3"/>
  <c r="CU241" i="3"/>
  <c r="CV241" i="3"/>
  <c r="U320" i="1" s="1"/>
  <c r="CK318" i="1"/>
  <c r="AO286" i="1"/>
  <c r="BX269" i="1"/>
  <c r="CP281" i="1"/>
  <c r="O281" i="1" s="1"/>
  <c r="GM281" i="1" s="1"/>
  <c r="GN281" i="1" s="1"/>
  <c r="CZ280" i="1"/>
  <c r="Y280" i="1" s="1"/>
  <c r="CY280" i="1"/>
  <c r="X280" i="1" s="1"/>
  <c r="CP234" i="1"/>
  <c r="O234" i="1" s="1"/>
  <c r="GM234" i="1" s="1"/>
  <c r="GN234" i="1" s="1"/>
  <c r="CP232" i="1"/>
  <c r="O232" i="1" s="1"/>
  <c r="GM232" i="1" s="1"/>
  <c r="GN232" i="1" s="1"/>
  <c r="CP223" i="1"/>
  <c r="O223" i="1" s="1"/>
  <c r="GM223" i="1" s="1"/>
  <c r="GN223" i="1" s="1"/>
  <c r="AB210" i="1"/>
  <c r="CU316" i="3"/>
  <c r="CV316" i="3"/>
  <c r="U467" i="1" s="1"/>
  <c r="CX282" i="3"/>
  <c r="CU281" i="3"/>
  <c r="CX273" i="3"/>
  <c r="CX269" i="3"/>
  <c r="CX271" i="3"/>
  <c r="CX275" i="3"/>
  <c r="CU268" i="3"/>
  <c r="F299" i="1"/>
  <c r="BD286" i="1"/>
  <c r="BB204" i="1"/>
  <c r="F250" i="1"/>
  <c r="CZ229" i="1"/>
  <c r="Y229" i="1" s="1"/>
  <c r="CY229" i="1"/>
  <c r="X229" i="1" s="1"/>
  <c r="CY228" i="1"/>
  <c r="X228" i="1" s="1"/>
  <c r="CP226" i="1"/>
  <c r="O226" i="1" s="1"/>
  <c r="GM226" i="1" s="1"/>
  <c r="GN226" i="1" s="1"/>
  <c r="CY217" i="1"/>
  <c r="X217" i="1" s="1"/>
  <c r="CX293" i="3"/>
  <c r="CW296" i="3"/>
  <c r="CX299" i="3"/>
  <c r="CX296" i="3"/>
  <c r="CU293" i="3"/>
  <c r="CW295" i="3"/>
  <c r="CX297" i="3"/>
  <c r="CU277" i="3"/>
  <c r="CW279" i="3"/>
  <c r="V412" i="1" s="1"/>
  <c r="CV277" i="3"/>
  <c r="U412" i="1" s="1"/>
  <c r="CX279" i="3"/>
  <c r="CX277" i="3"/>
  <c r="CX280" i="3"/>
  <c r="CX250" i="3"/>
  <c r="CW253" i="3"/>
  <c r="CX256" i="3"/>
  <c r="CX253" i="3"/>
  <c r="CU250" i="3"/>
  <c r="CW252" i="3"/>
  <c r="CX254" i="3"/>
  <c r="CX258" i="3"/>
  <c r="CV250" i="3"/>
  <c r="U326" i="1" s="1"/>
  <c r="BC286" i="1"/>
  <c r="CL269" i="1"/>
  <c r="GM284" i="1"/>
  <c r="GN284" i="1" s="1"/>
  <c r="GM278" i="1"/>
  <c r="GN278" i="1" s="1"/>
  <c r="GM224" i="1"/>
  <c r="GN224" i="1" s="1"/>
  <c r="CY218" i="1"/>
  <c r="X218" i="1" s="1"/>
  <c r="CZ215" i="1"/>
  <c r="Y215" i="1" s="1"/>
  <c r="CP170" i="1"/>
  <c r="O170" i="1" s="1"/>
  <c r="GM170" i="1" s="1"/>
  <c r="GN170" i="1" s="1"/>
  <c r="CP169" i="1"/>
  <c r="O169" i="1" s="1"/>
  <c r="GM169" i="1" s="1"/>
  <c r="GN169" i="1" s="1"/>
  <c r="CU225" i="3"/>
  <c r="CX226" i="3"/>
  <c r="CX228" i="3"/>
  <c r="CX230" i="3"/>
  <c r="BD237" i="1"/>
  <c r="CX183" i="3"/>
  <c r="CX185" i="3"/>
  <c r="CX188" i="3"/>
  <c r="CX192" i="3"/>
  <c r="CU182" i="3"/>
  <c r="CX190" i="3"/>
  <c r="CX194" i="3"/>
  <c r="CU162" i="3"/>
  <c r="CX167" i="3"/>
  <c r="CV162" i="3"/>
  <c r="U208" i="1" s="1"/>
  <c r="CX164" i="3"/>
  <c r="CX163" i="3"/>
  <c r="CU159" i="3"/>
  <c r="CX160" i="3"/>
  <c r="CU156" i="3"/>
  <c r="CX158" i="3"/>
  <c r="CX157" i="3"/>
  <c r="CK204" i="1"/>
  <c r="AO172" i="1"/>
  <c r="CP124" i="1"/>
  <c r="O124" i="1" s="1"/>
  <c r="GM124" i="1" s="1"/>
  <c r="GN124" i="1" s="1"/>
  <c r="CP118" i="1"/>
  <c r="O118" i="1" s="1"/>
  <c r="GM118" i="1" s="1"/>
  <c r="GN118" i="1" s="1"/>
  <c r="CP109" i="1"/>
  <c r="O109" i="1" s="1"/>
  <c r="GM109" i="1" s="1"/>
  <c r="GN109" i="1" s="1"/>
  <c r="CZ107" i="1"/>
  <c r="Y107" i="1" s="1"/>
  <c r="AB100" i="1"/>
  <c r="CP98" i="1"/>
  <c r="O98" i="1" s="1"/>
  <c r="GM98" i="1" s="1"/>
  <c r="GN98" i="1" s="1"/>
  <c r="CP94" i="1"/>
  <c r="O94" i="1" s="1"/>
  <c r="R84" i="1"/>
  <c r="CX221" i="3"/>
  <c r="CX224" i="3"/>
  <c r="CU218" i="3"/>
  <c r="CX222" i="3"/>
  <c r="CX218" i="3"/>
  <c r="CW220" i="3"/>
  <c r="CW221" i="3"/>
  <c r="CX215" i="3"/>
  <c r="CU212" i="3"/>
  <c r="CW214" i="3"/>
  <c r="CV212" i="3"/>
  <c r="U275" i="1" s="1"/>
  <c r="CW215" i="3"/>
  <c r="CX216" i="3"/>
  <c r="CX212" i="3"/>
  <c r="BC237" i="1"/>
  <c r="CU196" i="3"/>
  <c r="CW198" i="3"/>
  <c r="CW200" i="3"/>
  <c r="CX203" i="3"/>
  <c r="CX196" i="3"/>
  <c r="CW199" i="3"/>
  <c r="CX201" i="3"/>
  <c r="CX205" i="3"/>
  <c r="CX199" i="3"/>
  <c r="BX204" i="1"/>
  <c r="BD172" i="1"/>
  <c r="CP165" i="1"/>
  <c r="O165" i="1" s="1"/>
  <c r="GM165" i="1" s="1"/>
  <c r="GN165" i="1" s="1"/>
  <c r="CZ117" i="1"/>
  <c r="Y117" i="1" s="1"/>
  <c r="CY112" i="1"/>
  <c r="X112" i="1" s="1"/>
  <c r="CZ105" i="1"/>
  <c r="Y105" i="1" s="1"/>
  <c r="BA221" i="7" s="1"/>
  <c r="CP101" i="1"/>
  <c r="O101" i="1" s="1"/>
  <c r="CZ94" i="1"/>
  <c r="Y94" i="1" s="1"/>
  <c r="AB91" i="1"/>
  <c r="AB90" i="1"/>
  <c r="CU210" i="3"/>
  <c r="CV210" i="3"/>
  <c r="U273" i="1" s="1"/>
  <c r="CX210" i="3"/>
  <c r="BC172" i="1"/>
  <c r="CP163" i="1"/>
  <c r="O163" i="1" s="1"/>
  <c r="CP162" i="1"/>
  <c r="O162" i="1" s="1"/>
  <c r="F139" i="1"/>
  <c r="BB77" i="1"/>
  <c r="CP121" i="1"/>
  <c r="O121" i="1" s="1"/>
  <c r="GM121" i="1" s="1"/>
  <c r="GN121" i="1" s="1"/>
  <c r="CP115" i="1"/>
  <c r="O115" i="1" s="1"/>
  <c r="GM115" i="1" s="1"/>
  <c r="GN115" i="1" s="1"/>
  <c r="AB107" i="1"/>
  <c r="AB104" i="1"/>
  <c r="CP103" i="1"/>
  <c r="O103" i="1" s="1"/>
  <c r="GM103" i="1" s="1"/>
  <c r="GN103" i="1" s="1"/>
  <c r="CP102" i="1"/>
  <c r="O102" i="1" s="1"/>
  <c r="CY101" i="1"/>
  <c r="X101" i="1" s="1"/>
  <c r="CZ101" i="1"/>
  <c r="Y101" i="1" s="1"/>
  <c r="CZ100" i="1"/>
  <c r="Y100" i="1" s="1"/>
  <c r="CP97" i="1"/>
  <c r="O97" i="1" s="1"/>
  <c r="GM97" i="1" s="1"/>
  <c r="GN97" i="1" s="1"/>
  <c r="CP91" i="1"/>
  <c r="O91" i="1" s="1"/>
  <c r="GM91" i="1" s="1"/>
  <c r="GN91" i="1" s="1"/>
  <c r="CP88" i="1"/>
  <c r="O88" i="1" s="1"/>
  <c r="CU231" i="3"/>
  <c r="CX236" i="3"/>
  <c r="CX238" i="3"/>
  <c r="CX240" i="3"/>
  <c r="CX233" i="3"/>
  <c r="CX232" i="3"/>
  <c r="CV206" i="3"/>
  <c r="U271" i="1" s="1"/>
  <c r="CX208" i="3"/>
  <c r="CX207" i="3"/>
  <c r="CU206" i="3"/>
  <c r="BB172" i="1"/>
  <c r="AT172" i="1"/>
  <c r="CY163" i="1"/>
  <c r="X163" i="1" s="1"/>
  <c r="CY162" i="1"/>
  <c r="X162" i="1" s="1"/>
  <c r="CZ162" i="1"/>
  <c r="Y162" i="1" s="1"/>
  <c r="GM114" i="1"/>
  <c r="GN114" i="1" s="1"/>
  <c r="GM110" i="1"/>
  <c r="GN110" i="1" s="1"/>
  <c r="CY102" i="1"/>
  <c r="X102" i="1" s="1"/>
  <c r="CY96" i="1"/>
  <c r="X96" i="1" s="1"/>
  <c r="CX150" i="3"/>
  <c r="G424" i="7" s="1"/>
  <c r="CV147" i="3"/>
  <c r="U166" i="1" s="1"/>
  <c r="G418" i="7" s="1"/>
  <c r="CX153" i="3"/>
  <c r="CX155" i="3"/>
  <c r="G429" i="7" s="1"/>
  <c r="CU147" i="3"/>
  <c r="CX151" i="3"/>
  <c r="G427" i="7" s="1"/>
  <c r="CX147" i="3"/>
  <c r="G419" i="7" s="1"/>
  <c r="CW149" i="3"/>
  <c r="CW150" i="3"/>
  <c r="BC126" i="1"/>
  <c r="CX136" i="3"/>
  <c r="CX132" i="3"/>
  <c r="CX134" i="3"/>
  <c r="G334" i="7" s="1"/>
  <c r="CU131" i="3"/>
  <c r="CU101" i="3"/>
  <c r="CV101" i="3"/>
  <c r="U111" i="1" s="1"/>
  <c r="G255" i="7" s="1"/>
  <c r="CX103" i="3"/>
  <c r="G259" i="7" s="1"/>
  <c r="CX106" i="3"/>
  <c r="G265" i="7" s="1"/>
  <c r="AB83" i="1"/>
  <c r="W82" i="1"/>
  <c r="CK77" i="1"/>
  <c r="AO45" i="1"/>
  <c r="CP36" i="1"/>
  <c r="O36" i="1" s="1"/>
  <c r="GM36" i="1" s="1"/>
  <c r="GN36" i="1" s="1"/>
  <c r="CY35" i="1"/>
  <c r="X35" i="1" s="1"/>
  <c r="CZ35" i="1"/>
  <c r="Y35" i="1" s="1"/>
  <c r="CX553" i="3"/>
  <c r="CW548" i="3"/>
  <c r="V831" i="1" s="1"/>
  <c r="CX538" i="3"/>
  <c r="CX535" i="3"/>
  <c r="CV529" i="3"/>
  <c r="U821" i="1" s="1"/>
  <c r="CX526" i="3"/>
  <c r="CW518" i="3"/>
  <c r="CX509" i="3"/>
  <c r="CX506" i="3"/>
  <c r="CX500" i="3"/>
  <c r="CW495" i="3"/>
  <c r="CV492" i="3"/>
  <c r="U765" i="1" s="1"/>
  <c r="CX489" i="3"/>
  <c r="CW486" i="3"/>
  <c r="CU121" i="3"/>
  <c r="CX122" i="3"/>
  <c r="CX128" i="3"/>
  <c r="CV121" i="3"/>
  <c r="U119" i="1" s="1"/>
  <c r="G305" i="7" s="1"/>
  <c r="CX123" i="3"/>
  <c r="G309" i="7" s="1"/>
  <c r="CX126" i="3"/>
  <c r="G315" i="7" s="1"/>
  <c r="CX130" i="3"/>
  <c r="G318" i="7" s="1"/>
  <c r="CV67" i="3"/>
  <c r="U93" i="1" s="1"/>
  <c r="G161" i="7" s="1"/>
  <c r="CX69" i="3"/>
  <c r="G165" i="7" s="1"/>
  <c r="CX71" i="3"/>
  <c r="G169" i="7" s="1"/>
  <c r="CX68" i="3"/>
  <c r="CU67" i="3"/>
  <c r="CW69" i="3"/>
  <c r="CW71" i="3"/>
  <c r="CX74" i="3"/>
  <c r="G173" i="7" s="1"/>
  <c r="CX75" i="3"/>
  <c r="CX65" i="3"/>
  <c r="CU64" i="3"/>
  <c r="CU38" i="3"/>
  <c r="CW40" i="3"/>
  <c r="V79" i="1" s="1"/>
  <c r="G64" i="7" s="1"/>
  <c r="CX43" i="3"/>
  <c r="CX38" i="3"/>
  <c r="G62" i="7" s="1"/>
  <c r="CV38" i="3"/>
  <c r="U79" i="1" s="1"/>
  <c r="G61" i="7" s="1"/>
  <c r="CX40" i="3"/>
  <c r="G65" i="7" s="1"/>
  <c r="I80" i="1"/>
  <c r="P80" i="1" s="1"/>
  <c r="BB45" i="1"/>
  <c r="CV549" i="3"/>
  <c r="CX544" i="3"/>
  <c r="CX536" i="3"/>
  <c r="CW533" i="3"/>
  <c r="CX530" i="3"/>
  <c r="CX527" i="3"/>
  <c r="CX524" i="3"/>
  <c r="CX515" i="3"/>
  <c r="CV501" i="3"/>
  <c r="U771" i="1" s="1"/>
  <c r="CX498" i="3"/>
  <c r="CX493" i="3"/>
  <c r="CX487" i="3"/>
  <c r="CU139" i="3"/>
  <c r="CX141" i="3"/>
  <c r="G396" i="7" s="1"/>
  <c r="CX140" i="3"/>
  <c r="CX143" i="3"/>
  <c r="G400" i="7" s="1"/>
  <c r="CX145" i="3"/>
  <c r="CV139" i="3"/>
  <c r="U161" i="1" s="1"/>
  <c r="G392" i="7" s="1"/>
  <c r="CX138" i="3"/>
  <c r="G383" i="7" s="1"/>
  <c r="CV138" i="3"/>
  <c r="U160" i="1" s="1"/>
  <c r="G382" i="7" s="1"/>
  <c r="CU138" i="3"/>
  <c r="AO126" i="1"/>
  <c r="CX110" i="3"/>
  <c r="G281" i="7" s="1"/>
  <c r="CW113" i="3"/>
  <c r="CX116" i="3"/>
  <c r="G291" i="7" s="1"/>
  <c r="CU110" i="3"/>
  <c r="CW112" i="3"/>
  <c r="CX114" i="3"/>
  <c r="G289" i="7" s="1"/>
  <c r="CX118" i="3"/>
  <c r="G292" i="7" s="1"/>
  <c r="CV110" i="3"/>
  <c r="U116" i="1" s="1"/>
  <c r="G280" i="7" s="1"/>
  <c r="CU93" i="3"/>
  <c r="CV93" i="3"/>
  <c r="U106" i="1" s="1"/>
  <c r="G229" i="7" s="1"/>
  <c r="CW96" i="3"/>
  <c r="CX98" i="3"/>
  <c r="G240" i="7" s="1"/>
  <c r="CX96" i="3"/>
  <c r="G235" i="7" s="1"/>
  <c r="CV79" i="3"/>
  <c r="U99" i="1" s="1"/>
  <c r="G191" i="7" s="1"/>
  <c r="CX79" i="3"/>
  <c r="G192" i="7" s="1"/>
  <c r="CW82" i="3"/>
  <c r="CX84" i="3"/>
  <c r="CX88" i="3"/>
  <c r="G204" i="7" s="1"/>
  <c r="CU79" i="3"/>
  <c r="CW83" i="3"/>
  <c r="I95" i="1"/>
  <c r="W95" i="1" s="1"/>
  <c r="CU61" i="3"/>
  <c r="CX63" i="3"/>
  <c r="G136" i="7" s="1"/>
  <c r="CX62" i="3"/>
  <c r="W80" i="1"/>
  <c r="T79" i="1"/>
  <c r="CP43" i="1"/>
  <c r="O43" i="1" s="1"/>
  <c r="GM43" i="1" s="1"/>
  <c r="GN43" i="1" s="1"/>
  <c r="CX547" i="3"/>
  <c r="CW539" i="3"/>
  <c r="CW531" i="3"/>
  <c r="V821" i="1" s="1"/>
  <c r="CX522" i="3"/>
  <c r="CV516" i="3"/>
  <c r="U780" i="1" s="1"/>
  <c r="CX513" i="3"/>
  <c r="CX505" i="3"/>
  <c r="CX502" i="3"/>
  <c r="CW496" i="3"/>
  <c r="CX488" i="3"/>
  <c r="BD126" i="1"/>
  <c r="CU91" i="3"/>
  <c r="CV91" i="3"/>
  <c r="U104" i="1" s="1"/>
  <c r="G218" i="7" s="1"/>
  <c r="CX91" i="3"/>
  <c r="G219" i="7" s="1"/>
  <c r="CV45" i="3"/>
  <c r="U82" i="1" s="1"/>
  <c r="G88" i="7" s="1"/>
  <c r="CX47" i="3"/>
  <c r="G92" i="7" s="1"/>
  <c r="CX50" i="3"/>
  <c r="G98" i="7" s="1"/>
  <c r="CX45" i="3"/>
  <c r="G89" i="7" s="1"/>
  <c r="CU45" i="3"/>
  <c r="CW47" i="3"/>
  <c r="CX49" i="3"/>
  <c r="G97" i="7" s="1"/>
  <c r="CX53" i="3"/>
  <c r="G99" i="7" s="1"/>
  <c r="I83" i="1"/>
  <c r="S83" i="1" s="1"/>
  <c r="CX44" i="3"/>
  <c r="G79" i="7" s="1"/>
  <c r="CU44" i="3"/>
  <c r="CV44" i="3"/>
  <c r="U81" i="1" s="1"/>
  <c r="G78" i="7" s="1"/>
  <c r="R80" i="1"/>
  <c r="CZ42" i="1"/>
  <c r="Y42" i="1" s="1"/>
  <c r="CP35" i="1"/>
  <c r="O35" i="1" s="1"/>
  <c r="CX552" i="3"/>
  <c r="CX540" i="3"/>
  <c r="CX523" i="3"/>
  <c r="CW520" i="3"/>
  <c r="CX517" i="3"/>
  <c r="CX511" i="3"/>
  <c r="CX503" i="3"/>
  <c r="CW497" i="3"/>
  <c r="CX491" i="3"/>
  <c r="CX22" i="3"/>
  <c r="CU22" i="3"/>
  <c r="CX26" i="3"/>
  <c r="CV22" i="3"/>
  <c r="U38" i="1" s="1"/>
  <c r="CX24" i="3"/>
  <c r="CX27" i="3"/>
  <c r="CV1" i="3"/>
  <c r="U28" i="1" s="1"/>
  <c r="CX1" i="3"/>
  <c r="CX4" i="3"/>
  <c r="CX2" i="3"/>
  <c r="CU1" i="3"/>
  <c r="CW3" i="3"/>
  <c r="V28" i="1" s="1"/>
  <c r="CW513" i="3"/>
  <c r="CW503" i="3"/>
  <c r="CX497" i="3"/>
  <c r="CX495" i="3"/>
  <c r="CV493" i="3"/>
  <c r="U766" i="1" s="1"/>
  <c r="CX484" i="3"/>
  <c r="CW483" i="3"/>
  <c r="CW478" i="3"/>
  <c r="V726" i="1" s="1"/>
  <c r="CX475" i="3"/>
  <c r="CX472" i="3"/>
  <c r="CW464" i="3"/>
  <c r="V683" i="1" s="1"/>
  <c r="CX456" i="3"/>
  <c r="CX448" i="3"/>
  <c r="CW445" i="3"/>
  <c r="CX442" i="3"/>
  <c r="CX439" i="3"/>
  <c r="CX436" i="3"/>
  <c r="CW425" i="3"/>
  <c r="CX421" i="3"/>
  <c r="CX407" i="3"/>
  <c r="CX549" i="3"/>
  <c r="CV470" i="3"/>
  <c r="U723" i="1" s="1"/>
  <c r="CW451" i="3"/>
  <c r="CW443" i="3"/>
  <c r="CX434" i="3"/>
  <c r="CV428" i="3"/>
  <c r="U631" i="1" s="1"/>
  <c r="CV422" i="3"/>
  <c r="U627" i="1" s="1"/>
  <c r="CX413" i="3"/>
  <c r="CX404" i="3"/>
  <c r="CU54" i="3"/>
  <c r="CW56" i="3"/>
  <c r="CW58" i="3"/>
  <c r="CW57" i="3"/>
  <c r="CX59" i="3"/>
  <c r="G124" i="7" s="1"/>
  <c r="CX55" i="3"/>
  <c r="CX57" i="3"/>
  <c r="G120" i="7" s="1"/>
  <c r="CX60" i="3"/>
  <c r="BD45" i="1"/>
  <c r="CV15" i="3"/>
  <c r="U33" i="1" s="1"/>
  <c r="CX17" i="3"/>
  <c r="CX16" i="3"/>
  <c r="CU15" i="3"/>
  <c r="CW17" i="3"/>
  <c r="CX19" i="3"/>
  <c r="CX533" i="3"/>
  <c r="CX531" i="3"/>
  <c r="CX520" i="3"/>
  <c r="CX518" i="3"/>
  <c r="CX482" i="3"/>
  <c r="CW468" i="3"/>
  <c r="V721" i="1" s="1"/>
  <c r="CW460" i="3"/>
  <c r="V682" i="1" s="1"/>
  <c r="CW452" i="3"/>
  <c r="CX435" i="3"/>
  <c r="CW432" i="3"/>
  <c r="CX429" i="3"/>
  <c r="CX423" i="3"/>
  <c r="CX417" i="3"/>
  <c r="CX414" i="3"/>
  <c r="CX411" i="3"/>
  <c r="CV405" i="3"/>
  <c r="U617" i="1" s="1"/>
  <c r="CX402" i="3"/>
  <c r="BC45" i="1"/>
  <c r="CU28" i="3"/>
  <c r="CW31" i="3"/>
  <c r="CX34" i="3"/>
  <c r="CX29" i="3"/>
  <c r="CX31" i="3"/>
  <c r="CX36" i="3"/>
  <c r="CX35" i="3"/>
  <c r="CV13" i="3"/>
  <c r="U31" i="1" s="1"/>
  <c r="CX13" i="3"/>
  <c r="CX14" i="3"/>
  <c r="CU13" i="3"/>
  <c r="CU5" i="3"/>
  <c r="CW9" i="3"/>
  <c r="CX12" i="3"/>
  <c r="CV5" i="3"/>
  <c r="U30" i="1" s="1"/>
  <c r="CX7" i="3"/>
  <c r="CX9" i="3"/>
  <c r="CX480" i="3"/>
  <c r="CX477" i="3"/>
  <c r="CX474" i="3"/>
  <c r="CV466" i="3"/>
  <c r="U721" i="1" s="1"/>
  <c r="CX463" i="3"/>
  <c r="CV458" i="3"/>
  <c r="U682" i="1" s="1"/>
  <c r="CX455" i="3"/>
  <c r="CX450" i="3"/>
  <c r="CX447" i="3"/>
  <c r="CV441" i="3"/>
  <c r="U672" i="1" s="1"/>
  <c r="CX438" i="3"/>
  <c r="CW430" i="3"/>
  <c r="CX427" i="3"/>
  <c r="CV424" i="3"/>
  <c r="U629" i="1" s="1"/>
  <c r="CX420" i="3"/>
  <c r="CW415" i="3"/>
  <c r="V622" i="1" s="1"/>
  <c r="CX409" i="3"/>
  <c r="CX406" i="3"/>
  <c r="CX483" i="3"/>
  <c r="CX445" i="3"/>
  <c r="CX443" i="3"/>
  <c r="CX432" i="3"/>
  <c r="CX430" i="3"/>
  <c r="CX399" i="3"/>
  <c r="CX392" i="3"/>
  <c r="CX389" i="3"/>
  <c r="CX387" i="3"/>
  <c r="CX381" i="3"/>
  <c r="CX366" i="3"/>
  <c r="CX360" i="3"/>
  <c r="CW357" i="3"/>
  <c r="CX351" i="3"/>
  <c r="CW338" i="3"/>
  <c r="CX331" i="3"/>
  <c r="CX326" i="3"/>
  <c r="CX323" i="3"/>
  <c r="CX478" i="3"/>
  <c r="CX466" i="3"/>
  <c r="CX464" i="3"/>
  <c r="CX458" i="3"/>
  <c r="CX452" i="3"/>
  <c r="CX425" i="3"/>
  <c r="CX415" i="3"/>
  <c r="CV393" i="3"/>
  <c r="U580" i="1" s="1"/>
  <c r="CX390" i="3"/>
  <c r="CV382" i="3"/>
  <c r="U574" i="1" s="1"/>
  <c r="CW372" i="3"/>
  <c r="V533" i="1" s="1"/>
  <c r="CV361" i="3"/>
  <c r="U528" i="1" s="1"/>
  <c r="CW355" i="3"/>
  <c r="CV352" i="3"/>
  <c r="U522" i="1" s="1"/>
  <c r="CW344" i="3"/>
  <c r="CX336" i="3"/>
  <c r="CX334" i="3"/>
  <c r="CX332" i="3"/>
  <c r="CX324" i="3"/>
  <c r="CW321" i="3"/>
  <c r="CX470" i="3"/>
  <c r="CX468" i="3"/>
  <c r="CX460" i="3"/>
  <c r="CW397" i="3"/>
  <c r="CX394" i="3"/>
  <c r="CX386" i="3"/>
  <c r="CX383" i="3"/>
  <c r="CV373" i="3"/>
  <c r="CX370" i="3"/>
  <c r="CX365" i="3"/>
  <c r="CX362" i="3"/>
  <c r="CV353" i="3"/>
  <c r="U523" i="1" s="1"/>
  <c r="CX347" i="3"/>
  <c r="CX342" i="3"/>
  <c r="CX400" i="3"/>
  <c r="CW395" i="3"/>
  <c r="CW384" i="3"/>
  <c r="CW380" i="3"/>
  <c r="V572" i="1" s="1"/>
  <c r="CX378" i="3"/>
  <c r="CX376" i="3"/>
  <c r="CX371" i="3"/>
  <c r="CX368" i="3"/>
  <c r="CW363" i="3"/>
  <c r="CX348" i="3"/>
  <c r="CV340" i="3"/>
  <c r="U482" i="1" s="1"/>
  <c r="CW328" i="3"/>
  <c r="CW390" i="3"/>
  <c r="V577" i="1" s="1"/>
  <c r="CX382" i="3"/>
  <c r="CX321" i="3"/>
  <c r="CX318" i="3"/>
  <c r="CV317" i="3"/>
  <c r="U468" i="1" s="1"/>
  <c r="CV306" i="3"/>
  <c r="U429" i="1" s="1"/>
  <c r="CX306" i="3"/>
  <c r="CX300" i="3"/>
  <c r="CX298" i="3"/>
  <c r="CX295" i="3"/>
  <c r="CX292" i="3"/>
  <c r="CX290" i="3"/>
  <c r="CX287" i="3"/>
  <c r="CX274" i="3"/>
  <c r="CX272" i="3"/>
  <c r="CX257" i="3"/>
  <c r="CX255" i="3"/>
  <c r="CX252" i="3"/>
  <c r="CX247" i="3"/>
  <c r="CX227" i="3"/>
  <c r="CV225" i="3"/>
  <c r="U279" i="1" s="1"/>
  <c r="CX393" i="3"/>
  <c r="CX384" i="3"/>
  <c r="CX373" i="3"/>
  <c r="CX363" i="3"/>
  <c r="CX353" i="3"/>
  <c r="CX340" i="3"/>
  <c r="CX338" i="3"/>
  <c r="CX328" i="3"/>
  <c r="CX316" i="3"/>
  <c r="CX314" i="3"/>
  <c r="CX304" i="3"/>
  <c r="CX303" i="3"/>
  <c r="CW303" i="3"/>
  <c r="CV293" i="3"/>
  <c r="U421" i="1" s="1"/>
  <c r="CX285" i="3"/>
  <c r="CV281" i="3"/>
  <c r="U414" i="1" s="1"/>
  <c r="CX278" i="3"/>
  <c r="CX270" i="3"/>
  <c r="CX266" i="3"/>
  <c r="CX264" i="3"/>
  <c r="CX261" i="3"/>
  <c r="CX245" i="3"/>
  <c r="CX234" i="3"/>
  <c r="CV231" i="3"/>
  <c r="U282" i="1" s="1"/>
  <c r="CX397" i="3"/>
  <c r="CX395" i="3"/>
  <c r="CX357" i="3"/>
  <c r="CX355" i="3"/>
  <c r="CX344" i="3"/>
  <c r="CX310" i="3"/>
  <c r="CW302" i="3"/>
  <c r="V426" i="1" s="1"/>
  <c r="CX288" i="3"/>
  <c r="CX276" i="3"/>
  <c r="CX262" i="3"/>
  <c r="CV259" i="3"/>
  <c r="U366" i="1" s="1"/>
  <c r="CX319" i="3"/>
  <c r="CX312" i="3"/>
  <c r="CW309" i="3"/>
  <c r="CX308" i="3"/>
  <c r="CW308" i="3"/>
  <c r="CX294" i="3"/>
  <c r="CW286" i="3"/>
  <c r="CV283" i="3"/>
  <c r="U416" i="1" s="1"/>
  <c r="CW271" i="3"/>
  <c r="CV268" i="3"/>
  <c r="U372" i="1" s="1"/>
  <c r="CV260" i="3"/>
  <c r="U367" i="1" s="1"/>
  <c r="CX251" i="3"/>
  <c r="CX249" i="3"/>
  <c r="CW246" i="3"/>
  <c r="CX243" i="3"/>
  <c r="CW287" i="3"/>
  <c r="CW285" i="3"/>
  <c r="CW270" i="3"/>
  <c r="CW245" i="3"/>
  <c r="CX241" i="3"/>
  <c r="CX239" i="3"/>
  <c r="CX237" i="3"/>
  <c r="CX235" i="3"/>
  <c r="CX223" i="3"/>
  <c r="CX214" i="3"/>
  <c r="CX213" i="3"/>
  <c r="CX211" i="3"/>
  <c r="CX209" i="3"/>
  <c r="CW208" i="3"/>
  <c r="V271" i="1" s="1"/>
  <c r="CX206" i="3"/>
  <c r="CX204" i="3"/>
  <c r="CV196" i="3"/>
  <c r="U227" i="1" s="1"/>
  <c r="CX193" i="3"/>
  <c r="CW185" i="3"/>
  <c r="CX165" i="3"/>
  <c r="CW227" i="3"/>
  <c r="V279" i="1" s="1"/>
  <c r="CX225" i="3"/>
  <c r="CX191" i="3"/>
  <c r="CW186" i="3"/>
  <c r="DI170" i="3"/>
  <c r="DJ170" i="3" s="1"/>
  <c r="DF170" i="3"/>
  <c r="DG170" i="3"/>
  <c r="DH170" i="3"/>
  <c r="CX161" i="3"/>
  <c r="CV159" i="3"/>
  <c r="U207" i="1" s="1"/>
  <c r="CV156" i="3"/>
  <c r="U206" i="1" s="1"/>
  <c r="CX142" i="3"/>
  <c r="G398" i="7" s="1"/>
  <c r="CX283" i="3"/>
  <c r="CX281" i="3"/>
  <c r="CX268" i="3"/>
  <c r="CX259" i="3"/>
  <c r="CX244" i="3"/>
  <c r="CV242" i="3"/>
  <c r="U321" i="1" s="1"/>
  <c r="CW233" i="3"/>
  <c r="CW228" i="3"/>
  <c r="CX220" i="3"/>
  <c r="CX202" i="3"/>
  <c r="CX200" i="3"/>
  <c r="CX197" i="3"/>
  <c r="CX189" i="3"/>
  <c r="CW184" i="3"/>
  <c r="DI180" i="3"/>
  <c r="DF180" i="3"/>
  <c r="DJ180" i="3" s="1"/>
  <c r="DG180" i="3"/>
  <c r="DH180" i="3"/>
  <c r="DI176" i="3"/>
  <c r="DF176" i="3"/>
  <c r="DJ176" i="3" s="1"/>
  <c r="DG176" i="3"/>
  <c r="DH176" i="3"/>
  <c r="CW234" i="3"/>
  <c r="CX231" i="3"/>
  <c r="CX229" i="3"/>
  <c r="CX219" i="3"/>
  <c r="CV218" i="3"/>
  <c r="U276" i="1" s="1"/>
  <c r="CX217" i="3"/>
  <c r="CX198" i="3"/>
  <c r="CX195" i="3"/>
  <c r="CX187" i="3"/>
  <c r="CV182" i="3"/>
  <c r="U216" i="1" s="1"/>
  <c r="DG178" i="3"/>
  <c r="DH178" i="3"/>
  <c r="DI178" i="3"/>
  <c r="DF178" i="3"/>
  <c r="DJ178" i="3" s="1"/>
  <c r="DG174" i="3"/>
  <c r="DH174" i="3"/>
  <c r="DI174" i="3"/>
  <c r="DF174" i="3"/>
  <c r="DJ174" i="3" s="1"/>
  <c r="DI172" i="3"/>
  <c r="DF172" i="3"/>
  <c r="DG172" i="3"/>
  <c r="CX182" i="3"/>
  <c r="DG181" i="3"/>
  <c r="DI179" i="3"/>
  <c r="DG177" i="3"/>
  <c r="DI175" i="3"/>
  <c r="DG173" i="3"/>
  <c r="DI169" i="3"/>
  <c r="CX168" i="3"/>
  <c r="CX166" i="3"/>
  <c r="CW158" i="3"/>
  <c r="V206" i="1" s="1"/>
  <c r="CX152" i="3"/>
  <c r="G428" i="7" s="1"/>
  <c r="CW141" i="3"/>
  <c r="CX186" i="3"/>
  <c r="CX184" i="3"/>
  <c r="DF181" i="3"/>
  <c r="DJ181" i="3" s="1"/>
  <c r="DF177" i="3"/>
  <c r="DJ177" i="3" s="1"/>
  <c r="DF173" i="3"/>
  <c r="DJ173" i="3" s="1"/>
  <c r="CW161" i="3"/>
  <c r="V207" i="1" s="1"/>
  <c r="CX159" i="3"/>
  <c r="CX156" i="3"/>
  <c r="CX154" i="3"/>
  <c r="CW142" i="3"/>
  <c r="CX139" i="3"/>
  <c r="G393" i="7" s="1"/>
  <c r="CX137" i="3"/>
  <c r="G338" i="7" s="1"/>
  <c r="CX135" i="3"/>
  <c r="G337" i="7" s="1"/>
  <c r="CW134" i="3"/>
  <c r="CV131" i="3"/>
  <c r="U122" i="1" s="1"/>
  <c r="G329" i="7" s="1"/>
  <c r="CX125" i="3"/>
  <c r="G314" i="7" s="1"/>
  <c r="CW164" i="3"/>
  <c r="CX162" i="3"/>
  <c r="CX149" i="3"/>
  <c r="G422" i="7" s="1"/>
  <c r="CW143" i="3"/>
  <c r="CW123" i="3"/>
  <c r="V119" i="1" s="1"/>
  <c r="G308" i="7" s="1"/>
  <c r="CW165" i="3"/>
  <c r="CX148" i="3"/>
  <c r="CX146" i="3"/>
  <c r="CX144" i="3"/>
  <c r="G403" i="7" s="1"/>
  <c r="CX133" i="3"/>
  <c r="G333" i="7" s="1"/>
  <c r="CX129" i="3"/>
  <c r="G317" i="7" s="1"/>
  <c r="CX127" i="3"/>
  <c r="G316" i="7" s="1"/>
  <c r="CX124" i="3"/>
  <c r="G311" i="7" s="1"/>
  <c r="CX121" i="3"/>
  <c r="G306" i="7" s="1"/>
  <c r="CW133" i="3"/>
  <c r="CW124" i="3"/>
  <c r="CW103" i="3"/>
  <c r="CW95" i="3"/>
  <c r="CX92" i="3"/>
  <c r="CX89" i="3"/>
  <c r="G205" i="7" s="1"/>
  <c r="CX117" i="3"/>
  <c r="CX111" i="3"/>
  <c r="CX109" i="3"/>
  <c r="G266" i="7" s="1"/>
  <c r="CX104" i="3"/>
  <c r="G261" i="7" s="1"/>
  <c r="CX101" i="3"/>
  <c r="G256" i="7" s="1"/>
  <c r="CX90" i="3"/>
  <c r="CX87" i="3"/>
  <c r="CX82" i="3"/>
  <c r="G197" i="7" s="1"/>
  <c r="CX80" i="3"/>
  <c r="CX131" i="3"/>
  <c r="G330" i="7" s="1"/>
  <c r="CX115" i="3"/>
  <c r="G290" i="7" s="1"/>
  <c r="CX112" i="3"/>
  <c r="G284" i="7" s="1"/>
  <c r="CX107" i="3"/>
  <c r="CX102" i="3"/>
  <c r="CX99" i="3"/>
  <c r="CX93" i="3"/>
  <c r="G230" i="7" s="1"/>
  <c r="CX85" i="3"/>
  <c r="G202" i="7" s="1"/>
  <c r="CX78" i="3"/>
  <c r="CX120" i="3"/>
  <c r="G294" i="7" s="1"/>
  <c r="CX119" i="3"/>
  <c r="G293" i="7" s="1"/>
  <c r="CX113" i="3"/>
  <c r="G286" i="7" s="1"/>
  <c r="CX108" i="3"/>
  <c r="CX105" i="3"/>
  <c r="G264" i="7" s="1"/>
  <c r="CX100" i="3"/>
  <c r="CW97" i="3"/>
  <c r="CX94" i="3"/>
  <c r="CX86" i="3"/>
  <c r="G203" i="7" s="1"/>
  <c r="CX83" i="3"/>
  <c r="G199" i="7" s="1"/>
  <c r="CX81" i="3"/>
  <c r="G195" i="7" s="1"/>
  <c r="CW104" i="3"/>
  <c r="CW81" i="3"/>
  <c r="CX72" i="3"/>
  <c r="CX67" i="3"/>
  <c r="G162" i="7" s="1"/>
  <c r="CV64" i="3"/>
  <c r="U92" i="1" s="1"/>
  <c r="G147" i="7" s="1"/>
  <c r="CV61" i="3"/>
  <c r="U89" i="1" s="1"/>
  <c r="G133" i="7" s="1"/>
  <c r="CX56" i="3"/>
  <c r="G118" i="7" s="1"/>
  <c r="CX51" i="3"/>
  <c r="CW48" i="3"/>
  <c r="CX41" i="3"/>
  <c r="G68" i="7" s="1"/>
  <c r="CW70" i="3"/>
  <c r="CV54" i="3"/>
  <c r="U87" i="1" s="1"/>
  <c r="G114" i="7" s="1"/>
  <c r="CX46" i="3"/>
  <c r="CX97" i="3"/>
  <c r="G237" i="7" s="1"/>
  <c r="CX95" i="3"/>
  <c r="G233" i="7" s="1"/>
  <c r="CX73" i="3"/>
  <c r="G172" i="7" s="1"/>
  <c r="CW66" i="3"/>
  <c r="V92" i="1" s="1"/>
  <c r="G150" i="7" s="1"/>
  <c r="CX52" i="3"/>
  <c r="CX77" i="3"/>
  <c r="G175" i="7" s="1"/>
  <c r="CX76" i="3"/>
  <c r="G174" i="7" s="1"/>
  <c r="CX58" i="3"/>
  <c r="G122" i="7" s="1"/>
  <c r="CX32" i="3"/>
  <c r="CX64" i="3"/>
  <c r="G148" i="7" s="1"/>
  <c r="CX33" i="3"/>
  <c r="CW30" i="3"/>
  <c r="V41" i="1" s="1"/>
  <c r="CW25" i="3"/>
  <c r="CX10" i="3"/>
  <c r="CW7" i="3"/>
  <c r="CX5" i="3"/>
  <c r="CX3" i="3"/>
  <c r="CX70" i="3"/>
  <c r="G167" i="7" s="1"/>
  <c r="CX66" i="3"/>
  <c r="G151" i="7" s="1"/>
  <c r="CX61" i="3"/>
  <c r="G134" i="7" s="1"/>
  <c r="CX54" i="3"/>
  <c r="G115" i="7" s="1"/>
  <c r="CX48" i="3"/>
  <c r="G94" i="7" s="1"/>
  <c r="CX42" i="3"/>
  <c r="G69" i="7" s="1"/>
  <c r="CV28" i="3"/>
  <c r="U41" i="1" s="1"/>
  <c r="CX23" i="3"/>
  <c r="CX20" i="3"/>
  <c r="CX15" i="3"/>
  <c r="CX11" i="3"/>
  <c r="CW8" i="3"/>
  <c r="CX39" i="3"/>
  <c r="CX37" i="3"/>
  <c r="CX21" i="3"/>
  <c r="CW18" i="3"/>
  <c r="CX6" i="3"/>
  <c r="CW24" i="3"/>
  <c r="CX28" i="3"/>
  <c r="CX18" i="3"/>
  <c r="CX30" i="3"/>
  <c r="CX25" i="3"/>
  <c r="CX8" i="3"/>
  <c r="V677" i="1" l="1"/>
  <c r="CZ221" i="1"/>
  <c r="Y221" i="1" s="1"/>
  <c r="CP215" i="1"/>
  <c r="O215" i="1" s="1"/>
  <c r="CP230" i="1"/>
  <c r="O230" i="1" s="1"/>
  <c r="CY105" i="1"/>
  <c r="X105" i="1" s="1"/>
  <c r="AZ221" i="7" s="1"/>
  <c r="CP217" i="1"/>
  <c r="O217" i="1" s="1"/>
  <c r="S168" i="1"/>
  <c r="CP779" i="1"/>
  <c r="O779" i="1" s="1"/>
  <c r="CP373" i="1"/>
  <c r="O373" i="1" s="1"/>
  <c r="CP529" i="1"/>
  <c r="O529" i="1" s="1"/>
  <c r="AQ172" i="1"/>
  <c r="AQ158" i="1" s="1"/>
  <c r="AV873" i="1"/>
  <c r="F878" i="1" s="1"/>
  <c r="T113" i="1"/>
  <c r="V87" i="1"/>
  <c r="G117" i="7" s="1"/>
  <c r="GM88" i="1"/>
  <c r="GN88" i="1" s="1"/>
  <c r="BZ158" i="1"/>
  <c r="CP214" i="1"/>
  <c r="O214" i="1" s="1"/>
  <c r="R873" i="1"/>
  <c r="W113" i="1"/>
  <c r="CP96" i="1"/>
  <c r="O96" i="1" s="1"/>
  <c r="CZ112" i="1"/>
  <c r="Y112" i="1" s="1"/>
  <c r="S113" i="1"/>
  <c r="U113" i="1"/>
  <c r="CZ623" i="1"/>
  <c r="Y623" i="1" s="1"/>
  <c r="GM623" i="1" s="1"/>
  <c r="GN623" i="1" s="1"/>
  <c r="CP673" i="1"/>
  <c r="O673" i="1" s="1"/>
  <c r="GM211" i="1"/>
  <c r="GN211" i="1" s="1"/>
  <c r="V326" i="1"/>
  <c r="CP221" i="1"/>
  <c r="O221" i="1" s="1"/>
  <c r="AG378" i="1"/>
  <c r="T220" i="1"/>
  <c r="V421" i="1"/>
  <c r="V723" i="1"/>
  <c r="U683" i="1"/>
  <c r="CY779" i="1"/>
  <c r="X779" i="1" s="1"/>
  <c r="AP286" i="1"/>
  <c r="AP269" i="1" s="1"/>
  <c r="CP167" i="1"/>
  <c r="O167" i="1" s="1"/>
  <c r="V220" i="1"/>
  <c r="V528" i="1"/>
  <c r="CI172" i="1"/>
  <c r="GM213" i="1"/>
  <c r="GN213" i="1" s="1"/>
  <c r="S220" i="1"/>
  <c r="CP524" i="1"/>
  <c r="O524" i="1" s="1"/>
  <c r="P833" i="1"/>
  <c r="O833" i="1" s="1"/>
  <c r="GM833" i="1" s="1"/>
  <c r="GO833" i="1" s="1"/>
  <c r="V826" i="1"/>
  <c r="U822" i="1"/>
  <c r="V822" i="1"/>
  <c r="W822" i="1"/>
  <c r="S822" i="1"/>
  <c r="T822" i="1"/>
  <c r="R822" i="1"/>
  <c r="GX822" i="1"/>
  <c r="BY763" i="1"/>
  <c r="CP781" i="1"/>
  <c r="O781" i="1" s="1"/>
  <c r="CZ781" i="1"/>
  <c r="Y781" i="1" s="1"/>
  <c r="CY767" i="1"/>
  <c r="X767" i="1" s="1"/>
  <c r="CG786" i="1"/>
  <c r="CG763" i="1" s="1"/>
  <c r="CP767" i="1"/>
  <c r="O767" i="1" s="1"/>
  <c r="CY768" i="1"/>
  <c r="X768" i="1" s="1"/>
  <c r="AU786" i="1"/>
  <c r="F805" i="1" s="1"/>
  <c r="V729" i="1"/>
  <c r="AI731" i="1" s="1"/>
  <c r="V731" i="1" s="1"/>
  <c r="CJ731" i="1"/>
  <c r="CJ719" i="1" s="1"/>
  <c r="U727" i="1"/>
  <c r="W727" i="1"/>
  <c r="AJ731" i="1" s="1"/>
  <c r="AU731" i="1"/>
  <c r="F750" i="1" s="1"/>
  <c r="CZ679" i="1"/>
  <c r="Y679" i="1" s="1"/>
  <c r="CP679" i="1"/>
  <c r="O679" i="1" s="1"/>
  <c r="CY679" i="1"/>
  <c r="X679" i="1" s="1"/>
  <c r="CJ687" i="1"/>
  <c r="BA687" i="1" s="1"/>
  <c r="AU687" i="1"/>
  <c r="F706" i="1" s="1"/>
  <c r="BZ669" i="1"/>
  <c r="CY632" i="1"/>
  <c r="X632" i="1" s="1"/>
  <c r="CZ632" i="1"/>
  <c r="Y632" i="1" s="1"/>
  <c r="GM632" i="1" s="1"/>
  <c r="GN632" i="1" s="1"/>
  <c r="CP633" i="1"/>
  <c r="O633" i="1" s="1"/>
  <c r="CY633" i="1"/>
  <c r="X633" i="1" s="1"/>
  <c r="F646" i="1"/>
  <c r="CI637" i="1"/>
  <c r="AZ637" i="1" s="1"/>
  <c r="V629" i="1"/>
  <c r="BY614" i="1"/>
  <c r="CZ630" i="1"/>
  <c r="Y630" i="1" s="1"/>
  <c r="CP624" i="1"/>
  <c r="O624" i="1" s="1"/>
  <c r="F647" i="1"/>
  <c r="CG637" i="1"/>
  <c r="AX637" i="1" s="1"/>
  <c r="F644" i="1" s="1"/>
  <c r="BZ614" i="1"/>
  <c r="CZ619" i="1"/>
  <c r="Y619" i="1" s="1"/>
  <c r="GX618" i="1"/>
  <c r="P618" i="1"/>
  <c r="S619" i="1"/>
  <c r="CY619" i="1" s="1"/>
  <c r="X619" i="1" s="1"/>
  <c r="R618" i="1"/>
  <c r="U618" i="1"/>
  <c r="S618" i="1"/>
  <c r="T618" i="1"/>
  <c r="V618" i="1"/>
  <c r="CC614" i="1"/>
  <c r="AT614" i="1"/>
  <c r="GX578" i="1"/>
  <c r="Q578" i="1"/>
  <c r="U578" i="1"/>
  <c r="CP575" i="1"/>
  <c r="O575" i="1" s="1"/>
  <c r="CY575" i="1"/>
  <c r="X575" i="1" s="1"/>
  <c r="GM575" i="1" s="1"/>
  <c r="GN575" i="1" s="1"/>
  <c r="AT582" i="1"/>
  <c r="F600" i="1" s="1"/>
  <c r="CZ529" i="1"/>
  <c r="Y529" i="1" s="1"/>
  <c r="CY529" i="1"/>
  <c r="X529" i="1" s="1"/>
  <c r="CP530" i="1"/>
  <c r="O530" i="1" s="1"/>
  <c r="GM530" i="1" s="1"/>
  <c r="GN530" i="1" s="1"/>
  <c r="AP538" i="1"/>
  <c r="F547" i="1" s="1"/>
  <c r="CY524" i="1"/>
  <c r="X524" i="1" s="1"/>
  <c r="CZ524" i="1"/>
  <c r="Y524" i="1" s="1"/>
  <c r="S484" i="1"/>
  <c r="P484" i="1"/>
  <c r="CP485" i="1"/>
  <c r="O485" i="1" s="1"/>
  <c r="GM485" i="1" s="1"/>
  <c r="GN485" i="1" s="1"/>
  <c r="GX484" i="1"/>
  <c r="CP481" i="1"/>
  <c r="O481" i="1" s="1"/>
  <c r="GM481" i="1" s="1"/>
  <c r="GN481" i="1" s="1"/>
  <c r="CG488" i="1"/>
  <c r="CG465" i="1" s="1"/>
  <c r="AT873" i="1"/>
  <c r="AT868" i="1" s="1"/>
  <c r="CZ474" i="1"/>
  <c r="Y474" i="1" s="1"/>
  <c r="L560" i="7"/>
  <c r="L607" i="7" s="1"/>
  <c r="CP474" i="1"/>
  <c r="O474" i="1" s="1"/>
  <c r="CP469" i="1"/>
  <c r="O469" i="1" s="1"/>
  <c r="AT488" i="1"/>
  <c r="AT465" i="1" s="1"/>
  <c r="V430" i="1"/>
  <c r="T430" i="1"/>
  <c r="AG433" i="1" s="1"/>
  <c r="T433" i="1" s="1"/>
  <c r="CP422" i="1"/>
  <c r="O422" i="1" s="1"/>
  <c r="AP433" i="1"/>
  <c r="F442" i="1" s="1"/>
  <c r="CP413" i="1"/>
  <c r="O413" i="1" s="1"/>
  <c r="GM413" i="1" s="1"/>
  <c r="GN413" i="1" s="1"/>
  <c r="CY373" i="1"/>
  <c r="X373" i="1" s="1"/>
  <c r="AQ378" i="1"/>
  <c r="F388" i="1" s="1"/>
  <c r="CZ373" i="1"/>
  <c r="Y373" i="1" s="1"/>
  <c r="CP374" i="1"/>
  <c r="O374" i="1" s="1"/>
  <c r="CP369" i="1"/>
  <c r="O369" i="1" s="1"/>
  <c r="CJ378" i="1"/>
  <c r="CJ364" i="1" s="1"/>
  <c r="GM368" i="1"/>
  <c r="GN368" i="1" s="1"/>
  <c r="AU378" i="1"/>
  <c r="F397" i="1" s="1"/>
  <c r="BY318" i="1"/>
  <c r="S328" i="1"/>
  <c r="T328" i="1"/>
  <c r="V328" i="1"/>
  <c r="U328" i="1"/>
  <c r="GX328" i="1"/>
  <c r="CC318" i="1"/>
  <c r="U283" i="1"/>
  <c r="CZ274" i="1"/>
  <c r="Y274" i="1" s="1"/>
  <c r="AQ286" i="1"/>
  <c r="AQ269" i="1" s="1"/>
  <c r="AT286" i="1"/>
  <c r="AT269" i="1" s="1"/>
  <c r="CP272" i="1"/>
  <c r="O272" i="1" s="1"/>
  <c r="CP228" i="1"/>
  <c r="O228" i="1" s="1"/>
  <c r="GM230" i="1"/>
  <c r="GN230" i="1" s="1"/>
  <c r="GM219" i="1"/>
  <c r="GN219" i="1" s="1"/>
  <c r="CY209" i="1"/>
  <c r="X209" i="1" s="1"/>
  <c r="CI873" i="1"/>
  <c r="CI868" i="1" s="1"/>
  <c r="CZ209" i="1"/>
  <c r="Y209" i="1" s="1"/>
  <c r="BY204" i="1"/>
  <c r="CI237" i="1"/>
  <c r="CI204" i="1" s="1"/>
  <c r="AU237" i="1"/>
  <c r="F256" i="1" s="1"/>
  <c r="AP204" i="1"/>
  <c r="S123" i="1"/>
  <c r="CZ123" i="1" s="1"/>
  <c r="Y123" i="1" s="1"/>
  <c r="Q120" i="1"/>
  <c r="CP112" i="1"/>
  <c r="O112" i="1" s="1"/>
  <c r="Q113" i="1"/>
  <c r="P113" i="1"/>
  <c r="T108" i="1"/>
  <c r="Q108" i="1"/>
  <c r="CP108" i="1" s="1"/>
  <c r="O108" i="1" s="1"/>
  <c r="V108" i="1"/>
  <c r="W108" i="1"/>
  <c r="CY107" i="1"/>
  <c r="X107" i="1" s="1"/>
  <c r="R108" i="1"/>
  <c r="CZ108" i="1" s="1"/>
  <c r="Y108" i="1" s="1"/>
  <c r="CP107" i="1"/>
  <c r="O107" i="1" s="1"/>
  <c r="AP873" i="1"/>
  <c r="F882" i="1" s="1"/>
  <c r="CF873" i="1"/>
  <c r="AU873" i="1"/>
  <c r="AU868" i="1" s="1"/>
  <c r="AP126" i="1"/>
  <c r="AP77" i="1" s="1"/>
  <c r="Q90" i="1"/>
  <c r="T84" i="1"/>
  <c r="U84" i="1"/>
  <c r="V84" i="1"/>
  <c r="W84" i="1"/>
  <c r="GX84" i="1"/>
  <c r="P84" i="1"/>
  <c r="S84" i="1"/>
  <c r="CP84" i="1" s="1"/>
  <c r="O84" i="1" s="1"/>
  <c r="V80" i="1"/>
  <c r="CY42" i="1"/>
  <c r="X42" i="1" s="1"/>
  <c r="CZ39" i="1"/>
  <c r="Y39" i="1" s="1"/>
  <c r="V38" i="1"/>
  <c r="CY32" i="1"/>
  <c r="X32" i="1" s="1"/>
  <c r="CZ32" i="1"/>
  <c r="Y32" i="1" s="1"/>
  <c r="AQ45" i="1"/>
  <c r="F55" i="1" s="1"/>
  <c r="CP29" i="1"/>
  <c r="O29" i="1" s="1"/>
  <c r="AP45" i="1"/>
  <c r="AP26" i="1" s="1"/>
  <c r="AJ45" i="1"/>
  <c r="CP168" i="1"/>
  <c r="O168" i="1" s="1"/>
  <c r="CJ433" i="1"/>
  <c r="CJ410" i="1" s="1"/>
  <c r="AJ582" i="1"/>
  <c r="AJ570" i="1" s="1"/>
  <c r="U430" i="1"/>
  <c r="W168" i="1"/>
  <c r="AJ172" i="1" s="1"/>
  <c r="V123" i="1"/>
  <c r="BC719" i="1"/>
  <c r="F747" i="1"/>
  <c r="V111" i="1"/>
  <c r="G258" i="7" s="1"/>
  <c r="U832" i="1"/>
  <c r="CY215" i="1"/>
  <c r="X215" i="1" s="1"/>
  <c r="GM215" i="1" s="1"/>
  <c r="GN215" i="1" s="1"/>
  <c r="CY369" i="1"/>
  <c r="X369" i="1" s="1"/>
  <c r="GM369" i="1" s="1"/>
  <c r="GN369" i="1" s="1"/>
  <c r="CY323" i="1"/>
  <c r="X323" i="1" s="1"/>
  <c r="GM323" i="1" s="1"/>
  <c r="GN323" i="1" s="1"/>
  <c r="CP628" i="1"/>
  <c r="O628" i="1" s="1"/>
  <c r="G121" i="7"/>
  <c r="G119" i="7"/>
  <c r="V90" i="1"/>
  <c r="G168" i="7"/>
  <c r="G170" i="7"/>
  <c r="G166" i="7"/>
  <c r="AW275" i="7"/>
  <c r="K275" i="7"/>
  <c r="I275" i="7" s="1"/>
  <c r="AN275" i="7"/>
  <c r="S327" i="1"/>
  <c r="GX277" i="1"/>
  <c r="DF171" i="3"/>
  <c r="P210" i="1" s="1"/>
  <c r="DH171" i="3"/>
  <c r="DG171" i="3"/>
  <c r="DJ171" i="3" s="1"/>
  <c r="DI171" i="3"/>
  <c r="S210" i="1" s="1"/>
  <c r="W430" i="1"/>
  <c r="AJ433" i="1" s="1"/>
  <c r="W479" i="1"/>
  <c r="S578" i="1"/>
  <c r="S430" i="1"/>
  <c r="S483" i="1"/>
  <c r="V99" i="1"/>
  <c r="G194" i="7" s="1"/>
  <c r="V122" i="1"/>
  <c r="G332" i="7" s="1"/>
  <c r="DJ172" i="3"/>
  <c r="V372" i="1"/>
  <c r="V580" i="1"/>
  <c r="U534" i="1"/>
  <c r="V631" i="1"/>
  <c r="GM35" i="1"/>
  <c r="GN35" i="1" s="1"/>
  <c r="CI45" i="1"/>
  <c r="AZ45" i="1" s="1"/>
  <c r="CP39" i="1"/>
  <c r="O39" i="1" s="1"/>
  <c r="AT45" i="1"/>
  <c r="AT26" i="1" s="1"/>
  <c r="CZ29" i="1"/>
  <c r="Y29" i="1" s="1"/>
  <c r="CZ96" i="1"/>
  <c r="Y96" i="1" s="1"/>
  <c r="BZ269" i="1"/>
  <c r="CP100" i="1"/>
  <c r="O100" i="1" s="1"/>
  <c r="GM100" i="1" s="1"/>
  <c r="GN100" i="1" s="1"/>
  <c r="AQ237" i="1"/>
  <c r="F247" i="1" s="1"/>
  <c r="CP117" i="1"/>
  <c r="O117" i="1" s="1"/>
  <c r="CY214" i="1"/>
  <c r="X214" i="1" s="1"/>
  <c r="GM214" i="1" s="1"/>
  <c r="GN214" i="1" s="1"/>
  <c r="CY272" i="1"/>
  <c r="X272" i="1" s="1"/>
  <c r="AX488" i="1"/>
  <c r="AX465" i="1" s="1"/>
  <c r="AT318" i="1"/>
  <c r="CY374" i="1"/>
  <c r="X374" i="1" s="1"/>
  <c r="AU582" i="1"/>
  <c r="AU570" i="1" s="1"/>
  <c r="GM624" i="1"/>
  <c r="GN624" i="1" s="1"/>
  <c r="CZ768" i="1"/>
  <c r="Y768" i="1" s="1"/>
  <c r="CY469" i="1"/>
  <c r="X469" i="1" s="1"/>
  <c r="GM469" i="1" s="1"/>
  <c r="GN469" i="1" s="1"/>
  <c r="CY678" i="1"/>
  <c r="X678" i="1" s="1"/>
  <c r="P868" i="1"/>
  <c r="CH873" i="1"/>
  <c r="CH868" i="1" s="1"/>
  <c r="CY772" i="1"/>
  <c r="X772" i="1" s="1"/>
  <c r="CG873" i="1"/>
  <c r="CG868" i="1" s="1"/>
  <c r="T90" i="1"/>
  <c r="S120" i="1"/>
  <c r="V168" i="1"/>
  <c r="T277" i="1"/>
  <c r="T283" i="1"/>
  <c r="U90" i="1"/>
  <c r="G198" i="7"/>
  <c r="G200" i="7"/>
  <c r="G196" i="7"/>
  <c r="U120" i="1"/>
  <c r="T168" i="1"/>
  <c r="AG172" i="1" s="1"/>
  <c r="W220" i="1"/>
  <c r="AJ237" i="1" s="1"/>
  <c r="V277" i="1"/>
  <c r="GX283" i="1"/>
  <c r="P430" i="1"/>
  <c r="P479" i="1"/>
  <c r="R483" i="1"/>
  <c r="GX34" i="1"/>
  <c r="CJ45" i="1" s="1"/>
  <c r="W90" i="1"/>
  <c r="R120" i="1"/>
  <c r="U123" i="1"/>
  <c r="T209" i="1"/>
  <c r="AG237" i="1" s="1"/>
  <c r="P220" i="1"/>
  <c r="V283" i="1"/>
  <c r="T573" i="1"/>
  <c r="P578" i="1"/>
  <c r="X873" i="1"/>
  <c r="AK868" i="1"/>
  <c r="G425" i="7"/>
  <c r="G423" i="7"/>
  <c r="GX220" i="1"/>
  <c r="CJ237" i="1" s="1"/>
  <c r="BA237" i="1" s="1"/>
  <c r="V327" i="1"/>
  <c r="U619" i="1"/>
  <c r="GX113" i="1"/>
  <c r="T120" i="1"/>
  <c r="CY167" i="1"/>
  <c r="X167" i="1" s="1"/>
  <c r="W277" i="1"/>
  <c r="AJ286" i="1" s="1"/>
  <c r="S283" i="1"/>
  <c r="R484" i="1"/>
  <c r="R578" i="1"/>
  <c r="Q618" i="1"/>
  <c r="T619" i="1"/>
  <c r="AG637" i="1" s="1"/>
  <c r="R113" i="1"/>
  <c r="CP113" i="1" s="1"/>
  <c r="O113" i="1" s="1"/>
  <c r="P327" i="1"/>
  <c r="Q479" i="1"/>
  <c r="GX573" i="1"/>
  <c r="W619" i="1"/>
  <c r="AJ637" i="1" s="1"/>
  <c r="AJ614" i="1" s="1"/>
  <c r="G399" i="7"/>
  <c r="G401" i="7"/>
  <c r="G397" i="7"/>
  <c r="GX483" i="1"/>
  <c r="U168" i="1"/>
  <c r="AH172" i="1" s="1"/>
  <c r="U172" i="1" s="1"/>
  <c r="S277" i="1"/>
  <c r="W123" i="1"/>
  <c r="T327" i="1"/>
  <c r="U483" i="1"/>
  <c r="AH488" i="1" s="1"/>
  <c r="GX123" i="1"/>
  <c r="V208" i="1"/>
  <c r="V771" i="1"/>
  <c r="CP32" i="1"/>
  <c r="O32" i="1" s="1"/>
  <c r="CY39" i="1"/>
  <c r="X39" i="1" s="1"/>
  <c r="CP274" i="1"/>
  <c r="O274" i="1" s="1"/>
  <c r="CZ423" i="1"/>
  <c r="Y423" i="1" s="1"/>
  <c r="P535" i="1"/>
  <c r="O535" i="1" s="1"/>
  <c r="GM535" i="1" s="1"/>
  <c r="GO535" i="1" s="1"/>
  <c r="CZ628" i="1"/>
  <c r="Y628" i="1" s="1"/>
  <c r="BZ204" i="1"/>
  <c r="GX168" i="1"/>
  <c r="CJ172" i="1" s="1"/>
  <c r="R430" i="1"/>
  <c r="P483" i="1"/>
  <c r="U327" i="1"/>
  <c r="AH332" i="1" s="1"/>
  <c r="T123" i="1"/>
  <c r="Q277" i="1"/>
  <c r="GX327" i="1"/>
  <c r="CJ332" i="1" s="1"/>
  <c r="CP678" i="1"/>
  <c r="O678" i="1" s="1"/>
  <c r="CP768" i="1"/>
  <c r="O768" i="1" s="1"/>
  <c r="Q430" i="1"/>
  <c r="Q483" i="1"/>
  <c r="R123" i="1"/>
  <c r="AW412" i="7"/>
  <c r="K412" i="7"/>
  <c r="I412" i="7" s="1"/>
  <c r="AN412" i="7"/>
  <c r="R220" i="1"/>
  <c r="CY220" i="1" s="1"/>
  <c r="X220" i="1" s="1"/>
  <c r="R573" i="1"/>
  <c r="CY573" i="1" s="1"/>
  <c r="X573" i="1" s="1"/>
  <c r="CP772" i="1"/>
  <c r="O772" i="1" s="1"/>
  <c r="T868" i="1"/>
  <c r="F894" i="1"/>
  <c r="V574" i="1"/>
  <c r="V523" i="1"/>
  <c r="V778" i="1"/>
  <c r="U83" i="1"/>
  <c r="AP172" i="1"/>
  <c r="V276" i="1"/>
  <c r="CZ272" i="1"/>
  <c r="Y272" i="1" s="1"/>
  <c r="CP423" i="1"/>
  <c r="O423" i="1" s="1"/>
  <c r="GM423" i="1" s="1"/>
  <c r="GN423" i="1" s="1"/>
  <c r="AQ488" i="1"/>
  <c r="F498" i="1" s="1"/>
  <c r="AU538" i="1"/>
  <c r="F557" i="1" s="1"/>
  <c r="R777" i="1"/>
  <c r="GM524" i="1"/>
  <c r="GN524" i="1" s="1"/>
  <c r="GM529" i="1"/>
  <c r="GN529" i="1" s="1"/>
  <c r="CP727" i="1"/>
  <c r="O727" i="1" s="1"/>
  <c r="AP836" i="1"/>
  <c r="F845" i="1" s="1"/>
  <c r="CG45" i="1"/>
  <c r="AX45" i="1" s="1"/>
  <c r="G93" i="7"/>
  <c r="G95" i="7"/>
  <c r="K108" i="7"/>
  <c r="I108" i="7" s="1"/>
  <c r="AN108" i="7"/>
  <c r="AW108" i="7"/>
  <c r="R90" i="1"/>
  <c r="T34" i="1"/>
  <c r="AG45" i="1" s="1"/>
  <c r="G285" i="7"/>
  <c r="G287" i="7"/>
  <c r="W120" i="1"/>
  <c r="P277" i="1"/>
  <c r="P283" i="1"/>
  <c r="R479" i="1"/>
  <c r="CY479" i="1" s="1"/>
  <c r="X479" i="1" s="1"/>
  <c r="T483" i="1"/>
  <c r="R34" i="1"/>
  <c r="CP34" i="1" s="1"/>
  <c r="O34" i="1" s="1"/>
  <c r="Q123" i="1"/>
  <c r="R283" i="1"/>
  <c r="V483" i="1"/>
  <c r="V210" i="1"/>
  <c r="G262" i="7"/>
  <c r="G260" i="7"/>
  <c r="V120" i="1"/>
  <c r="P209" i="1"/>
  <c r="Q283" i="1"/>
  <c r="GX479" i="1"/>
  <c r="CJ488" i="1" s="1"/>
  <c r="CJ465" i="1" s="1"/>
  <c r="T484" i="1"/>
  <c r="AG488" i="1" s="1"/>
  <c r="P573" i="1"/>
  <c r="T578" i="1"/>
  <c r="Q573" i="1"/>
  <c r="V619" i="1"/>
  <c r="G238" i="7"/>
  <c r="G234" i="7"/>
  <c r="G236" i="7"/>
  <c r="AW251" i="7"/>
  <c r="K251" i="7"/>
  <c r="I251" i="7" s="1"/>
  <c r="AN251" i="7"/>
  <c r="W484" i="1"/>
  <c r="U573" i="1"/>
  <c r="GX619" i="1"/>
  <c r="CJ637" i="1" s="1"/>
  <c r="CJ614" i="1" s="1"/>
  <c r="P822" i="1"/>
  <c r="G310" i="7"/>
  <c r="G312" i="7"/>
  <c r="P120" i="1"/>
  <c r="V209" i="1"/>
  <c r="V578" i="1"/>
  <c r="AI582" i="1" s="1"/>
  <c r="P619" i="1"/>
  <c r="CP619" i="1" s="1"/>
  <c r="O619" i="1" s="1"/>
  <c r="CG433" i="1"/>
  <c r="AU45" i="1"/>
  <c r="F64" i="1" s="1"/>
  <c r="AQ687" i="1"/>
  <c r="AQ669" i="1" s="1"/>
  <c r="CI433" i="1"/>
  <c r="AZ433" i="1" s="1"/>
  <c r="AQ433" i="1"/>
  <c r="F443" i="1" s="1"/>
  <c r="AQ538" i="1"/>
  <c r="AQ520" i="1" s="1"/>
  <c r="AQ786" i="1"/>
  <c r="F796" i="1" s="1"/>
  <c r="AU488" i="1"/>
  <c r="AU465" i="1" s="1"/>
  <c r="CI786" i="1"/>
  <c r="CI763" i="1" s="1"/>
  <c r="CG538" i="1"/>
  <c r="CI538" i="1"/>
  <c r="CI520" i="1" s="1"/>
  <c r="AH378" i="1"/>
  <c r="AH364" i="1" s="1"/>
  <c r="AT433" i="1"/>
  <c r="F451" i="1" s="1"/>
  <c r="F385" i="1"/>
  <c r="AT364" i="1"/>
  <c r="AX582" i="1"/>
  <c r="F589" i="1" s="1"/>
  <c r="CI687" i="1"/>
  <c r="CI669" i="1" s="1"/>
  <c r="F656" i="1"/>
  <c r="CI286" i="1"/>
  <c r="AQ731" i="1"/>
  <c r="F741" i="1" s="1"/>
  <c r="BZ77" i="1"/>
  <c r="CD158" i="1"/>
  <c r="CG364" i="1"/>
  <c r="AP364" i="1"/>
  <c r="CD318" i="1"/>
  <c r="AP687" i="1"/>
  <c r="F696" i="1" s="1"/>
  <c r="CG126" i="1"/>
  <c r="AT77" i="1"/>
  <c r="CG204" i="1"/>
  <c r="AX204" i="1"/>
  <c r="CC364" i="1"/>
  <c r="CI378" i="1"/>
  <c r="AZ378" i="1" s="1"/>
  <c r="AP582" i="1"/>
  <c r="AP570" i="1" s="1"/>
  <c r="CC763" i="1"/>
  <c r="CI126" i="1"/>
  <c r="CC77" i="1"/>
  <c r="BY364" i="1"/>
  <c r="AQ332" i="1"/>
  <c r="AQ318" i="1" s="1"/>
  <c r="CD614" i="1"/>
  <c r="CI582" i="1"/>
  <c r="AZ582" i="1" s="1"/>
  <c r="AH731" i="1"/>
  <c r="AH719" i="1" s="1"/>
  <c r="AT204" i="1"/>
  <c r="BZ318" i="1"/>
  <c r="AP488" i="1"/>
  <c r="F497" i="1" s="1"/>
  <c r="CG731" i="1"/>
  <c r="AX731" i="1" s="1"/>
  <c r="CI836" i="1"/>
  <c r="CI818" i="1" s="1"/>
  <c r="AQ836" i="1"/>
  <c r="F846" i="1" s="1"/>
  <c r="CC204" i="1"/>
  <c r="CD269" i="1"/>
  <c r="CG332" i="1"/>
  <c r="AX332" i="1" s="1"/>
  <c r="CI488" i="1"/>
  <c r="AZ488" i="1" s="1"/>
  <c r="AU126" i="1"/>
  <c r="AU77" i="1" s="1"/>
  <c r="AU433" i="1"/>
  <c r="F452" i="1" s="1"/>
  <c r="CG836" i="1"/>
  <c r="AX836" i="1" s="1"/>
  <c r="CD818" i="1"/>
  <c r="CG269" i="1"/>
  <c r="AX286" i="1"/>
  <c r="AH237" i="1"/>
  <c r="AH204" i="1" s="1"/>
  <c r="CG26" i="1"/>
  <c r="BA731" i="1"/>
  <c r="DF18" i="3"/>
  <c r="DG18" i="3"/>
  <c r="DH18" i="3"/>
  <c r="DI18" i="3"/>
  <c r="DG23" i="3"/>
  <c r="DH23" i="3"/>
  <c r="DI23" i="3"/>
  <c r="DJ23" i="3" s="1"/>
  <c r="DF23" i="3"/>
  <c r="DI32" i="3"/>
  <c r="DF32" i="3"/>
  <c r="DG32" i="3"/>
  <c r="DH32" i="3"/>
  <c r="DG97" i="3"/>
  <c r="L237" i="7" s="1"/>
  <c r="DH97" i="3"/>
  <c r="L238" i="7" s="1"/>
  <c r="DI97" i="3"/>
  <c r="DF97" i="3"/>
  <c r="DG8" i="3"/>
  <c r="DH8" i="3"/>
  <c r="DI8" i="3"/>
  <c r="DF8" i="3"/>
  <c r="DF28" i="3"/>
  <c r="DG28" i="3"/>
  <c r="DH28" i="3"/>
  <c r="DI28" i="3"/>
  <c r="DG21" i="3"/>
  <c r="DH21" i="3"/>
  <c r="DI21" i="3"/>
  <c r="DF21" i="3"/>
  <c r="DJ21" i="3" s="1"/>
  <c r="DG11" i="3"/>
  <c r="DH11" i="3"/>
  <c r="DI11" i="3"/>
  <c r="DF11" i="3"/>
  <c r="DF61" i="3"/>
  <c r="DG61" i="3"/>
  <c r="DH61" i="3"/>
  <c r="DI61" i="3"/>
  <c r="L134" i="7" s="1"/>
  <c r="L133" i="7" s="1"/>
  <c r="DH5" i="3"/>
  <c r="DI5" i="3"/>
  <c r="DF5" i="3"/>
  <c r="DG5" i="3"/>
  <c r="DG58" i="3"/>
  <c r="DH58" i="3"/>
  <c r="DI58" i="3"/>
  <c r="DF58" i="3"/>
  <c r="DF46" i="3"/>
  <c r="DG46" i="3"/>
  <c r="DH46" i="3"/>
  <c r="DI46" i="3"/>
  <c r="DJ46" i="3" s="1"/>
  <c r="DI94" i="3"/>
  <c r="DJ94" i="3" s="1"/>
  <c r="DF94" i="3"/>
  <c r="DG94" i="3"/>
  <c r="DH94" i="3"/>
  <c r="DH108" i="3"/>
  <c r="DI108" i="3"/>
  <c r="DF108" i="3"/>
  <c r="DJ108" i="3" s="1"/>
  <c r="DG108" i="3"/>
  <c r="DF78" i="3"/>
  <c r="DJ78" i="3" s="1"/>
  <c r="DG78" i="3"/>
  <c r="DH78" i="3"/>
  <c r="DI78" i="3"/>
  <c r="DH102" i="3"/>
  <c r="DI102" i="3"/>
  <c r="DJ102" i="3" s="1"/>
  <c r="DF102" i="3"/>
  <c r="DG102" i="3"/>
  <c r="DG131" i="3"/>
  <c r="DH131" i="3"/>
  <c r="DI131" i="3"/>
  <c r="L330" i="7" s="1"/>
  <c r="L329" i="7" s="1"/>
  <c r="DF131" i="3"/>
  <c r="DI90" i="3"/>
  <c r="DF90" i="3"/>
  <c r="DJ90" i="3" s="1"/>
  <c r="DG90" i="3"/>
  <c r="DH90" i="3"/>
  <c r="DG111" i="3"/>
  <c r="DH111" i="3"/>
  <c r="DI111" i="3"/>
  <c r="DJ111" i="3" s="1"/>
  <c r="DF111" i="3"/>
  <c r="V106" i="1"/>
  <c r="G232" i="7" s="1"/>
  <c r="DI121" i="3"/>
  <c r="L306" i="7" s="1"/>
  <c r="L305" i="7" s="1"/>
  <c r="DF121" i="3"/>
  <c r="DG121" i="3"/>
  <c r="DH121" i="3"/>
  <c r="DH133" i="3"/>
  <c r="DI133" i="3"/>
  <c r="DF133" i="3"/>
  <c r="DG133" i="3"/>
  <c r="DH162" i="3"/>
  <c r="DF162" i="3"/>
  <c r="DI162" i="3"/>
  <c r="DG162" i="3"/>
  <c r="DF184" i="3"/>
  <c r="DG184" i="3"/>
  <c r="DH184" i="3"/>
  <c r="DI184" i="3"/>
  <c r="DI195" i="3"/>
  <c r="DF195" i="3"/>
  <c r="DJ195" i="3" s="1"/>
  <c r="DG195" i="3"/>
  <c r="DH195" i="3"/>
  <c r="DF219" i="3"/>
  <c r="DH219" i="3"/>
  <c r="DG219" i="3"/>
  <c r="DI219" i="3"/>
  <c r="DJ219" i="3" s="1"/>
  <c r="V216" i="1"/>
  <c r="DI202" i="3"/>
  <c r="DF202" i="3"/>
  <c r="DG202" i="3"/>
  <c r="DH202" i="3"/>
  <c r="DG281" i="3"/>
  <c r="Q414" i="1" s="1"/>
  <c r="DH281" i="3"/>
  <c r="R414" i="1" s="1"/>
  <c r="DI281" i="3"/>
  <c r="DF281" i="3"/>
  <c r="P414" i="1" s="1"/>
  <c r="DH225" i="3"/>
  <c r="DF225" i="3"/>
  <c r="DG225" i="3"/>
  <c r="DI225" i="3"/>
  <c r="DG193" i="3"/>
  <c r="DH193" i="3"/>
  <c r="DI193" i="3"/>
  <c r="DF193" i="3"/>
  <c r="DJ193" i="3" s="1"/>
  <c r="DF214" i="3"/>
  <c r="DH214" i="3"/>
  <c r="DG214" i="3"/>
  <c r="DI214" i="3"/>
  <c r="DH239" i="3"/>
  <c r="DF239" i="3"/>
  <c r="DG239" i="3"/>
  <c r="DI239" i="3"/>
  <c r="V416" i="1"/>
  <c r="DG249" i="3"/>
  <c r="DH249" i="3"/>
  <c r="DI249" i="3"/>
  <c r="DF249" i="3"/>
  <c r="DJ249" i="3" s="1"/>
  <c r="V429" i="1"/>
  <c r="DH319" i="3"/>
  <c r="DF319" i="3"/>
  <c r="DG319" i="3"/>
  <c r="DI319" i="3"/>
  <c r="DG288" i="3"/>
  <c r="DH288" i="3"/>
  <c r="DI288" i="3"/>
  <c r="DF288" i="3"/>
  <c r="DJ288" i="3" s="1"/>
  <c r="DG355" i="3"/>
  <c r="DH355" i="3"/>
  <c r="DI355" i="3"/>
  <c r="DF355" i="3"/>
  <c r="DI264" i="3"/>
  <c r="DF264" i="3"/>
  <c r="DG264" i="3"/>
  <c r="DH264" i="3"/>
  <c r="DH303" i="3"/>
  <c r="DI303" i="3"/>
  <c r="DG303" i="3"/>
  <c r="DF303" i="3"/>
  <c r="DF328" i="3"/>
  <c r="DG328" i="3"/>
  <c r="DH328" i="3"/>
  <c r="DI328" i="3"/>
  <c r="DF363" i="3"/>
  <c r="DG363" i="3"/>
  <c r="DH363" i="3"/>
  <c r="DI363" i="3"/>
  <c r="DI255" i="3"/>
  <c r="DF255" i="3"/>
  <c r="DG255" i="3"/>
  <c r="DH255" i="3"/>
  <c r="DH287" i="3"/>
  <c r="DI287" i="3"/>
  <c r="DF287" i="3"/>
  <c r="DG287" i="3"/>
  <c r="DI298" i="3"/>
  <c r="DF298" i="3"/>
  <c r="DG298" i="3"/>
  <c r="DH298" i="3"/>
  <c r="DH378" i="3"/>
  <c r="DI378" i="3"/>
  <c r="DF378" i="3"/>
  <c r="DG378" i="3"/>
  <c r="DG400" i="3"/>
  <c r="DH400" i="3"/>
  <c r="DF400" i="3"/>
  <c r="DJ400" i="3" s="1"/>
  <c r="DI400" i="3"/>
  <c r="DH362" i="3"/>
  <c r="DI362" i="3"/>
  <c r="DJ362" i="3" s="1"/>
  <c r="DF362" i="3"/>
  <c r="DG362" i="3"/>
  <c r="DH383" i="3"/>
  <c r="DI383" i="3"/>
  <c r="DJ383" i="3" s="1"/>
  <c r="DF383" i="3"/>
  <c r="DG383" i="3"/>
  <c r="DG460" i="3"/>
  <c r="DH460" i="3"/>
  <c r="DI460" i="3"/>
  <c r="DF460" i="3"/>
  <c r="DF324" i="3"/>
  <c r="DJ324" i="3" s="1"/>
  <c r="DG324" i="3"/>
  <c r="DH324" i="3"/>
  <c r="DI324" i="3"/>
  <c r="DF415" i="3"/>
  <c r="DG415" i="3"/>
  <c r="DH415" i="3"/>
  <c r="DI415" i="3"/>
  <c r="DF464" i="3"/>
  <c r="DG464" i="3"/>
  <c r="DH464" i="3"/>
  <c r="DI464" i="3"/>
  <c r="DF326" i="3"/>
  <c r="DG326" i="3"/>
  <c r="DH326" i="3"/>
  <c r="DI326" i="3"/>
  <c r="DJ326" i="3" s="1"/>
  <c r="DF387" i="3"/>
  <c r="DJ387" i="3" s="1"/>
  <c r="DG387" i="3"/>
  <c r="DH387" i="3"/>
  <c r="DI387" i="3"/>
  <c r="DI430" i="3"/>
  <c r="DF430" i="3"/>
  <c r="DG430" i="3"/>
  <c r="DH430" i="3"/>
  <c r="DF483" i="3"/>
  <c r="DG483" i="3"/>
  <c r="DH483" i="3"/>
  <c r="DI483" i="3"/>
  <c r="DH420" i="3"/>
  <c r="DI420" i="3"/>
  <c r="DF420" i="3"/>
  <c r="DJ420" i="3" s="1"/>
  <c r="DG420" i="3"/>
  <c r="DG438" i="3"/>
  <c r="DH438" i="3"/>
  <c r="DI438" i="3"/>
  <c r="DF438" i="3"/>
  <c r="DG455" i="3"/>
  <c r="DH455" i="3"/>
  <c r="DI455" i="3"/>
  <c r="DF455" i="3"/>
  <c r="DJ455" i="3" s="1"/>
  <c r="DI474" i="3"/>
  <c r="DF474" i="3"/>
  <c r="DG474" i="3"/>
  <c r="DH474" i="3"/>
  <c r="DI7" i="3"/>
  <c r="DF7" i="3"/>
  <c r="DG7" i="3"/>
  <c r="DH7" i="3"/>
  <c r="DI29" i="3"/>
  <c r="DJ29" i="3" s="1"/>
  <c r="DF29" i="3"/>
  <c r="DG29" i="3"/>
  <c r="DH29" i="3"/>
  <c r="DG423" i="3"/>
  <c r="DH423" i="3"/>
  <c r="DI423" i="3"/>
  <c r="DF423" i="3"/>
  <c r="DJ423" i="3" s="1"/>
  <c r="DG518" i="3"/>
  <c r="DH518" i="3"/>
  <c r="DI518" i="3"/>
  <c r="DF518" i="3"/>
  <c r="DI19" i="3"/>
  <c r="DF19" i="3"/>
  <c r="DJ19" i="3" s="1"/>
  <c r="DG19" i="3"/>
  <c r="DH19" i="3"/>
  <c r="DH17" i="3"/>
  <c r="DI17" i="3"/>
  <c r="DF17" i="3"/>
  <c r="DG17" i="3"/>
  <c r="DI57" i="3"/>
  <c r="DF57" i="3"/>
  <c r="DG57" i="3"/>
  <c r="DH57" i="3"/>
  <c r="L121" i="7" s="1"/>
  <c r="DI413" i="3"/>
  <c r="DF413" i="3"/>
  <c r="DG413" i="3"/>
  <c r="DH413" i="3"/>
  <c r="V672" i="1"/>
  <c r="DG407" i="3"/>
  <c r="DH407" i="3"/>
  <c r="DI407" i="3"/>
  <c r="DF407" i="3"/>
  <c r="DF439" i="3"/>
  <c r="DJ439" i="3" s="1"/>
  <c r="DG439" i="3"/>
  <c r="DH439" i="3"/>
  <c r="DI439" i="3"/>
  <c r="DF456" i="3"/>
  <c r="DJ456" i="3" s="1"/>
  <c r="DG456" i="3"/>
  <c r="DH456" i="3"/>
  <c r="DI456" i="3"/>
  <c r="DI495" i="3"/>
  <c r="DF495" i="3"/>
  <c r="DG495" i="3"/>
  <c r="DH495" i="3"/>
  <c r="DG1" i="3"/>
  <c r="DH1" i="3"/>
  <c r="DI1" i="3"/>
  <c r="DF1" i="3"/>
  <c r="DF491" i="3"/>
  <c r="DJ491" i="3" s="1"/>
  <c r="DG491" i="3"/>
  <c r="DH491" i="3"/>
  <c r="DI491" i="3"/>
  <c r="DI517" i="3"/>
  <c r="DJ517" i="3" s="1"/>
  <c r="DF517" i="3"/>
  <c r="DG517" i="3"/>
  <c r="DH517" i="3"/>
  <c r="DH552" i="3"/>
  <c r="DI552" i="3"/>
  <c r="DF552" i="3"/>
  <c r="DG552" i="3"/>
  <c r="DI49" i="3"/>
  <c r="DF49" i="3"/>
  <c r="DG49" i="3"/>
  <c r="DH49" i="3"/>
  <c r="DH50" i="3"/>
  <c r="DI50" i="3"/>
  <c r="DF50" i="3"/>
  <c r="DG50" i="3"/>
  <c r="GX83" i="1"/>
  <c r="DG547" i="3"/>
  <c r="DH547" i="3"/>
  <c r="DI547" i="3"/>
  <c r="DJ547" i="3" s="1"/>
  <c r="DF547" i="3"/>
  <c r="S80" i="1"/>
  <c r="DG84" i="3"/>
  <c r="DH84" i="3"/>
  <c r="DI84" i="3"/>
  <c r="DF84" i="3"/>
  <c r="DJ84" i="3" s="1"/>
  <c r="DI96" i="3"/>
  <c r="DF96" i="3"/>
  <c r="DG96" i="3"/>
  <c r="DH96" i="3"/>
  <c r="L236" i="7" s="1"/>
  <c r="V116" i="1"/>
  <c r="G283" i="7" s="1"/>
  <c r="DH110" i="3"/>
  <c r="DI110" i="3"/>
  <c r="L281" i="7" s="1"/>
  <c r="L280" i="7" s="1"/>
  <c r="DF110" i="3"/>
  <c r="DG110" i="3"/>
  <c r="DH138" i="3"/>
  <c r="R160" i="1" s="1"/>
  <c r="DI138" i="3"/>
  <c r="L383" i="7" s="1"/>
  <c r="L382" i="7" s="1"/>
  <c r="DG138" i="3"/>
  <c r="Q160" i="1" s="1"/>
  <c r="DF138" i="3"/>
  <c r="P160" i="1" s="1"/>
  <c r="DI140" i="3"/>
  <c r="DJ140" i="3" s="1"/>
  <c r="DG140" i="3"/>
  <c r="DH140" i="3"/>
  <c r="DF140" i="3"/>
  <c r="DH493" i="3"/>
  <c r="DI493" i="3"/>
  <c r="DF493" i="3"/>
  <c r="DG493" i="3"/>
  <c r="DG524" i="3"/>
  <c r="DH524" i="3"/>
  <c r="DI524" i="3"/>
  <c r="DF524" i="3"/>
  <c r="DJ524" i="3" s="1"/>
  <c r="DH536" i="3"/>
  <c r="DI536" i="3"/>
  <c r="DF536" i="3"/>
  <c r="DJ536" i="3" s="1"/>
  <c r="DG536" i="3"/>
  <c r="DF40" i="3"/>
  <c r="DG40" i="3"/>
  <c r="L65" i="7" s="1"/>
  <c r="DH40" i="3"/>
  <c r="L66" i="7" s="1"/>
  <c r="L64" i="7" s="1"/>
  <c r="DI40" i="3"/>
  <c r="DH71" i="3"/>
  <c r="L170" i="7" s="1"/>
  <c r="DI71" i="3"/>
  <c r="DF71" i="3"/>
  <c r="DG71" i="3"/>
  <c r="DF126" i="3"/>
  <c r="DG126" i="3"/>
  <c r="DH126" i="3"/>
  <c r="DI126" i="3"/>
  <c r="DH122" i="3"/>
  <c r="DI122" i="3"/>
  <c r="DJ122" i="3" s="1"/>
  <c r="DF122" i="3"/>
  <c r="DG122" i="3"/>
  <c r="DF500" i="3"/>
  <c r="DJ500" i="3" s="1"/>
  <c r="DG500" i="3"/>
  <c r="DH500" i="3"/>
  <c r="DI500" i="3"/>
  <c r="DI526" i="3"/>
  <c r="DF526" i="3"/>
  <c r="DG526" i="3"/>
  <c r="DH526" i="3"/>
  <c r="DF106" i="3"/>
  <c r="DG106" i="3"/>
  <c r="DH106" i="3"/>
  <c r="DI106" i="3"/>
  <c r="AQ77" i="1"/>
  <c r="F136" i="1"/>
  <c r="V166" i="1"/>
  <c r="G421" i="7" s="1"/>
  <c r="DG155" i="3"/>
  <c r="DI155" i="3"/>
  <c r="DF155" i="3"/>
  <c r="DH155" i="3"/>
  <c r="DI232" i="3"/>
  <c r="DJ232" i="3" s="1"/>
  <c r="DG232" i="3"/>
  <c r="DF232" i="3"/>
  <c r="DH232" i="3"/>
  <c r="DG236" i="3"/>
  <c r="DI236" i="3"/>
  <c r="DH236" i="3"/>
  <c r="DF236" i="3"/>
  <c r="P95" i="1"/>
  <c r="GM102" i="1"/>
  <c r="GN102" i="1" s="1"/>
  <c r="GM163" i="1"/>
  <c r="GN163" i="1" s="1"/>
  <c r="P83" i="1"/>
  <c r="V227" i="1"/>
  <c r="BC204" i="1"/>
  <c r="F253" i="1"/>
  <c r="U80" i="1"/>
  <c r="V95" i="1"/>
  <c r="GM117" i="1"/>
  <c r="GN117" i="1" s="1"/>
  <c r="AO158" i="1"/>
  <c r="F176" i="1"/>
  <c r="DI160" i="3"/>
  <c r="DJ160" i="3" s="1"/>
  <c r="DG160" i="3"/>
  <c r="DF160" i="3"/>
  <c r="DH160" i="3"/>
  <c r="DF190" i="3"/>
  <c r="DG190" i="3"/>
  <c r="DH190" i="3"/>
  <c r="DI190" i="3"/>
  <c r="DH185" i="3"/>
  <c r="DI185" i="3"/>
  <c r="DF185" i="3"/>
  <c r="DG185" i="3"/>
  <c r="DI230" i="3"/>
  <c r="DG230" i="3"/>
  <c r="DF230" i="3"/>
  <c r="DJ230" i="3" s="1"/>
  <c r="DH230" i="3"/>
  <c r="DF254" i="3"/>
  <c r="DG254" i="3"/>
  <c r="DH254" i="3"/>
  <c r="DI254" i="3"/>
  <c r="DH256" i="3"/>
  <c r="DI256" i="3"/>
  <c r="DF256" i="3"/>
  <c r="DJ256" i="3" s="1"/>
  <c r="DG256" i="3"/>
  <c r="DF277" i="3"/>
  <c r="DG277" i="3"/>
  <c r="DH277" i="3"/>
  <c r="DI277" i="3"/>
  <c r="DG296" i="3"/>
  <c r="DH296" i="3"/>
  <c r="DI296" i="3"/>
  <c r="DF296" i="3"/>
  <c r="DF269" i="3"/>
  <c r="DG269" i="3"/>
  <c r="DH269" i="3"/>
  <c r="DI269" i="3"/>
  <c r="DJ269" i="3" s="1"/>
  <c r="GM229" i="1"/>
  <c r="GN229" i="1" s="1"/>
  <c r="DF284" i="3"/>
  <c r="DG284" i="3"/>
  <c r="DH284" i="3"/>
  <c r="DI284" i="3"/>
  <c r="DJ284" i="3" s="1"/>
  <c r="AU158" i="1"/>
  <c r="F191" i="1"/>
  <c r="GM280" i="1"/>
  <c r="GN280" i="1" s="1"/>
  <c r="V367" i="1"/>
  <c r="DF307" i="3"/>
  <c r="DG307" i="3"/>
  <c r="DI307" i="3"/>
  <c r="DJ307" i="3" s="1"/>
  <c r="DH307" i="3"/>
  <c r="BB465" i="1"/>
  <c r="F501" i="1"/>
  <c r="DI396" i="3"/>
  <c r="DF396" i="3"/>
  <c r="DG396" i="3"/>
  <c r="DH396" i="3"/>
  <c r="DG490" i="3"/>
  <c r="DH490" i="3"/>
  <c r="DI490" i="3"/>
  <c r="DF490" i="3"/>
  <c r="DJ490" i="3" s="1"/>
  <c r="DG317" i="3"/>
  <c r="DI317" i="3"/>
  <c r="DH317" i="3"/>
  <c r="DF317" i="3"/>
  <c r="BC465" i="1"/>
  <c r="F504" i="1"/>
  <c r="DI361" i="3"/>
  <c r="DF361" i="3"/>
  <c r="DG361" i="3"/>
  <c r="DH361" i="3"/>
  <c r="DI380" i="3"/>
  <c r="DF380" i="3"/>
  <c r="DG380" i="3"/>
  <c r="DH380" i="3"/>
  <c r="AO570" i="1"/>
  <c r="F586" i="1"/>
  <c r="DF410" i="3"/>
  <c r="DJ410" i="3" s="1"/>
  <c r="DG410" i="3"/>
  <c r="DH410" i="3"/>
  <c r="DI410" i="3"/>
  <c r="DH422" i="3"/>
  <c r="R627" i="1" s="1"/>
  <c r="DI422" i="3"/>
  <c r="DF422" i="3"/>
  <c r="P627" i="1" s="1"/>
  <c r="DG422" i="3"/>
  <c r="Q627" i="1" s="1"/>
  <c r="AO719" i="1"/>
  <c r="F735" i="1"/>
  <c r="DG499" i="3"/>
  <c r="DH499" i="3"/>
  <c r="DI499" i="3"/>
  <c r="DF499" i="3"/>
  <c r="DJ499" i="3" s="1"/>
  <c r="GM415" i="1"/>
  <c r="GN415" i="1" s="1"/>
  <c r="DH337" i="3"/>
  <c r="DI337" i="3"/>
  <c r="DF337" i="3"/>
  <c r="DG337" i="3"/>
  <c r="DH385" i="3"/>
  <c r="DI385" i="3"/>
  <c r="DF385" i="3"/>
  <c r="DG385" i="3"/>
  <c r="F595" i="1"/>
  <c r="BB570" i="1"/>
  <c r="F744" i="1"/>
  <c r="BB719" i="1"/>
  <c r="DI329" i="3"/>
  <c r="DF329" i="3"/>
  <c r="DJ329" i="3" s="1"/>
  <c r="DG329" i="3"/>
  <c r="DH329" i="3"/>
  <c r="DH330" i="3"/>
  <c r="DI330" i="3"/>
  <c r="DF330" i="3"/>
  <c r="DJ330" i="3" s="1"/>
  <c r="DG330" i="3"/>
  <c r="DI346" i="3"/>
  <c r="DF346" i="3"/>
  <c r="DG346" i="3"/>
  <c r="DH346" i="3"/>
  <c r="DF345" i="3"/>
  <c r="DJ345" i="3" s="1"/>
  <c r="DG345" i="3"/>
  <c r="DH345" i="3"/>
  <c r="DI345" i="3"/>
  <c r="AO465" i="1"/>
  <c r="F492" i="1"/>
  <c r="DI352" i="3"/>
  <c r="DF352" i="3"/>
  <c r="P522" i="1" s="1"/>
  <c r="DG352" i="3"/>
  <c r="Q522" i="1" s="1"/>
  <c r="DH352" i="3"/>
  <c r="R522" i="1" s="1"/>
  <c r="DI354" i="3"/>
  <c r="DJ354" i="3" s="1"/>
  <c r="DF354" i="3"/>
  <c r="DG354" i="3"/>
  <c r="DH354" i="3"/>
  <c r="DI372" i="3"/>
  <c r="DF372" i="3"/>
  <c r="DG372" i="3"/>
  <c r="DH372" i="3"/>
  <c r="BC520" i="1"/>
  <c r="F554" i="1"/>
  <c r="DF391" i="3"/>
  <c r="DG391" i="3"/>
  <c r="DH391" i="3"/>
  <c r="DI391" i="3"/>
  <c r="F592" i="1"/>
  <c r="AQ570" i="1"/>
  <c r="DI419" i="3"/>
  <c r="DF419" i="3"/>
  <c r="DJ419" i="3" s="1"/>
  <c r="DG419" i="3"/>
  <c r="DH419" i="3"/>
  <c r="DH437" i="3"/>
  <c r="DI437" i="3"/>
  <c r="DF437" i="3"/>
  <c r="DG437" i="3"/>
  <c r="AO614" i="1"/>
  <c r="F641" i="1"/>
  <c r="DG440" i="3"/>
  <c r="Q671" i="1" s="1"/>
  <c r="DH440" i="3"/>
  <c r="R671" i="1" s="1"/>
  <c r="DI440" i="3"/>
  <c r="DF440" i="3"/>
  <c r="P671" i="1" s="1"/>
  <c r="DH446" i="3"/>
  <c r="DI446" i="3"/>
  <c r="DF446" i="3"/>
  <c r="DJ446" i="3" s="1"/>
  <c r="DG446" i="3"/>
  <c r="BC669" i="1"/>
  <c r="F703" i="1"/>
  <c r="DF508" i="3"/>
  <c r="DJ508" i="3" s="1"/>
  <c r="DG508" i="3"/>
  <c r="DH508" i="3"/>
  <c r="DI508" i="3"/>
  <c r="DG501" i="3"/>
  <c r="DH501" i="3"/>
  <c r="DI501" i="3"/>
  <c r="DF501" i="3"/>
  <c r="DF521" i="3"/>
  <c r="DJ521" i="3" s="1"/>
  <c r="DG521" i="3"/>
  <c r="DH521" i="3"/>
  <c r="DI521" i="3"/>
  <c r="AO763" i="1"/>
  <c r="F790" i="1"/>
  <c r="DF529" i="3"/>
  <c r="DG529" i="3"/>
  <c r="DH529" i="3"/>
  <c r="DI529" i="3"/>
  <c r="BA538" i="1"/>
  <c r="CJ520" i="1"/>
  <c r="AO818" i="1"/>
  <c r="F840" i="1"/>
  <c r="GX823" i="1"/>
  <c r="GX827" i="1"/>
  <c r="T773" i="1"/>
  <c r="U777" i="1"/>
  <c r="Q828" i="1"/>
  <c r="AT763" i="1"/>
  <c r="F804" i="1"/>
  <c r="GM781" i="1"/>
  <c r="GN781" i="1" s="1"/>
  <c r="P823" i="1"/>
  <c r="V828" i="1"/>
  <c r="T727" i="1"/>
  <c r="AG731" i="1" s="1"/>
  <c r="GX773" i="1"/>
  <c r="GM779" i="1"/>
  <c r="GN779" i="1" s="1"/>
  <c r="Q823" i="1"/>
  <c r="V827" i="1"/>
  <c r="DG25" i="3"/>
  <c r="DH25" i="3"/>
  <c r="DI25" i="3"/>
  <c r="DF25" i="3"/>
  <c r="DG15" i="3"/>
  <c r="DH15" i="3"/>
  <c r="DI15" i="3"/>
  <c r="DF15" i="3"/>
  <c r="V30" i="1"/>
  <c r="DH76" i="3"/>
  <c r="DI76" i="3"/>
  <c r="DF76" i="3"/>
  <c r="DG76" i="3"/>
  <c r="DF73" i="3"/>
  <c r="DG73" i="3"/>
  <c r="DH73" i="3"/>
  <c r="DI73" i="3"/>
  <c r="DG51" i="3"/>
  <c r="DH51" i="3"/>
  <c r="DI51" i="3"/>
  <c r="DF51" i="3"/>
  <c r="DJ51" i="3" s="1"/>
  <c r="DH81" i="3"/>
  <c r="L196" i="7" s="1"/>
  <c r="DI81" i="3"/>
  <c r="DF81" i="3"/>
  <c r="DG81" i="3"/>
  <c r="DG113" i="3"/>
  <c r="L286" i="7" s="1"/>
  <c r="DH113" i="3"/>
  <c r="L287" i="7" s="1"/>
  <c r="DI113" i="3"/>
  <c r="DF113" i="3"/>
  <c r="DF85" i="3"/>
  <c r="DG85" i="3"/>
  <c r="DH85" i="3"/>
  <c r="DI85" i="3"/>
  <c r="DI107" i="3"/>
  <c r="DF107" i="3"/>
  <c r="DJ107" i="3" s="1"/>
  <c r="DG107" i="3"/>
  <c r="DH107" i="3"/>
  <c r="DF80" i="3"/>
  <c r="DG80" i="3"/>
  <c r="DH80" i="3"/>
  <c r="DI80" i="3"/>
  <c r="DJ80" i="3" s="1"/>
  <c r="DI101" i="3"/>
  <c r="L256" i="7" s="1"/>
  <c r="L255" i="7" s="1"/>
  <c r="DF101" i="3"/>
  <c r="DG101" i="3"/>
  <c r="DH101" i="3"/>
  <c r="DG117" i="3"/>
  <c r="DH117" i="3"/>
  <c r="DI117" i="3"/>
  <c r="DF117" i="3"/>
  <c r="DJ117" i="3" s="1"/>
  <c r="DH124" i="3"/>
  <c r="L312" i="7" s="1"/>
  <c r="DI124" i="3"/>
  <c r="DF124" i="3"/>
  <c r="DG124" i="3"/>
  <c r="DF144" i="3"/>
  <c r="DH144" i="3"/>
  <c r="DG144" i="3"/>
  <c r="DI144" i="3"/>
  <c r="DI135" i="3"/>
  <c r="DF135" i="3"/>
  <c r="DH135" i="3"/>
  <c r="DG135" i="3"/>
  <c r="DH154" i="3"/>
  <c r="DF154" i="3"/>
  <c r="DJ154" i="3" s="1"/>
  <c r="DG154" i="3"/>
  <c r="DI154" i="3"/>
  <c r="DF186" i="3"/>
  <c r="DG186" i="3"/>
  <c r="DH186" i="3"/>
  <c r="DI186" i="3"/>
  <c r="DF166" i="3"/>
  <c r="DH166" i="3"/>
  <c r="DG166" i="3"/>
  <c r="DI166" i="3"/>
  <c r="DI182" i="3"/>
  <c r="DF182" i="3"/>
  <c r="DG182" i="3"/>
  <c r="DH182" i="3"/>
  <c r="DG198" i="3"/>
  <c r="DH198" i="3"/>
  <c r="DI198" i="3"/>
  <c r="DF198" i="3"/>
  <c r="DF229" i="3"/>
  <c r="DH229" i="3"/>
  <c r="DG229" i="3"/>
  <c r="DI229" i="3"/>
  <c r="DG189" i="3"/>
  <c r="DH189" i="3"/>
  <c r="DI189" i="3"/>
  <c r="DF189" i="3"/>
  <c r="DH220" i="3"/>
  <c r="DF220" i="3"/>
  <c r="DI220" i="3"/>
  <c r="DG220" i="3"/>
  <c r="DF244" i="3"/>
  <c r="DG244" i="3"/>
  <c r="DH244" i="3"/>
  <c r="DI244" i="3"/>
  <c r="DG283" i="3"/>
  <c r="DH283" i="3"/>
  <c r="DI283" i="3"/>
  <c r="DF283" i="3"/>
  <c r="DG161" i="3"/>
  <c r="DI161" i="3"/>
  <c r="DF161" i="3"/>
  <c r="DH161" i="3"/>
  <c r="DH209" i="3"/>
  <c r="DI209" i="3"/>
  <c r="DF209" i="3"/>
  <c r="DJ209" i="3" s="1"/>
  <c r="DG209" i="3"/>
  <c r="DH223" i="3"/>
  <c r="DF223" i="3"/>
  <c r="DG223" i="3"/>
  <c r="DI223" i="3"/>
  <c r="DH241" i="3"/>
  <c r="R320" i="1" s="1"/>
  <c r="DF241" i="3"/>
  <c r="P320" i="1" s="1"/>
  <c r="DG241" i="3"/>
  <c r="Q320" i="1" s="1"/>
  <c r="DI241" i="3"/>
  <c r="DG251" i="3"/>
  <c r="DH251" i="3"/>
  <c r="DI251" i="3"/>
  <c r="DJ251" i="3" s="1"/>
  <c r="DF251" i="3"/>
  <c r="DH308" i="3"/>
  <c r="DI308" i="3"/>
  <c r="DG308" i="3"/>
  <c r="DF308" i="3"/>
  <c r="DG357" i="3"/>
  <c r="DH357" i="3"/>
  <c r="DI357" i="3"/>
  <c r="DF357" i="3"/>
  <c r="DI234" i="3"/>
  <c r="DG234" i="3"/>
  <c r="DH234" i="3"/>
  <c r="DF234" i="3"/>
  <c r="DG266" i="3"/>
  <c r="DH266" i="3"/>
  <c r="DI266" i="3"/>
  <c r="DF266" i="3"/>
  <c r="DJ266" i="3" s="1"/>
  <c r="DH285" i="3"/>
  <c r="DI285" i="3"/>
  <c r="DF285" i="3"/>
  <c r="DG285" i="3"/>
  <c r="DG304" i="3"/>
  <c r="DH304" i="3"/>
  <c r="DF304" i="3"/>
  <c r="DI304" i="3"/>
  <c r="DF338" i="3"/>
  <c r="DG338" i="3"/>
  <c r="DH338" i="3"/>
  <c r="DI338" i="3"/>
  <c r="DF373" i="3"/>
  <c r="DG373" i="3"/>
  <c r="DH373" i="3"/>
  <c r="DI373" i="3"/>
  <c r="DI227" i="3"/>
  <c r="DG227" i="3"/>
  <c r="DF227" i="3"/>
  <c r="DH227" i="3"/>
  <c r="DG257" i="3"/>
  <c r="DH257" i="3"/>
  <c r="DI257" i="3"/>
  <c r="DF257" i="3"/>
  <c r="DJ257" i="3" s="1"/>
  <c r="DI290" i="3"/>
  <c r="DF290" i="3"/>
  <c r="DJ290" i="3" s="1"/>
  <c r="DG290" i="3"/>
  <c r="DH290" i="3"/>
  <c r="DI300" i="3"/>
  <c r="DF300" i="3"/>
  <c r="DG300" i="3"/>
  <c r="DH300" i="3"/>
  <c r="DF318" i="3"/>
  <c r="DH318" i="3"/>
  <c r="DG318" i="3"/>
  <c r="DI318" i="3"/>
  <c r="DJ318" i="3" s="1"/>
  <c r="DH368" i="3"/>
  <c r="DI368" i="3"/>
  <c r="DF368" i="3"/>
  <c r="DJ368" i="3" s="1"/>
  <c r="DG368" i="3"/>
  <c r="DG342" i="3"/>
  <c r="DH342" i="3"/>
  <c r="DI342" i="3"/>
  <c r="DF342" i="3"/>
  <c r="DG365" i="3"/>
  <c r="DH365" i="3"/>
  <c r="DI365" i="3"/>
  <c r="DF365" i="3"/>
  <c r="DJ365" i="3" s="1"/>
  <c r="DG386" i="3"/>
  <c r="DH386" i="3"/>
  <c r="DI386" i="3"/>
  <c r="DF386" i="3"/>
  <c r="DG468" i="3"/>
  <c r="DH468" i="3"/>
  <c r="DI468" i="3"/>
  <c r="DF468" i="3"/>
  <c r="DF332" i="3"/>
  <c r="DJ332" i="3" s="1"/>
  <c r="DG332" i="3"/>
  <c r="DH332" i="3"/>
  <c r="DI332" i="3"/>
  <c r="DF425" i="3"/>
  <c r="DG425" i="3"/>
  <c r="DH425" i="3"/>
  <c r="DI425" i="3"/>
  <c r="DF466" i="3"/>
  <c r="DG466" i="3"/>
  <c r="DH466" i="3"/>
  <c r="DI466" i="3"/>
  <c r="DG331" i="3"/>
  <c r="DH331" i="3"/>
  <c r="DI331" i="3"/>
  <c r="DF331" i="3"/>
  <c r="DJ331" i="3" s="1"/>
  <c r="DH360" i="3"/>
  <c r="DI360" i="3"/>
  <c r="DF360" i="3"/>
  <c r="DJ360" i="3" s="1"/>
  <c r="DG360" i="3"/>
  <c r="DF389" i="3"/>
  <c r="DG389" i="3"/>
  <c r="DH389" i="3"/>
  <c r="DI389" i="3"/>
  <c r="DJ389" i="3" s="1"/>
  <c r="DI432" i="3"/>
  <c r="DF432" i="3"/>
  <c r="DG432" i="3"/>
  <c r="DH432" i="3"/>
  <c r="DI406" i="3"/>
  <c r="DJ406" i="3" s="1"/>
  <c r="DF406" i="3"/>
  <c r="DG406" i="3"/>
  <c r="DH406" i="3"/>
  <c r="DH477" i="3"/>
  <c r="DI477" i="3"/>
  <c r="DJ477" i="3" s="1"/>
  <c r="DF477" i="3"/>
  <c r="DG477" i="3"/>
  <c r="DF35" i="3"/>
  <c r="DJ35" i="3" s="1"/>
  <c r="DG35" i="3"/>
  <c r="DH35" i="3"/>
  <c r="DI35" i="3"/>
  <c r="DG34" i="3"/>
  <c r="DH34" i="3"/>
  <c r="DF34" i="3"/>
  <c r="DI34" i="3"/>
  <c r="DI411" i="3"/>
  <c r="DF411" i="3"/>
  <c r="DJ411" i="3" s="1"/>
  <c r="DG411" i="3"/>
  <c r="DH411" i="3"/>
  <c r="DG429" i="3"/>
  <c r="DH429" i="3"/>
  <c r="DI429" i="3"/>
  <c r="DJ429" i="3" s="1"/>
  <c r="DF429" i="3"/>
  <c r="DG520" i="3"/>
  <c r="DH520" i="3"/>
  <c r="DI520" i="3"/>
  <c r="DF520" i="3"/>
  <c r="V33" i="1"/>
  <c r="DI55" i="3"/>
  <c r="DJ55" i="3" s="1"/>
  <c r="DF55" i="3"/>
  <c r="DG55" i="3"/>
  <c r="DH55" i="3"/>
  <c r="DG421" i="3"/>
  <c r="DH421" i="3"/>
  <c r="DI421" i="3"/>
  <c r="DF421" i="3"/>
  <c r="DJ421" i="3" s="1"/>
  <c r="DG442" i="3"/>
  <c r="DH442" i="3"/>
  <c r="DI442" i="3"/>
  <c r="DJ442" i="3" s="1"/>
  <c r="DF442" i="3"/>
  <c r="DI497" i="3"/>
  <c r="DF497" i="3"/>
  <c r="DG497" i="3"/>
  <c r="DH497" i="3"/>
  <c r="AH45" i="1"/>
  <c r="DF26" i="3"/>
  <c r="DG26" i="3"/>
  <c r="DH26" i="3"/>
  <c r="DI26" i="3"/>
  <c r="DF44" i="3"/>
  <c r="P81" i="1" s="1"/>
  <c r="DG44" i="3"/>
  <c r="Q81" i="1" s="1"/>
  <c r="DH44" i="3"/>
  <c r="R81" i="1" s="1"/>
  <c r="DI44" i="3"/>
  <c r="L79" i="7" s="1"/>
  <c r="L78" i="7" s="1"/>
  <c r="V82" i="1"/>
  <c r="G91" i="7" s="1"/>
  <c r="DH47" i="3"/>
  <c r="L93" i="7" s="1"/>
  <c r="DI47" i="3"/>
  <c r="DF47" i="3"/>
  <c r="DG47" i="3"/>
  <c r="L92" i="7" s="1"/>
  <c r="DF502" i="3"/>
  <c r="DG502" i="3"/>
  <c r="DH502" i="3"/>
  <c r="DI502" i="3"/>
  <c r="DJ502" i="3" s="1"/>
  <c r="DI522" i="3"/>
  <c r="DF522" i="3"/>
  <c r="DG522" i="3"/>
  <c r="DH522" i="3"/>
  <c r="V83" i="1"/>
  <c r="DI62" i="3"/>
  <c r="DF62" i="3"/>
  <c r="DJ62" i="3" s="1"/>
  <c r="DG62" i="3"/>
  <c r="DH62" i="3"/>
  <c r="DF98" i="3"/>
  <c r="DG98" i="3"/>
  <c r="DH98" i="3"/>
  <c r="DI98" i="3"/>
  <c r="AO77" i="1"/>
  <c r="F130" i="1"/>
  <c r="DG141" i="3"/>
  <c r="DI141" i="3"/>
  <c r="DF141" i="3"/>
  <c r="DH141" i="3"/>
  <c r="L397" i="7" s="1"/>
  <c r="DH498" i="3"/>
  <c r="DI498" i="3"/>
  <c r="DF498" i="3"/>
  <c r="DJ498" i="3" s="1"/>
  <c r="DG498" i="3"/>
  <c r="DH527" i="3"/>
  <c r="DI527" i="3"/>
  <c r="DF527" i="3"/>
  <c r="DJ527" i="3" s="1"/>
  <c r="DG527" i="3"/>
  <c r="DH544" i="3"/>
  <c r="DI544" i="3"/>
  <c r="DF544" i="3"/>
  <c r="DJ544" i="3" s="1"/>
  <c r="DG544" i="3"/>
  <c r="BB26" i="1"/>
  <c r="F58" i="1"/>
  <c r="BB903" i="1"/>
  <c r="DH65" i="3"/>
  <c r="DI65" i="3"/>
  <c r="DJ65" i="3" s="1"/>
  <c r="DF65" i="3"/>
  <c r="DG65" i="3"/>
  <c r="V93" i="1"/>
  <c r="G164" i="7" s="1"/>
  <c r="DH69" i="3"/>
  <c r="L166" i="7" s="1"/>
  <c r="DI69" i="3"/>
  <c r="DF69" i="3"/>
  <c r="DG69" i="3"/>
  <c r="DF123" i="3"/>
  <c r="DG123" i="3"/>
  <c r="DH123" i="3"/>
  <c r="L310" i="7" s="1"/>
  <c r="DI123" i="3"/>
  <c r="DH489" i="3"/>
  <c r="DI489" i="3"/>
  <c r="DF489" i="3"/>
  <c r="DJ489" i="3" s="1"/>
  <c r="DG489" i="3"/>
  <c r="DH506" i="3"/>
  <c r="DI506" i="3"/>
  <c r="DF506" i="3"/>
  <c r="DJ506" i="3" s="1"/>
  <c r="DG506" i="3"/>
  <c r="DG553" i="3"/>
  <c r="DH553" i="3"/>
  <c r="DI553" i="3"/>
  <c r="DF553" i="3"/>
  <c r="DJ553" i="3" s="1"/>
  <c r="DF103" i="3"/>
  <c r="DG103" i="3"/>
  <c r="DH103" i="3"/>
  <c r="L260" i="7" s="1"/>
  <c r="DI103" i="3"/>
  <c r="DF134" i="3"/>
  <c r="DG134" i="3"/>
  <c r="DI134" i="3"/>
  <c r="DH134" i="3"/>
  <c r="L335" i="7" s="1"/>
  <c r="L332" i="7" s="1"/>
  <c r="DI147" i="3"/>
  <c r="L419" i="7" s="1"/>
  <c r="L418" i="7" s="1"/>
  <c r="DG147" i="3"/>
  <c r="DF147" i="3"/>
  <c r="DH147" i="3"/>
  <c r="DI153" i="3"/>
  <c r="DG153" i="3"/>
  <c r="DF153" i="3"/>
  <c r="DJ153" i="3" s="1"/>
  <c r="DH153" i="3"/>
  <c r="AP158" i="1"/>
  <c r="F181" i="1"/>
  <c r="DF207" i="3"/>
  <c r="DG207" i="3"/>
  <c r="DH207" i="3"/>
  <c r="DI207" i="3"/>
  <c r="DJ207" i="3" s="1"/>
  <c r="DG233" i="3"/>
  <c r="DI233" i="3"/>
  <c r="DF233" i="3"/>
  <c r="DH233" i="3"/>
  <c r="U95" i="1"/>
  <c r="BC158" i="1"/>
  <c r="F188" i="1"/>
  <c r="T83" i="1"/>
  <c r="GM101" i="1"/>
  <c r="GN101" i="1" s="1"/>
  <c r="DI199" i="3"/>
  <c r="DF199" i="3"/>
  <c r="DG199" i="3"/>
  <c r="DH199" i="3"/>
  <c r="DF196" i="3"/>
  <c r="DG196" i="3"/>
  <c r="DH196" i="3"/>
  <c r="DI196" i="3"/>
  <c r="DI212" i="3"/>
  <c r="DF212" i="3"/>
  <c r="DG212" i="3"/>
  <c r="DH212" i="3"/>
  <c r="V275" i="1"/>
  <c r="DG224" i="3"/>
  <c r="DI224" i="3"/>
  <c r="DF224" i="3"/>
  <c r="DH224" i="3"/>
  <c r="W83" i="1"/>
  <c r="R95" i="1"/>
  <c r="GM105" i="1"/>
  <c r="GN105" i="1" s="1"/>
  <c r="DG157" i="3"/>
  <c r="DI157" i="3"/>
  <c r="DJ157" i="3" s="1"/>
  <c r="DH157" i="3"/>
  <c r="DF157" i="3"/>
  <c r="DI167" i="3"/>
  <c r="DG167" i="3"/>
  <c r="DH167" i="3"/>
  <c r="DF167" i="3"/>
  <c r="DH183" i="3"/>
  <c r="DI183" i="3"/>
  <c r="DJ183" i="3" s="1"/>
  <c r="DF183" i="3"/>
  <c r="DG183" i="3"/>
  <c r="DG228" i="3"/>
  <c r="DI228" i="3"/>
  <c r="DF228" i="3"/>
  <c r="DH228" i="3"/>
  <c r="BC269" i="1"/>
  <c r="F302" i="1"/>
  <c r="DG279" i="3"/>
  <c r="DH279" i="3"/>
  <c r="DI279" i="3"/>
  <c r="DF279" i="3"/>
  <c r="DF297" i="3"/>
  <c r="DJ297" i="3" s="1"/>
  <c r="DG297" i="3"/>
  <c r="DH297" i="3"/>
  <c r="DI297" i="3"/>
  <c r="DH299" i="3"/>
  <c r="DI299" i="3"/>
  <c r="DF299" i="3"/>
  <c r="DJ299" i="3" s="1"/>
  <c r="DG299" i="3"/>
  <c r="AJ158" i="1"/>
  <c r="W172" i="1"/>
  <c r="GM218" i="1"/>
  <c r="GN218" i="1" s="1"/>
  <c r="DH273" i="3"/>
  <c r="DI273" i="3"/>
  <c r="DF273" i="3"/>
  <c r="DG273" i="3"/>
  <c r="GM217" i="1"/>
  <c r="GN217" i="1" s="1"/>
  <c r="DG242" i="3"/>
  <c r="DF242" i="3"/>
  <c r="DH242" i="3"/>
  <c r="DI242" i="3"/>
  <c r="DH248" i="3"/>
  <c r="DI248" i="3"/>
  <c r="DF248" i="3"/>
  <c r="DJ248" i="3" s="1"/>
  <c r="DG248" i="3"/>
  <c r="AQ364" i="1"/>
  <c r="DH291" i="3"/>
  <c r="DI291" i="3"/>
  <c r="DF291" i="3"/>
  <c r="DJ291" i="3" s="1"/>
  <c r="DG291" i="3"/>
  <c r="F336" i="1"/>
  <c r="AO318" i="1"/>
  <c r="DH260" i="3"/>
  <c r="DI260" i="3"/>
  <c r="DF260" i="3"/>
  <c r="DG260" i="3"/>
  <c r="DF313" i="3"/>
  <c r="DJ313" i="3" s="1"/>
  <c r="DG313" i="3"/>
  <c r="DI313" i="3"/>
  <c r="DH313" i="3"/>
  <c r="BC410" i="1"/>
  <c r="F449" i="1"/>
  <c r="AP465" i="1"/>
  <c r="DF401" i="3"/>
  <c r="DJ401" i="3" s="1"/>
  <c r="DG401" i="3"/>
  <c r="DH401" i="3"/>
  <c r="DI401" i="3"/>
  <c r="DG486" i="3"/>
  <c r="DH486" i="3"/>
  <c r="DI486" i="3"/>
  <c r="DF486" i="3"/>
  <c r="DF320" i="3"/>
  <c r="DG320" i="3"/>
  <c r="DH320" i="3"/>
  <c r="DI320" i="3"/>
  <c r="DH322" i="3"/>
  <c r="DI322" i="3"/>
  <c r="DF322" i="3"/>
  <c r="DJ322" i="3" s="1"/>
  <c r="DG322" i="3"/>
  <c r="DG369" i="3"/>
  <c r="DH369" i="3"/>
  <c r="DI369" i="3"/>
  <c r="DF369" i="3"/>
  <c r="DJ369" i="3" s="1"/>
  <c r="V617" i="1"/>
  <c r="DG449" i="3"/>
  <c r="DH449" i="3"/>
  <c r="DI449" i="3"/>
  <c r="DF449" i="3"/>
  <c r="DI467" i="3"/>
  <c r="DJ467" i="3" s="1"/>
  <c r="DF467" i="3"/>
  <c r="DG467" i="3"/>
  <c r="DH467" i="3"/>
  <c r="DG496" i="3"/>
  <c r="DH496" i="3"/>
  <c r="DI496" i="3"/>
  <c r="DF496" i="3"/>
  <c r="DI339" i="3"/>
  <c r="DF339" i="3"/>
  <c r="DJ339" i="3" s="1"/>
  <c r="DG339" i="3"/>
  <c r="DH339" i="3"/>
  <c r="DF473" i="3"/>
  <c r="DG473" i="3"/>
  <c r="DH473" i="3"/>
  <c r="DI473" i="3"/>
  <c r="GM417" i="1"/>
  <c r="GN417" i="1" s="1"/>
  <c r="V473" i="1"/>
  <c r="DH327" i="3"/>
  <c r="DI327" i="3"/>
  <c r="DF327" i="3"/>
  <c r="DG327" i="3"/>
  <c r="DI343" i="3"/>
  <c r="DF343" i="3"/>
  <c r="DG343" i="3"/>
  <c r="DH343" i="3"/>
  <c r="DF358" i="3"/>
  <c r="DJ358" i="3" s="1"/>
  <c r="DG358" i="3"/>
  <c r="DH358" i="3"/>
  <c r="DI358" i="3"/>
  <c r="DF375" i="3"/>
  <c r="DG375" i="3"/>
  <c r="DH375" i="3"/>
  <c r="DI375" i="3"/>
  <c r="DJ375" i="3" s="1"/>
  <c r="DH416" i="3"/>
  <c r="DI416" i="3"/>
  <c r="DF416" i="3"/>
  <c r="DG416" i="3"/>
  <c r="DH433" i="3"/>
  <c r="DI433" i="3"/>
  <c r="DF433" i="3"/>
  <c r="DJ433" i="3" s="1"/>
  <c r="DG433" i="3"/>
  <c r="AH687" i="1"/>
  <c r="DI465" i="3"/>
  <c r="DF465" i="3"/>
  <c r="DJ465" i="3" s="1"/>
  <c r="DG465" i="3"/>
  <c r="DH465" i="3"/>
  <c r="P684" i="1"/>
  <c r="CY722" i="1"/>
  <c r="X722" i="1" s="1"/>
  <c r="CZ722" i="1"/>
  <c r="Y722" i="1" s="1"/>
  <c r="DF514" i="3"/>
  <c r="DG514" i="3"/>
  <c r="DH514" i="3"/>
  <c r="DI514" i="3"/>
  <c r="Q868" i="1"/>
  <c r="F885" i="1"/>
  <c r="DF504" i="3"/>
  <c r="DG504" i="3"/>
  <c r="DH504" i="3"/>
  <c r="DI504" i="3"/>
  <c r="I870" i="1"/>
  <c r="K870" i="1"/>
  <c r="E476" i="7" s="1"/>
  <c r="DI532" i="3"/>
  <c r="DF532" i="3"/>
  <c r="DG532" i="3"/>
  <c r="DH532" i="3"/>
  <c r="DF551" i="3"/>
  <c r="DG551" i="3"/>
  <c r="DH551" i="3"/>
  <c r="DI551" i="3"/>
  <c r="DJ551" i="3" s="1"/>
  <c r="GM633" i="1"/>
  <c r="GN633" i="1" s="1"/>
  <c r="BC868" i="1"/>
  <c r="F889" i="1"/>
  <c r="DI537" i="3"/>
  <c r="DF537" i="3"/>
  <c r="DG537" i="3"/>
  <c r="DH537" i="3"/>
  <c r="DG545" i="3"/>
  <c r="DH545" i="3"/>
  <c r="DI545" i="3"/>
  <c r="DF545" i="3"/>
  <c r="DJ545" i="3" s="1"/>
  <c r="DH479" i="3"/>
  <c r="DI479" i="3"/>
  <c r="DF479" i="3"/>
  <c r="DG479" i="3"/>
  <c r="S773" i="1"/>
  <c r="T828" i="1"/>
  <c r="F888" i="1"/>
  <c r="S868" i="1"/>
  <c r="P773" i="1"/>
  <c r="Q777" i="1"/>
  <c r="T782" i="1"/>
  <c r="F855" i="1"/>
  <c r="AU818" i="1"/>
  <c r="S823" i="1"/>
  <c r="W828" i="1"/>
  <c r="GX777" i="1"/>
  <c r="Q782" i="1"/>
  <c r="U823" i="1"/>
  <c r="R828" i="1"/>
  <c r="F883" i="1"/>
  <c r="AQ868" i="1"/>
  <c r="V782" i="1"/>
  <c r="W823" i="1"/>
  <c r="S828" i="1"/>
  <c r="DH37" i="3"/>
  <c r="DI37" i="3"/>
  <c r="DF37" i="3"/>
  <c r="DG37" i="3"/>
  <c r="DH42" i="3"/>
  <c r="DI42" i="3"/>
  <c r="DG42" i="3"/>
  <c r="DF42" i="3"/>
  <c r="DF66" i="3"/>
  <c r="DG66" i="3"/>
  <c r="DH66" i="3"/>
  <c r="L152" i="7" s="1"/>
  <c r="L150" i="7" s="1"/>
  <c r="DI66" i="3"/>
  <c r="DH33" i="3"/>
  <c r="DI33" i="3"/>
  <c r="DF33" i="3"/>
  <c r="DG33" i="3"/>
  <c r="DG67" i="3"/>
  <c r="DH67" i="3"/>
  <c r="DI67" i="3"/>
  <c r="L162" i="7" s="1"/>
  <c r="L161" i="7" s="1"/>
  <c r="DF67" i="3"/>
  <c r="DG30" i="3"/>
  <c r="DH30" i="3"/>
  <c r="DI30" i="3"/>
  <c r="DF30" i="3"/>
  <c r="DG6" i="3"/>
  <c r="DH6" i="3"/>
  <c r="DI6" i="3"/>
  <c r="DJ6" i="3" s="1"/>
  <c r="DF6" i="3"/>
  <c r="DH39" i="3"/>
  <c r="DI39" i="3"/>
  <c r="DJ39" i="3" s="1"/>
  <c r="DF39" i="3"/>
  <c r="DG39" i="3"/>
  <c r="DH20" i="3"/>
  <c r="DI20" i="3"/>
  <c r="DF20" i="3"/>
  <c r="DG20" i="3"/>
  <c r="DF48" i="3"/>
  <c r="DG48" i="3"/>
  <c r="DH48" i="3"/>
  <c r="L95" i="7" s="1"/>
  <c r="DI48" i="3"/>
  <c r="DF70" i="3"/>
  <c r="DG70" i="3"/>
  <c r="DH70" i="3"/>
  <c r="L168" i="7" s="1"/>
  <c r="DI70" i="3"/>
  <c r="DH10" i="3"/>
  <c r="DI10" i="3"/>
  <c r="DF10" i="3"/>
  <c r="DG10" i="3"/>
  <c r="DI64" i="3"/>
  <c r="L148" i="7" s="1"/>
  <c r="L147" i="7" s="1"/>
  <c r="DF64" i="3"/>
  <c r="DG64" i="3"/>
  <c r="DH64" i="3"/>
  <c r="DG77" i="3"/>
  <c r="DH77" i="3"/>
  <c r="DF77" i="3"/>
  <c r="DI77" i="3"/>
  <c r="DG95" i="3"/>
  <c r="L233" i="7" s="1"/>
  <c r="DH95" i="3"/>
  <c r="L234" i="7" s="1"/>
  <c r="DI95" i="3"/>
  <c r="DF95" i="3"/>
  <c r="DG56" i="3"/>
  <c r="L118" i="7" s="1"/>
  <c r="DH56" i="3"/>
  <c r="L119" i="7" s="1"/>
  <c r="DI56" i="3"/>
  <c r="DF56" i="3"/>
  <c r="DG72" i="3"/>
  <c r="DH72" i="3"/>
  <c r="DI72" i="3"/>
  <c r="DF72" i="3"/>
  <c r="DJ72" i="3" s="1"/>
  <c r="DH83" i="3"/>
  <c r="L200" i="7" s="1"/>
  <c r="DI83" i="3"/>
  <c r="DF83" i="3"/>
  <c r="DG83" i="3"/>
  <c r="DH100" i="3"/>
  <c r="DI100" i="3"/>
  <c r="DF100" i="3"/>
  <c r="DJ100" i="3" s="1"/>
  <c r="DG100" i="3"/>
  <c r="DI119" i="3"/>
  <c r="DF119" i="3"/>
  <c r="DH119" i="3"/>
  <c r="DG119" i="3"/>
  <c r="DF93" i="3"/>
  <c r="DG93" i="3"/>
  <c r="DH93" i="3"/>
  <c r="DI93" i="3"/>
  <c r="L230" i="7" s="1"/>
  <c r="L229" i="7" s="1"/>
  <c r="DI112" i="3"/>
  <c r="DF112" i="3"/>
  <c r="DG112" i="3"/>
  <c r="L284" i="7" s="1"/>
  <c r="DH112" i="3"/>
  <c r="L285" i="7" s="1"/>
  <c r="DF82" i="3"/>
  <c r="DG82" i="3"/>
  <c r="DH82" i="3"/>
  <c r="L198" i="7" s="1"/>
  <c r="DI82" i="3"/>
  <c r="DH104" i="3"/>
  <c r="L262" i="7" s="1"/>
  <c r="DI104" i="3"/>
  <c r="DF104" i="3"/>
  <c r="DG104" i="3"/>
  <c r="DF89" i="3"/>
  <c r="DG89" i="3"/>
  <c r="DH89" i="3"/>
  <c r="DI89" i="3"/>
  <c r="DI127" i="3"/>
  <c r="DF127" i="3"/>
  <c r="DG127" i="3"/>
  <c r="DH127" i="3"/>
  <c r="DH146" i="3"/>
  <c r="DF146" i="3"/>
  <c r="DJ146" i="3" s="1"/>
  <c r="DG146" i="3"/>
  <c r="DI146" i="3"/>
  <c r="DG125" i="3"/>
  <c r="DH125" i="3"/>
  <c r="DI125" i="3"/>
  <c r="DF125" i="3"/>
  <c r="DG137" i="3"/>
  <c r="DH137" i="3"/>
  <c r="DF137" i="3"/>
  <c r="DI137" i="3"/>
  <c r="DH156" i="3"/>
  <c r="DF156" i="3"/>
  <c r="DG156" i="3"/>
  <c r="DI156" i="3"/>
  <c r="V161" i="1"/>
  <c r="DI168" i="3"/>
  <c r="DF168" i="3"/>
  <c r="DJ168" i="3" s="1"/>
  <c r="DG168" i="3"/>
  <c r="DH168" i="3"/>
  <c r="DF217" i="3"/>
  <c r="DH217" i="3"/>
  <c r="DG217" i="3"/>
  <c r="DI217" i="3"/>
  <c r="DF231" i="3"/>
  <c r="DH231" i="3"/>
  <c r="DI231" i="3"/>
  <c r="DG231" i="3"/>
  <c r="DI197" i="3"/>
  <c r="DJ197" i="3" s="1"/>
  <c r="DF197" i="3"/>
  <c r="DG197" i="3"/>
  <c r="DH197" i="3"/>
  <c r="DG259" i="3"/>
  <c r="Q366" i="1" s="1"/>
  <c r="DH259" i="3"/>
  <c r="R366" i="1" s="1"/>
  <c r="DI259" i="3"/>
  <c r="DF259" i="3"/>
  <c r="P366" i="1" s="1"/>
  <c r="DI142" i="3"/>
  <c r="DG142" i="3"/>
  <c r="DF142" i="3"/>
  <c r="DH142" i="3"/>
  <c r="L399" i="7" s="1"/>
  <c r="R210" i="1"/>
  <c r="DG165" i="3"/>
  <c r="DI165" i="3"/>
  <c r="DH165" i="3"/>
  <c r="DF165" i="3"/>
  <c r="DG204" i="3"/>
  <c r="DH204" i="3"/>
  <c r="DI204" i="3"/>
  <c r="DF204" i="3"/>
  <c r="DJ204" i="3" s="1"/>
  <c r="DH211" i="3"/>
  <c r="DI211" i="3"/>
  <c r="DF211" i="3"/>
  <c r="DJ211" i="3" s="1"/>
  <c r="DG211" i="3"/>
  <c r="DH235" i="3"/>
  <c r="DF235" i="3"/>
  <c r="DG235" i="3"/>
  <c r="DI235" i="3"/>
  <c r="DF243" i="3"/>
  <c r="DG243" i="3"/>
  <c r="DH243" i="3"/>
  <c r="DI243" i="3"/>
  <c r="DJ243" i="3" s="1"/>
  <c r="DI262" i="3"/>
  <c r="DF262" i="3"/>
  <c r="DG262" i="3"/>
  <c r="DH262" i="3"/>
  <c r="DI310" i="3"/>
  <c r="DF310" i="3"/>
  <c r="DH310" i="3"/>
  <c r="DG310" i="3"/>
  <c r="DG395" i="3"/>
  <c r="DH395" i="3"/>
  <c r="DI395" i="3"/>
  <c r="DF395" i="3"/>
  <c r="DH245" i="3"/>
  <c r="DI245" i="3"/>
  <c r="DF245" i="3"/>
  <c r="DG245" i="3"/>
  <c r="DH270" i="3"/>
  <c r="DI270" i="3"/>
  <c r="DF270" i="3"/>
  <c r="DG270" i="3"/>
  <c r="DF314" i="3"/>
  <c r="DH314" i="3"/>
  <c r="DG314" i="3"/>
  <c r="DI314" i="3"/>
  <c r="DF340" i="3"/>
  <c r="DG340" i="3"/>
  <c r="DH340" i="3"/>
  <c r="DI340" i="3"/>
  <c r="DF384" i="3"/>
  <c r="DG384" i="3"/>
  <c r="DH384" i="3"/>
  <c r="DI384" i="3"/>
  <c r="DI247" i="3"/>
  <c r="DF247" i="3"/>
  <c r="DG247" i="3"/>
  <c r="DH247" i="3"/>
  <c r="DI272" i="3"/>
  <c r="DF272" i="3"/>
  <c r="DG272" i="3"/>
  <c r="DH272" i="3"/>
  <c r="DG292" i="3"/>
  <c r="DH292" i="3"/>
  <c r="DI292" i="3"/>
  <c r="DF292" i="3"/>
  <c r="DJ292" i="3" s="1"/>
  <c r="DG306" i="3"/>
  <c r="DH306" i="3"/>
  <c r="DF306" i="3"/>
  <c r="DI306" i="3"/>
  <c r="DI321" i="3"/>
  <c r="DF321" i="3"/>
  <c r="DG321" i="3"/>
  <c r="DH321" i="3"/>
  <c r="DG371" i="3"/>
  <c r="DH371" i="3"/>
  <c r="DI371" i="3"/>
  <c r="DJ371" i="3" s="1"/>
  <c r="DF371" i="3"/>
  <c r="DH347" i="3"/>
  <c r="DI347" i="3"/>
  <c r="DF347" i="3"/>
  <c r="DG347" i="3"/>
  <c r="DH370" i="3"/>
  <c r="DI370" i="3"/>
  <c r="DF370" i="3"/>
  <c r="DG370" i="3"/>
  <c r="DI394" i="3"/>
  <c r="DJ394" i="3" s="1"/>
  <c r="DF394" i="3"/>
  <c r="DG394" i="3"/>
  <c r="DH394" i="3"/>
  <c r="DG470" i="3"/>
  <c r="DH470" i="3"/>
  <c r="DI470" i="3"/>
  <c r="DF470" i="3"/>
  <c r="DF334" i="3"/>
  <c r="P478" i="1" s="1"/>
  <c r="DG334" i="3"/>
  <c r="Q478" i="1" s="1"/>
  <c r="DH334" i="3"/>
  <c r="R478" i="1" s="1"/>
  <c r="DI334" i="3"/>
  <c r="DH390" i="3"/>
  <c r="DI390" i="3"/>
  <c r="DF390" i="3"/>
  <c r="DG390" i="3"/>
  <c r="DF452" i="3"/>
  <c r="DG452" i="3"/>
  <c r="DH452" i="3"/>
  <c r="DI452" i="3"/>
  <c r="DF478" i="3"/>
  <c r="DG478" i="3"/>
  <c r="DH478" i="3"/>
  <c r="DI478" i="3"/>
  <c r="DF366" i="3"/>
  <c r="DJ366" i="3" s="1"/>
  <c r="DG366" i="3"/>
  <c r="DH366" i="3"/>
  <c r="DI366" i="3"/>
  <c r="DI392" i="3"/>
  <c r="DF392" i="3"/>
  <c r="DJ392" i="3" s="1"/>
  <c r="DG392" i="3"/>
  <c r="DH392" i="3"/>
  <c r="DI443" i="3"/>
  <c r="DF443" i="3"/>
  <c r="DG443" i="3"/>
  <c r="DH443" i="3"/>
  <c r="DG409" i="3"/>
  <c r="DH409" i="3"/>
  <c r="DI409" i="3"/>
  <c r="DF409" i="3"/>
  <c r="DG427" i="3"/>
  <c r="DH427" i="3"/>
  <c r="DI427" i="3"/>
  <c r="DF427" i="3"/>
  <c r="DJ427" i="3" s="1"/>
  <c r="DG447" i="3"/>
  <c r="DH447" i="3"/>
  <c r="DI447" i="3"/>
  <c r="DF447" i="3"/>
  <c r="DJ447" i="3" s="1"/>
  <c r="DH463" i="3"/>
  <c r="DI463" i="3"/>
  <c r="DJ463" i="3" s="1"/>
  <c r="DF463" i="3"/>
  <c r="DG463" i="3"/>
  <c r="DG480" i="3"/>
  <c r="DH480" i="3"/>
  <c r="DI480" i="3"/>
  <c r="DF480" i="3"/>
  <c r="DJ480" i="3" s="1"/>
  <c r="DF12" i="3"/>
  <c r="DG12" i="3"/>
  <c r="DH12" i="3"/>
  <c r="DI12" i="3"/>
  <c r="DF14" i="3"/>
  <c r="DJ14" i="3" s="1"/>
  <c r="DG14" i="3"/>
  <c r="DH14" i="3"/>
  <c r="DI14" i="3"/>
  <c r="DI36" i="3"/>
  <c r="DF36" i="3"/>
  <c r="DG36" i="3"/>
  <c r="DH36" i="3"/>
  <c r="F61" i="1"/>
  <c r="BC26" i="1"/>
  <c r="BC903" i="1"/>
  <c r="DH414" i="3"/>
  <c r="DI414" i="3"/>
  <c r="DJ414" i="3" s="1"/>
  <c r="DF414" i="3"/>
  <c r="DG414" i="3"/>
  <c r="DG531" i="3"/>
  <c r="DH531" i="3"/>
  <c r="DI531" i="3"/>
  <c r="DF531" i="3"/>
  <c r="F70" i="1"/>
  <c r="BD26" i="1"/>
  <c r="DF59" i="3"/>
  <c r="DG59" i="3"/>
  <c r="DH59" i="3"/>
  <c r="DI59" i="3"/>
  <c r="DH472" i="3"/>
  <c r="DI472" i="3"/>
  <c r="DF472" i="3"/>
  <c r="DG472" i="3"/>
  <c r="DH484" i="3"/>
  <c r="DI484" i="3"/>
  <c r="DF484" i="3"/>
  <c r="DG484" i="3"/>
  <c r="DF2" i="3"/>
  <c r="DG2" i="3"/>
  <c r="DH2" i="3"/>
  <c r="DI2" i="3"/>
  <c r="DJ2" i="3" s="1"/>
  <c r="DI27" i="3"/>
  <c r="DF27" i="3"/>
  <c r="DJ27" i="3" s="1"/>
  <c r="DG27" i="3"/>
  <c r="DH27" i="3"/>
  <c r="DH503" i="3"/>
  <c r="DI503" i="3"/>
  <c r="DF503" i="3"/>
  <c r="DG503" i="3"/>
  <c r="DH523" i="3"/>
  <c r="DI523" i="3"/>
  <c r="DF523" i="3"/>
  <c r="DG523" i="3"/>
  <c r="BD77" i="1"/>
  <c r="F151" i="1"/>
  <c r="DI505" i="3"/>
  <c r="DF505" i="3"/>
  <c r="DJ505" i="3" s="1"/>
  <c r="DG505" i="3"/>
  <c r="DH505" i="3"/>
  <c r="GM42" i="1"/>
  <c r="GN42" i="1" s="1"/>
  <c r="Q83" i="1"/>
  <c r="DH63" i="3"/>
  <c r="DI63" i="3"/>
  <c r="DF63" i="3"/>
  <c r="DG63" i="3"/>
  <c r="DG79" i="3"/>
  <c r="DH79" i="3"/>
  <c r="DI79" i="3"/>
  <c r="L192" i="7" s="1"/>
  <c r="L191" i="7" s="1"/>
  <c r="DF79" i="3"/>
  <c r="DF118" i="3"/>
  <c r="DG118" i="3"/>
  <c r="DI118" i="3"/>
  <c r="DH118" i="3"/>
  <c r="DH116" i="3"/>
  <c r="DI116" i="3"/>
  <c r="DF116" i="3"/>
  <c r="DG116" i="3"/>
  <c r="DI145" i="3"/>
  <c r="DG145" i="3"/>
  <c r="DF145" i="3"/>
  <c r="DJ145" i="3" s="1"/>
  <c r="DH145" i="3"/>
  <c r="DI530" i="3"/>
  <c r="DJ530" i="3" s="1"/>
  <c r="DF530" i="3"/>
  <c r="DG530" i="3"/>
  <c r="DH530" i="3"/>
  <c r="DI38" i="3"/>
  <c r="L62" i="7" s="1"/>
  <c r="L61" i="7" s="1"/>
  <c r="DF38" i="3"/>
  <c r="DG38" i="3"/>
  <c r="DH38" i="3"/>
  <c r="R83" i="1"/>
  <c r="CZ83" i="1" s="1"/>
  <c r="Y83" i="1" s="1"/>
  <c r="DI75" i="3"/>
  <c r="DF75" i="3"/>
  <c r="DJ75" i="3" s="1"/>
  <c r="DG75" i="3"/>
  <c r="DH75" i="3"/>
  <c r="DI509" i="3"/>
  <c r="DF509" i="3"/>
  <c r="DJ509" i="3" s="1"/>
  <c r="DG509" i="3"/>
  <c r="DH509" i="3"/>
  <c r="DI535" i="3"/>
  <c r="DF535" i="3"/>
  <c r="DJ535" i="3" s="1"/>
  <c r="DG535" i="3"/>
  <c r="DH535" i="3"/>
  <c r="DF132" i="3"/>
  <c r="DG132" i="3"/>
  <c r="DH132" i="3"/>
  <c r="DI132" i="3"/>
  <c r="DJ132" i="3" s="1"/>
  <c r="BC77" i="1"/>
  <c r="F142" i="1"/>
  <c r="DG151" i="3"/>
  <c r="DI151" i="3"/>
  <c r="DH151" i="3"/>
  <c r="DF151" i="3"/>
  <c r="GX80" i="1"/>
  <c r="AT158" i="1"/>
  <c r="F190" i="1"/>
  <c r="DI208" i="3"/>
  <c r="DF208" i="3"/>
  <c r="DG208" i="3"/>
  <c r="DH208" i="3"/>
  <c r="DG240" i="3"/>
  <c r="DI240" i="3"/>
  <c r="DH240" i="3"/>
  <c r="DF240" i="3"/>
  <c r="GM96" i="1"/>
  <c r="GN96" i="1" s="1"/>
  <c r="Q95" i="1"/>
  <c r="BD158" i="1"/>
  <c r="F197" i="1"/>
  <c r="DF205" i="3"/>
  <c r="DJ205" i="3" s="1"/>
  <c r="DG205" i="3"/>
  <c r="DH205" i="3"/>
  <c r="DI205" i="3"/>
  <c r="DH203" i="3"/>
  <c r="DI203" i="3"/>
  <c r="DF203" i="3"/>
  <c r="DJ203" i="3" s="1"/>
  <c r="DG203" i="3"/>
  <c r="DG216" i="3"/>
  <c r="DI216" i="3"/>
  <c r="DF216" i="3"/>
  <c r="DH216" i="3"/>
  <c r="DG218" i="3"/>
  <c r="DI218" i="3"/>
  <c r="DF218" i="3"/>
  <c r="DH218" i="3"/>
  <c r="DF221" i="3"/>
  <c r="DH221" i="3"/>
  <c r="DG221" i="3"/>
  <c r="DI221" i="3"/>
  <c r="GX95" i="1"/>
  <c r="DI158" i="3"/>
  <c r="DG158" i="3"/>
  <c r="DF158" i="3"/>
  <c r="DH158" i="3"/>
  <c r="DG163" i="3"/>
  <c r="DI163" i="3"/>
  <c r="DJ163" i="3" s="1"/>
  <c r="DF163" i="3"/>
  <c r="DH163" i="3"/>
  <c r="DH192" i="3"/>
  <c r="DI192" i="3"/>
  <c r="DF192" i="3"/>
  <c r="DJ192" i="3" s="1"/>
  <c r="DG192" i="3"/>
  <c r="BD204" i="1"/>
  <c r="F262" i="1"/>
  <c r="DG226" i="3"/>
  <c r="DI226" i="3"/>
  <c r="DJ226" i="3" s="1"/>
  <c r="DF226" i="3"/>
  <c r="DH226" i="3"/>
  <c r="DH250" i="3"/>
  <c r="DI250" i="3"/>
  <c r="DF250" i="3"/>
  <c r="DG250" i="3"/>
  <c r="AH433" i="1"/>
  <c r="CG158" i="1"/>
  <c r="AX172" i="1"/>
  <c r="GM274" i="1"/>
  <c r="GN274" i="1" s="1"/>
  <c r="DF275" i="3"/>
  <c r="DJ275" i="3" s="1"/>
  <c r="DG275" i="3"/>
  <c r="DH275" i="3"/>
  <c r="DI275" i="3"/>
  <c r="AO269" i="1"/>
  <c r="F290" i="1"/>
  <c r="DF246" i="3"/>
  <c r="DG246" i="3"/>
  <c r="DH246" i="3"/>
  <c r="DI246" i="3"/>
  <c r="BD318" i="1"/>
  <c r="F357" i="1"/>
  <c r="DF289" i="3"/>
  <c r="DJ289" i="3" s="1"/>
  <c r="DG289" i="3"/>
  <c r="DH289" i="3"/>
  <c r="DI289" i="3"/>
  <c r="DF305" i="3"/>
  <c r="DJ305" i="3" s="1"/>
  <c r="DG305" i="3"/>
  <c r="DI305" i="3"/>
  <c r="DH305" i="3"/>
  <c r="DH301" i="3"/>
  <c r="DI301" i="3"/>
  <c r="DJ301" i="3" s="1"/>
  <c r="DG301" i="3"/>
  <c r="DF301" i="3"/>
  <c r="F446" i="1"/>
  <c r="BB410" i="1"/>
  <c r="DF267" i="3"/>
  <c r="DJ267" i="3" s="1"/>
  <c r="DG267" i="3"/>
  <c r="DH267" i="3"/>
  <c r="DI267" i="3"/>
  <c r="DG263" i="3"/>
  <c r="DH263" i="3"/>
  <c r="DI263" i="3"/>
  <c r="DF263" i="3"/>
  <c r="BD364" i="1"/>
  <c r="F403" i="1"/>
  <c r="DF309" i="3"/>
  <c r="DG309" i="3"/>
  <c r="DI309" i="3"/>
  <c r="DH309" i="3"/>
  <c r="DH311" i="3"/>
  <c r="DI311" i="3"/>
  <c r="DG311" i="3"/>
  <c r="DF311" i="3"/>
  <c r="F342" i="1"/>
  <c r="DH403" i="3"/>
  <c r="DI403" i="3"/>
  <c r="DF403" i="3"/>
  <c r="DJ403" i="3" s="1"/>
  <c r="DG403" i="3"/>
  <c r="DF485" i="3"/>
  <c r="DI485" i="3"/>
  <c r="DG485" i="3"/>
  <c r="DH485" i="3"/>
  <c r="GM422" i="1"/>
  <c r="GN422" i="1" s="1"/>
  <c r="DI367" i="3"/>
  <c r="DF367" i="3"/>
  <c r="DJ367" i="3" s="1"/>
  <c r="DG367" i="3"/>
  <c r="DH367" i="3"/>
  <c r="DF405" i="3"/>
  <c r="DG405" i="3"/>
  <c r="DH405" i="3"/>
  <c r="DI405" i="3"/>
  <c r="DI457" i="3"/>
  <c r="DF457" i="3"/>
  <c r="DJ457" i="3" s="1"/>
  <c r="DG457" i="3"/>
  <c r="DH457" i="3"/>
  <c r="DH454" i="3"/>
  <c r="DI454" i="3"/>
  <c r="DF454" i="3"/>
  <c r="DJ454" i="3" s="1"/>
  <c r="DG454" i="3"/>
  <c r="DF469" i="3"/>
  <c r="DJ469" i="3" s="1"/>
  <c r="DG469" i="3"/>
  <c r="DH469" i="3"/>
  <c r="DI469" i="3"/>
  <c r="DG492" i="3"/>
  <c r="Q765" i="1" s="1"/>
  <c r="DH492" i="3"/>
  <c r="R765" i="1" s="1"/>
  <c r="DI492" i="3"/>
  <c r="DF492" i="3"/>
  <c r="P765" i="1" s="1"/>
  <c r="DG494" i="3"/>
  <c r="DH494" i="3"/>
  <c r="DI494" i="3"/>
  <c r="DJ494" i="3" s="1"/>
  <c r="DF494" i="3"/>
  <c r="AJ364" i="1"/>
  <c r="W378" i="1"/>
  <c r="GM427" i="1"/>
  <c r="GN427" i="1" s="1"/>
  <c r="V480" i="1"/>
  <c r="BD465" i="1"/>
  <c r="F513" i="1"/>
  <c r="DH426" i="3"/>
  <c r="DI426" i="3"/>
  <c r="DF426" i="3"/>
  <c r="DG426" i="3"/>
  <c r="DF471" i="3"/>
  <c r="DG471" i="3"/>
  <c r="DH471" i="3"/>
  <c r="DI471" i="3"/>
  <c r="DJ471" i="3" s="1"/>
  <c r="GM322" i="1"/>
  <c r="GN322" i="1" s="1"/>
  <c r="DI341" i="3"/>
  <c r="DJ341" i="3" s="1"/>
  <c r="DF341" i="3"/>
  <c r="DG341" i="3"/>
  <c r="DH341" i="3"/>
  <c r="V482" i="1"/>
  <c r="DI359" i="3"/>
  <c r="DF359" i="3"/>
  <c r="DJ359" i="3" s="1"/>
  <c r="DG359" i="3"/>
  <c r="DH359" i="3"/>
  <c r="DG377" i="3"/>
  <c r="DH377" i="3"/>
  <c r="DI377" i="3"/>
  <c r="DF377" i="3"/>
  <c r="DJ377" i="3" s="1"/>
  <c r="DG388" i="3"/>
  <c r="DH388" i="3"/>
  <c r="DI388" i="3"/>
  <c r="DF388" i="3"/>
  <c r="P577" i="1" s="1"/>
  <c r="BC570" i="1"/>
  <c r="F598" i="1"/>
  <c r="DF418" i="3"/>
  <c r="DJ418" i="3" s="1"/>
  <c r="DG418" i="3"/>
  <c r="DH418" i="3"/>
  <c r="DI418" i="3"/>
  <c r="DH441" i="3"/>
  <c r="DI441" i="3"/>
  <c r="DF441" i="3"/>
  <c r="DG441" i="3"/>
  <c r="DI462" i="3"/>
  <c r="DF462" i="3"/>
  <c r="DG462" i="3"/>
  <c r="DH462" i="3"/>
  <c r="T687" i="1"/>
  <c r="AG669" i="1"/>
  <c r="CI731" i="1"/>
  <c r="BY719" i="1"/>
  <c r="AP731" i="1"/>
  <c r="DF512" i="3"/>
  <c r="DG512" i="3"/>
  <c r="DH512" i="3"/>
  <c r="DI512" i="3"/>
  <c r="F895" i="1"/>
  <c r="G509" i="7" s="1"/>
  <c r="U868" i="1"/>
  <c r="AJ520" i="1"/>
  <c r="W538" i="1"/>
  <c r="GM634" i="1"/>
  <c r="GN634" i="1" s="1"/>
  <c r="CP722" i="1"/>
  <c r="O722" i="1" s="1"/>
  <c r="DG507" i="3"/>
  <c r="DH507" i="3"/>
  <c r="DI507" i="3"/>
  <c r="DF507" i="3"/>
  <c r="DJ507" i="3" s="1"/>
  <c r="DI519" i="3"/>
  <c r="DF519" i="3"/>
  <c r="DG519" i="3"/>
  <c r="DH519" i="3"/>
  <c r="DF516" i="3"/>
  <c r="DG516" i="3"/>
  <c r="DH516" i="3"/>
  <c r="DI516" i="3"/>
  <c r="DI528" i="3"/>
  <c r="DF528" i="3"/>
  <c r="P820" i="1" s="1"/>
  <c r="DG528" i="3"/>
  <c r="Q820" i="1" s="1"/>
  <c r="DH528" i="3"/>
  <c r="R820" i="1" s="1"/>
  <c r="DF534" i="3"/>
  <c r="DJ534" i="3" s="1"/>
  <c r="DG534" i="3"/>
  <c r="DH534" i="3"/>
  <c r="DI534" i="3"/>
  <c r="DH546" i="3"/>
  <c r="DI546" i="3"/>
  <c r="DF546" i="3"/>
  <c r="DG546" i="3"/>
  <c r="DG550" i="3"/>
  <c r="DH550" i="3"/>
  <c r="DI550" i="3"/>
  <c r="DF550" i="3"/>
  <c r="GM475" i="1"/>
  <c r="GN475" i="1" s="1"/>
  <c r="BB763" i="1"/>
  <c r="F799" i="1"/>
  <c r="DF542" i="3"/>
  <c r="DJ542" i="3" s="1"/>
  <c r="DG542" i="3"/>
  <c r="DH542" i="3"/>
  <c r="DI542" i="3"/>
  <c r="DG541" i="3"/>
  <c r="DH541" i="3"/>
  <c r="DI541" i="3"/>
  <c r="DF541" i="3"/>
  <c r="DJ541" i="3" s="1"/>
  <c r="AX687" i="1"/>
  <c r="CG669" i="1"/>
  <c r="DI476" i="3"/>
  <c r="DF476" i="3"/>
  <c r="DG476" i="3"/>
  <c r="DH476" i="3"/>
  <c r="DF510" i="3"/>
  <c r="P776" i="1" s="1"/>
  <c r="DG510" i="3"/>
  <c r="Q776" i="1" s="1"/>
  <c r="DH510" i="3"/>
  <c r="R776" i="1" s="1"/>
  <c r="DI510" i="3"/>
  <c r="AP763" i="1"/>
  <c r="F795" i="1"/>
  <c r="P777" i="1"/>
  <c r="S782" i="1"/>
  <c r="V823" i="1"/>
  <c r="P828" i="1"/>
  <c r="U773" i="1"/>
  <c r="V777" i="1"/>
  <c r="P782" i="1"/>
  <c r="AZ836" i="1"/>
  <c r="W827" i="1"/>
  <c r="Q773" i="1"/>
  <c r="W782" i="1"/>
  <c r="P827" i="1"/>
  <c r="GX828" i="1"/>
  <c r="F893" i="1"/>
  <c r="BA868" i="1"/>
  <c r="V773" i="1"/>
  <c r="W777" i="1"/>
  <c r="R782" i="1"/>
  <c r="U827" i="1"/>
  <c r="W868" i="1"/>
  <c r="F897" i="1"/>
  <c r="DF54" i="3"/>
  <c r="DG54" i="3"/>
  <c r="DH54" i="3"/>
  <c r="DI54" i="3"/>
  <c r="L115" i="7" s="1"/>
  <c r="L114" i="7" s="1"/>
  <c r="DH3" i="3"/>
  <c r="DI3" i="3"/>
  <c r="DF3" i="3"/>
  <c r="DG3" i="3"/>
  <c r="DF52" i="3"/>
  <c r="DJ52" i="3" s="1"/>
  <c r="DG52" i="3"/>
  <c r="DH52" i="3"/>
  <c r="DI52" i="3"/>
  <c r="DI41" i="3"/>
  <c r="DF41" i="3"/>
  <c r="DH41" i="3"/>
  <c r="DG41" i="3"/>
  <c r="DI86" i="3"/>
  <c r="DF86" i="3"/>
  <c r="DG86" i="3"/>
  <c r="DH86" i="3"/>
  <c r="DG105" i="3"/>
  <c r="DH105" i="3"/>
  <c r="DI105" i="3"/>
  <c r="DF105" i="3"/>
  <c r="DI120" i="3"/>
  <c r="DG120" i="3"/>
  <c r="DF120" i="3"/>
  <c r="DH120" i="3"/>
  <c r="DI99" i="3"/>
  <c r="DF99" i="3"/>
  <c r="DJ99" i="3" s="1"/>
  <c r="DG99" i="3"/>
  <c r="DH99" i="3"/>
  <c r="DI115" i="3"/>
  <c r="DF115" i="3"/>
  <c r="DG115" i="3"/>
  <c r="DH115" i="3"/>
  <c r="DH87" i="3"/>
  <c r="DI87" i="3"/>
  <c r="DF87" i="3"/>
  <c r="DJ87" i="3" s="1"/>
  <c r="DG87" i="3"/>
  <c r="DG109" i="3"/>
  <c r="DH109" i="3"/>
  <c r="DI109" i="3"/>
  <c r="DF109" i="3"/>
  <c r="DI92" i="3"/>
  <c r="DF92" i="3"/>
  <c r="DJ92" i="3" s="1"/>
  <c r="DG92" i="3"/>
  <c r="DH92" i="3"/>
  <c r="DG129" i="3"/>
  <c r="DH129" i="3"/>
  <c r="DI129" i="3"/>
  <c r="DF129" i="3"/>
  <c r="DH148" i="3"/>
  <c r="DF148" i="3"/>
  <c r="DG148" i="3"/>
  <c r="DI148" i="3"/>
  <c r="DJ148" i="3" s="1"/>
  <c r="DF149" i="3"/>
  <c r="DH149" i="3"/>
  <c r="L423" i="7" s="1"/>
  <c r="DI149" i="3"/>
  <c r="DG149" i="3"/>
  <c r="DF139" i="3"/>
  <c r="DH139" i="3"/>
  <c r="DG139" i="3"/>
  <c r="DI139" i="3"/>
  <c r="L393" i="7" s="1"/>
  <c r="L392" i="7" s="1"/>
  <c r="DF159" i="3"/>
  <c r="DH159" i="3"/>
  <c r="DG159" i="3"/>
  <c r="Q207" i="1" s="1"/>
  <c r="DI159" i="3"/>
  <c r="DF152" i="3"/>
  <c r="DH152" i="3"/>
  <c r="DG152" i="3"/>
  <c r="DI152" i="3"/>
  <c r="DJ169" i="3"/>
  <c r="DI187" i="3"/>
  <c r="DF187" i="3"/>
  <c r="DG187" i="3"/>
  <c r="DH187" i="3"/>
  <c r="DG200" i="3"/>
  <c r="DH200" i="3"/>
  <c r="DI200" i="3"/>
  <c r="DF200" i="3"/>
  <c r="V282" i="1"/>
  <c r="DG268" i="3"/>
  <c r="DH268" i="3"/>
  <c r="DI268" i="3"/>
  <c r="DF268" i="3"/>
  <c r="Q210" i="1"/>
  <c r="DI191" i="3"/>
  <c r="DF191" i="3"/>
  <c r="DJ191" i="3" s="1"/>
  <c r="DG191" i="3"/>
  <c r="DH191" i="3"/>
  <c r="DG206" i="3"/>
  <c r="DH206" i="3"/>
  <c r="DI206" i="3"/>
  <c r="DF206" i="3"/>
  <c r="P271" i="1" s="1"/>
  <c r="DH213" i="3"/>
  <c r="DI213" i="3"/>
  <c r="DJ213" i="3" s="1"/>
  <c r="DF213" i="3"/>
  <c r="DG213" i="3"/>
  <c r="DF237" i="3"/>
  <c r="DH237" i="3"/>
  <c r="DG237" i="3"/>
  <c r="DI237" i="3"/>
  <c r="DG294" i="3"/>
  <c r="DH294" i="3"/>
  <c r="DI294" i="3"/>
  <c r="DJ294" i="3" s="1"/>
  <c r="DF294" i="3"/>
  <c r="DG312" i="3"/>
  <c r="DH312" i="3"/>
  <c r="DF312" i="3"/>
  <c r="DI312" i="3"/>
  <c r="DI276" i="3"/>
  <c r="DF276" i="3"/>
  <c r="DG276" i="3"/>
  <c r="DH276" i="3"/>
  <c r="DG344" i="3"/>
  <c r="DH344" i="3"/>
  <c r="DI344" i="3"/>
  <c r="DF344" i="3"/>
  <c r="DG397" i="3"/>
  <c r="DH397" i="3"/>
  <c r="DI397" i="3"/>
  <c r="DF397" i="3"/>
  <c r="DG261" i="3"/>
  <c r="DH261" i="3"/>
  <c r="DI261" i="3"/>
  <c r="DJ261" i="3" s="1"/>
  <c r="DF261" i="3"/>
  <c r="DI278" i="3"/>
  <c r="DJ278" i="3" s="1"/>
  <c r="DF278" i="3"/>
  <c r="DG278" i="3"/>
  <c r="DH278" i="3"/>
  <c r="DF316" i="3"/>
  <c r="P467" i="1" s="1"/>
  <c r="DH316" i="3"/>
  <c r="R467" i="1" s="1"/>
  <c r="DG316" i="3"/>
  <c r="Q467" i="1" s="1"/>
  <c r="DI316" i="3"/>
  <c r="DF353" i="3"/>
  <c r="DG353" i="3"/>
  <c r="DH353" i="3"/>
  <c r="DI353" i="3"/>
  <c r="DF393" i="3"/>
  <c r="DG393" i="3"/>
  <c r="DH393" i="3"/>
  <c r="DI393" i="3"/>
  <c r="DI252" i="3"/>
  <c r="DF252" i="3"/>
  <c r="DG252" i="3"/>
  <c r="DH252" i="3"/>
  <c r="DG274" i="3"/>
  <c r="DH274" i="3"/>
  <c r="DI274" i="3"/>
  <c r="DF274" i="3"/>
  <c r="DJ274" i="3" s="1"/>
  <c r="DI295" i="3"/>
  <c r="DF295" i="3"/>
  <c r="DG295" i="3"/>
  <c r="DH295" i="3"/>
  <c r="DI382" i="3"/>
  <c r="DF382" i="3"/>
  <c r="DG382" i="3"/>
  <c r="DH382" i="3"/>
  <c r="DG348" i="3"/>
  <c r="DH348" i="3"/>
  <c r="DI348" i="3"/>
  <c r="DF348" i="3"/>
  <c r="DJ348" i="3" s="1"/>
  <c r="DH376" i="3"/>
  <c r="DI376" i="3"/>
  <c r="DF376" i="3"/>
  <c r="DG376" i="3"/>
  <c r="DF336" i="3"/>
  <c r="DG336" i="3"/>
  <c r="DH336" i="3"/>
  <c r="DI336" i="3"/>
  <c r="DF458" i="3"/>
  <c r="DG458" i="3"/>
  <c r="DH458" i="3"/>
  <c r="DI458" i="3"/>
  <c r="DG323" i="3"/>
  <c r="DH323" i="3"/>
  <c r="DI323" i="3"/>
  <c r="DF323" i="3"/>
  <c r="DJ323" i="3" s="1"/>
  <c r="DH351" i="3"/>
  <c r="DI351" i="3"/>
  <c r="DF351" i="3"/>
  <c r="DJ351" i="3" s="1"/>
  <c r="DG351" i="3"/>
  <c r="DH381" i="3"/>
  <c r="DI381" i="3"/>
  <c r="DF381" i="3"/>
  <c r="DJ381" i="3" s="1"/>
  <c r="DG381" i="3"/>
  <c r="DH399" i="3"/>
  <c r="DI399" i="3"/>
  <c r="DF399" i="3"/>
  <c r="DJ399" i="3" s="1"/>
  <c r="DG399" i="3"/>
  <c r="DI445" i="3"/>
  <c r="DF445" i="3"/>
  <c r="DG445" i="3"/>
  <c r="DH445" i="3"/>
  <c r="DF450" i="3"/>
  <c r="DG450" i="3"/>
  <c r="DH450" i="3"/>
  <c r="DI450" i="3"/>
  <c r="DJ450" i="3" s="1"/>
  <c r="DI9" i="3"/>
  <c r="DF9" i="3"/>
  <c r="DG9" i="3"/>
  <c r="DH9" i="3"/>
  <c r="DG13" i="3"/>
  <c r="Q31" i="1" s="1"/>
  <c r="DH13" i="3"/>
  <c r="R31" i="1" s="1"/>
  <c r="DI13" i="3"/>
  <c r="DF13" i="3"/>
  <c r="P31" i="1" s="1"/>
  <c r="DF31" i="3"/>
  <c r="DG31" i="3"/>
  <c r="DH31" i="3"/>
  <c r="DI31" i="3"/>
  <c r="DI402" i="3"/>
  <c r="DF402" i="3"/>
  <c r="DJ402" i="3" s="1"/>
  <c r="DG402" i="3"/>
  <c r="DH402" i="3"/>
  <c r="DG417" i="3"/>
  <c r="DH417" i="3"/>
  <c r="DI417" i="3"/>
  <c r="DF417" i="3"/>
  <c r="DJ417" i="3" s="1"/>
  <c r="DF435" i="3"/>
  <c r="DG435" i="3"/>
  <c r="DH435" i="3"/>
  <c r="DI435" i="3"/>
  <c r="DG482" i="3"/>
  <c r="DH482" i="3"/>
  <c r="DI482" i="3"/>
  <c r="DJ482" i="3" s="1"/>
  <c r="DF482" i="3"/>
  <c r="DG533" i="3"/>
  <c r="DH533" i="3"/>
  <c r="DI533" i="3"/>
  <c r="DF533" i="3"/>
  <c r="DF16" i="3"/>
  <c r="DG16" i="3"/>
  <c r="DH16" i="3"/>
  <c r="DI16" i="3"/>
  <c r="DJ16" i="3" s="1"/>
  <c r="DI60" i="3"/>
  <c r="DF60" i="3"/>
  <c r="DJ60" i="3" s="1"/>
  <c r="DG60" i="3"/>
  <c r="DH60" i="3"/>
  <c r="DI404" i="3"/>
  <c r="DF404" i="3"/>
  <c r="P616" i="1" s="1"/>
  <c r="DG404" i="3"/>
  <c r="Q616" i="1" s="1"/>
  <c r="DH404" i="3"/>
  <c r="R616" i="1" s="1"/>
  <c r="DG434" i="3"/>
  <c r="DH434" i="3"/>
  <c r="DI434" i="3"/>
  <c r="DF434" i="3"/>
  <c r="DF549" i="3"/>
  <c r="DG549" i="3"/>
  <c r="DH549" i="3"/>
  <c r="R832" i="1" s="1"/>
  <c r="DI549" i="3"/>
  <c r="DI436" i="3"/>
  <c r="DF436" i="3"/>
  <c r="DJ436" i="3" s="1"/>
  <c r="DG436" i="3"/>
  <c r="DH436" i="3"/>
  <c r="DF448" i="3"/>
  <c r="DJ448" i="3" s="1"/>
  <c r="DG448" i="3"/>
  <c r="DH448" i="3"/>
  <c r="DI448" i="3"/>
  <c r="DH475" i="3"/>
  <c r="DI475" i="3"/>
  <c r="DF475" i="3"/>
  <c r="DJ475" i="3" s="1"/>
  <c r="DG475" i="3"/>
  <c r="DG4" i="3"/>
  <c r="DH4" i="3"/>
  <c r="DI4" i="3"/>
  <c r="DF4" i="3"/>
  <c r="DJ4" i="3" s="1"/>
  <c r="DI24" i="3"/>
  <c r="DF24" i="3"/>
  <c r="DG24" i="3"/>
  <c r="DH24" i="3"/>
  <c r="DH22" i="3"/>
  <c r="DI22" i="3"/>
  <c r="DF22" i="3"/>
  <c r="DG22" i="3"/>
  <c r="DI511" i="3"/>
  <c r="DF511" i="3"/>
  <c r="DJ511" i="3" s="1"/>
  <c r="DG511" i="3"/>
  <c r="DH511" i="3"/>
  <c r="DH540" i="3"/>
  <c r="DI540" i="3"/>
  <c r="DF540" i="3"/>
  <c r="DG540" i="3"/>
  <c r="DI53" i="3"/>
  <c r="DF53" i="3"/>
  <c r="DG53" i="3"/>
  <c r="DH53" i="3"/>
  <c r="DG45" i="3"/>
  <c r="DH45" i="3"/>
  <c r="DI45" i="3"/>
  <c r="L89" i="7" s="1"/>
  <c r="L88" i="7" s="1"/>
  <c r="DF45" i="3"/>
  <c r="DF91" i="3"/>
  <c r="P104" i="1" s="1"/>
  <c r="DG91" i="3"/>
  <c r="Q104" i="1" s="1"/>
  <c r="DH91" i="3"/>
  <c r="R104" i="1" s="1"/>
  <c r="DI91" i="3"/>
  <c r="L219" i="7" s="1"/>
  <c r="L218" i="7" s="1"/>
  <c r="DI488" i="3"/>
  <c r="DF488" i="3"/>
  <c r="DJ488" i="3" s="1"/>
  <c r="DG488" i="3"/>
  <c r="DH488" i="3"/>
  <c r="DH513" i="3"/>
  <c r="DI513" i="3"/>
  <c r="DF513" i="3"/>
  <c r="DG513" i="3"/>
  <c r="DJ513" i="3" s="1"/>
  <c r="DG88" i="3"/>
  <c r="DH88" i="3"/>
  <c r="DI88" i="3"/>
  <c r="DF88" i="3"/>
  <c r="DF114" i="3"/>
  <c r="DG114" i="3"/>
  <c r="DH114" i="3"/>
  <c r="DI114" i="3"/>
  <c r="DG143" i="3"/>
  <c r="DI143" i="3"/>
  <c r="DF143" i="3"/>
  <c r="DH143" i="3"/>
  <c r="L401" i="7" s="1"/>
  <c r="DF487" i="3"/>
  <c r="DJ487" i="3" s="1"/>
  <c r="DG487" i="3"/>
  <c r="DH487" i="3"/>
  <c r="DI487" i="3"/>
  <c r="DI515" i="3"/>
  <c r="DF515" i="3"/>
  <c r="DJ515" i="3" s="1"/>
  <c r="DG515" i="3"/>
  <c r="DH515" i="3"/>
  <c r="DG43" i="3"/>
  <c r="DH43" i="3"/>
  <c r="DF43" i="3"/>
  <c r="DJ43" i="3" s="1"/>
  <c r="DI43" i="3"/>
  <c r="DF74" i="3"/>
  <c r="DG74" i="3"/>
  <c r="DH74" i="3"/>
  <c r="DI74" i="3"/>
  <c r="DF68" i="3"/>
  <c r="DG68" i="3"/>
  <c r="DH68" i="3"/>
  <c r="DI68" i="3"/>
  <c r="DJ68" i="3" s="1"/>
  <c r="DF130" i="3"/>
  <c r="DG130" i="3"/>
  <c r="DH130" i="3"/>
  <c r="DI130" i="3"/>
  <c r="DH128" i="3"/>
  <c r="DI128" i="3"/>
  <c r="DF128" i="3"/>
  <c r="DJ128" i="3" s="1"/>
  <c r="DG128" i="3"/>
  <c r="V766" i="1"/>
  <c r="V780" i="1"/>
  <c r="DH538" i="3"/>
  <c r="DI538" i="3"/>
  <c r="DJ538" i="3" s="1"/>
  <c r="DF538" i="3"/>
  <c r="DG538" i="3"/>
  <c r="F49" i="1"/>
  <c r="AO26" i="1"/>
  <c r="AO903" i="1"/>
  <c r="DH136" i="3"/>
  <c r="DI136" i="3"/>
  <c r="DG136" i="3"/>
  <c r="DF136" i="3"/>
  <c r="DJ136" i="3" s="1"/>
  <c r="DH150" i="3"/>
  <c r="L425" i="7" s="1"/>
  <c r="DF150" i="3"/>
  <c r="DG150" i="3"/>
  <c r="DI150" i="3"/>
  <c r="S95" i="1"/>
  <c r="BB158" i="1"/>
  <c r="F185" i="1"/>
  <c r="AH286" i="1"/>
  <c r="DI238" i="3"/>
  <c r="DG238" i="3"/>
  <c r="DH238" i="3"/>
  <c r="DF238" i="3"/>
  <c r="DJ238" i="3" s="1"/>
  <c r="T95" i="1"/>
  <c r="GM162" i="1"/>
  <c r="GN162" i="1" s="1"/>
  <c r="DI210" i="3"/>
  <c r="DF210" i="3"/>
  <c r="P273" i="1" s="1"/>
  <c r="DG210" i="3"/>
  <c r="Q273" i="1" s="1"/>
  <c r="DH210" i="3"/>
  <c r="R273" i="1" s="1"/>
  <c r="T80" i="1"/>
  <c r="CI158" i="1"/>
  <c r="AZ172" i="1"/>
  <c r="DF201" i="3"/>
  <c r="DG201" i="3"/>
  <c r="DH201" i="3"/>
  <c r="DI201" i="3"/>
  <c r="DH215" i="3"/>
  <c r="DF215" i="3"/>
  <c r="DG215" i="3"/>
  <c r="DI215" i="3"/>
  <c r="DI222" i="3"/>
  <c r="DG222" i="3"/>
  <c r="DH222" i="3"/>
  <c r="DF222" i="3"/>
  <c r="DJ222" i="3" s="1"/>
  <c r="Q80" i="1"/>
  <c r="CP80" i="1" s="1"/>
  <c r="O80" i="1" s="1"/>
  <c r="GM94" i="1"/>
  <c r="GN94" i="1" s="1"/>
  <c r="GM112" i="1"/>
  <c r="GN112" i="1" s="1"/>
  <c r="DI164" i="3"/>
  <c r="DG164" i="3"/>
  <c r="DF164" i="3"/>
  <c r="DH164" i="3"/>
  <c r="DF194" i="3"/>
  <c r="DJ194" i="3" s="1"/>
  <c r="DG194" i="3"/>
  <c r="DH194" i="3"/>
  <c r="DI194" i="3"/>
  <c r="DH188" i="3"/>
  <c r="DI188" i="3"/>
  <c r="DF188" i="3"/>
  <c r="DG188" i="3"/>
  <c r="AU269" i="1"/>
  <c r="F305" i="1"/>
  <c r="DF258" i="3"/>
  <c r="DG258" i="3"/>
  <c r="DH258" i="3"/>
  <c r="DI258" i="3"/>
  <c r="DG253" i="3"/>
  <c r="DH253" i="3"/>
  <c r="DI253" i="3"/>
  <c r="DF253" i="3"/>
  <c r="DF280" i="3"/>
  <c r="DJ280" i="3" s="1"/>
  <c r="DG280" i="3"/>
  <c r="DH280" i="3"/>
  <c r="DI280" i="3"/>
  <c r="DH293" i="3"/>
  <c r="DI293" i="3"/>
  <c r="DF293" i="3"/>
  <c r="DG293" i="3"/>
  <c r="BD269" i="1"/>
  <c r="F311" i="1"/>
  <c r="DF271" i="3"/>
  <c r="DG271" i="3"/>
  <c r="DH271" i="3"/>
  <c r="DI271" i="3"/>
  <c r="DF282" i="3"/>
  <c r="DJ282" i="3" s="1"/>
  <c r="DG282" i="3"/>
  <c r="DH282" i="3"/>
  <c r="DI282" i="3"/>
  <c r="GM228" i="1"/>
  <c r="GN228" i="1" s="1"/>
  <c r="V321" i="1"/>
  <c r="CI318" i="1"/>
  <c r="AZ332" i="1"/>
  <c r="BC364" i="1"/>
  <c r="F394" i="1"/>
  <c r="DF286" i="3"/>
  <c r="DG286" i="3"/>
  <c r="DH286" i="3"/>
  <c r="DI286" i="3"/>
  <c r="DF302" i="3"/>
  <c r="DG302" i="3"/>
  <c r="DI302" i="3"/>
  <c r="DH302" i="3"/>
  <c r="GM221" i="1"/>
  <c r="GN221" i="1" s="1"/>
  <c r="DH265" i="3"/>
  <c r="DI265" i="3"/>
  <c r="DF265" i="3"/>
  <c r="DG265" i="3"/>
  <c r="DI315" i="3"/>
  <c r="DG315" i="3"/>
  <c r="DF315" i="3"/>
  <c r="DH315" i="3"/>
  <c r="DI398" i="3"/>
  <c r="DF398" i="3"/>
  <c r="DG398" i="3"/>
  <c r="DH398" i="3"/>
  <c r="DH481" i="3"/>
  <c r="DI481" i="3"/>
  <c r="DF481" i="3"/>
  <c r="DG481" i="3"/>
  <c r="V468" i="1"/>
  <c r="DI335" i="3"/>
  <c r="DF335" i="3"/>
  <c r="DJ335" i="3" s="1"/>
  <c r="DG335" i="3"/>
  <c r="DH335" i="3"/>
  <c r="DH364" i="3"/>
  <c r="DI364" i="3"/>
  <c r="DF364" i="3"/>
  <c r="DG364" i="3"/>
  <c r="DG379" i="3"/>
  <c r="DH379" i="3"/>
  <c r="DI379" i="3"/>
  <c r="DJ379" i="3" s="1"/>
  <c r="DF379" i="3"/>
  <c r="DI408" i="3"/>
  <c r="DF408" i="3"/>
  <c r="DG408" i="3"/>
  <c r="DH408" i="3"/>
  <c r="DH412" i="3"/>
  <c r="DI412" i="3"/>
  <c r="DF412" i="3"/>
  <c r="DJ412" i="3" s="1"/>
  <c r="DG412" i="3"/>
  <c r="DI453" i="3"/>
  <c r="DF453" i="3"/>
  <c r="DJ453" i="3" s="1"/>
  <c r="DG453" i="3"/>
  <c r="DH453" i="3"/>
  <c r="DH451" i="3"/>
  <c r="DI451" i="3"/>
  <c r="DF451" i="3"/>
  <c r="DG451" i="3"/>
  <c r="AJ318" i="1"/>
  <c r="W332" i="1"/>
  <c r="AU318" i="1"/>
  <c r="F351" i="1"/>
  <c r="GM418" i="1"/>
  <c r="GN418" i="1" s="1"/>
  <c r="DH424" i="3"/>
  <c r="DI424" i="3"/>
  <c r="DF424" i="3"/>
  <c r="DG424" i="3"/>
  <c r="Q629" i="1" s="1"/>
  <c r="AG364" i="1"/>
  <c r="T378" i="1"/>
  <c r="DI333" i="3"/>
  <c r="DF333" i="3"/>
  <c r="DJ333" i="3" s="1"/>
  <c r="DG333" i="3"/>
  <c r="DH333" i="3"/>
  <c r="DG325" i="3"/>
  <c r="DH325" i="3"/>
  <c r="DI325" i="3"/>
  <c r="DF325" i="3"/>
  <c r="DI350" i="3"/>
  <c r="DF350" i="3"/>
  <c r="DG350" i="3"/>
  <c r="DH350" i="3"/>
  <c r="DF349" i="3"/>
  <c r="DG349" i="3"/>
  <c r="DH349" i="3"/>
  <c r="DI349" i="3"/>
  <c r="DI356" i="3"/>
  <c r="DF356" i="3"/>
  <c r="DG356" i="3"/>
  <c r="DH356" i="3"/>
  <c r="DG374" i="3"/>
  <c r="DH374" i="3"/>
  <c r="DI374" i="3"/>
  <c r="DF374" i="3"/>
  <c r="DG431" i="3"/>
  <c r="DH431" i="3"/>
  <c r="DI431" i="3"/>
  <c r="DF431" i="3"/>
  <c r="DH428" i="3"/>
  <c r="DI428" i="3"/>
  <c r="DF428" i="3"/>
  <c r="DG428" i="3"/>
  <c r="DG444" i="3"/>
  <c r="DH444" i="3"/>
  <c r="DI444" i="3"/>
  <c r="DF444" i="3"/>
  <c r="DI459" i="3"/>
  <c r="DJ459" i="3" s="1"/>
  <c r="DF459" i="3"/>
  <c r="DG459" i="3"/>
  <c r="DH459" i="3"/>
  <c r="DH461" i="3"/>
  <c r="DI461" i="3"/>
  <c r="DF461" i="3"/>
  <c r="DG461" i="3"/>
  <c r="Q683" i="1" s="1"/>
  <c r="F900" i="1"/>
  <c r="Y868" i="1"/>
  <c r="GM673" i="1"/>
  <c r="GN673" i="1" s="1"/>
  <c r="DF525" i="3"/>
  <c r="DG525" i="3"/>
  <c r="DH525" i="3"/>
  <c r="DI525" i="3"/>
  <c r="DI548" i="3"/>
  <c r="DF548" i="3"/>
  <c r="DG548" i="3"/>
  <c r="DH548" i="3"/>
  <c r="GM470" i="1"/>
  <c r="GN470" i="1" s="1"/>
  <c r="T538" i="1"/>
  <c r="AG520" i="1"/>
  <c r="GM525" i="1"/>
  <c r="GN525" i="1" s="1"/>
  <c r="GM674" i="1"/>
  <c r="GN674" i="1" s="1"/>
  <c r="CC719" i="1"/>
  <c r="AT731" i="1"/>
  <c r="CZ727" i="1"/>
  <c r="Y727" i="1" s="1"/>
  <c r="CY727" i="1"/>
  <c r="X727" i="1" s="1"/>
  <c r="DI543" i="3"/>
  <c r="DF543" i="3"/>
  <c r="DJ543" i="3" s="1"/>
  <c r="DG543" i="3"/>
  <c r="DH543" i="3"/>
  <c r="DF539" i="3"/>
  <c r="DG539" i="3"/>
  <c r="DH539" i="3"/>
  <c r="DI539" i="3"/>
  <c r="AJ669" i="1"/>
  <c r="W687" i="1"/>
  <c r="BC763" i="1"/>
  <c r="F802" i="1"/>
  <c r="T777" i="1"/>
  <c r="R823" i="1"/>
  <c r="R827" i="1"/>
  <c r="F875" i="1"/>
  <c r="O868" i="1"/>
  <c r="U782" i="1"/>
  <c r="S827" i="1"/>
  <c r="W773" i="1"/>
  <c r="GM783" i="1"/>
  <c r="GN783" i="1" s="1"/>
  <c r="T827" i="1"/>
  <c r="AX873" i="1"/>
  <c r="S777" i="1"/>
  <c r="AG126" i="1" l="1"/>
  <c r="R87" i="1"/>
  <c r="GM107" i="1"/>
  <c r="GN107" i="1" s="1"/>
  <c r="GM767" i="1"/>
  <c r="GN767" i="1" s="1"/>
  <c r="DJ452" i="3"/>
  <c r="F182" i="1"/>
  <c r="GM619" i="1"/>
  <c r="GN619" i="1" s="1"/>
  <c r="CZ168" i="1"/>
  <c r="Y168" i="1" s="1"/>
  <c r="CY168" i="1"/>
  <c r="X168" i="1" s="1"/>
  <c r="DJ416" i="3"/>
  <c r="CY108" i="1"/>
  <c r="X108" i="1" s="1"/>
  <c r="GM679" i="1"/>
  <c r="GN679" i="1" s="1"/>
  <c r="R868" i="1"/>
  <c r="F887" i="1"/>
  <c r="GM373" i="1"/>
  <c r="GN373" i="1" s="1"/>
  <c r="P276" i="1"/>
  <c r="F295" i="1"/>
  <c r="R421" i="1"/>
  <c r="AV868" i="1"/>
  <c r="GM167" i="1"/>
  <c r="GN167" i="1" s="1"/>
  <c r="DJ485" i="3"/>
  <c r="DJ444" i="3"/>
  <c r="Q271" i="1"/>
  <c r="DJ319" i="3"/>
  <c r="DJ540" i="3"/>
  <c r="P726" i="1"/>
  <c r="CJ582" i="1"/>
  <c r="BA582" i="1" s="1"/>
  <c r="L421" i="7"/>
  <c r="L283" i="7"/>
  <c r="AT300" i="7" s="1"/>
  <c r="CG818" i="1"/>
  <c r="AH836" i="1"/>
  <c r="U836" i="1" s="1"/>
  <c r="CY822" i="1"/>
  <c r="X822" i="1" s="1"/>
  <c r="CZ822" i="1"/>
  <c r="Y822" i="1" s="1"/>
  <c r="DJ531" i="3"/>
  <c r="CP822" i="1"/>
  <c r="O822" i="1" s="1"/>
  <c r="AQ818" i="1"/>
  <c r="DJ503" i="3"/>
  <c r="AU763" i="1"/>
  <c r="AZ786" i="1"/>
  <c r="AZ763" i="1" s="1"/>
  <c r="AX786" i="1"/>
  <c r="F793" i="1" s="1"/>
  <c r="DJ497" i="3"/>
  <c r="R729" i="1"/>
  <c r="DJ484" i="3"/>
  <c r="GM727" i="1"/>
  <c r="GN727" i="1" s="1"/>
  <c r="AJ719" i="1"/>
  <c r="W731" i="1"/>
  <c r="F755" i="1" s="1"/>
  <c r="AI719" i="1"/>
  <c r="U731" i="1"/>
  <c r="U719" i="1" s="1"/>
  <c r="AU719" i="1"/>
  <c r="CJ669" i="1"/>
  <c r="AU669" i="1"/>
  <c r="F697" i="1"/>
  <c r="AZ687" i="1"/>
  <c r="AZ669" i="1" s="1"/>
  <c r="CI614" i="1"/>
  <c r="DJ426" i="3"/>
  <c r="GM630" i="1"/>
  <c r="GN630" i="1" s="1"/>
  <c r="R629" i="1"/>
  <c r="GM628" i="1"/>
  <c r="GN628" i="1" s="1"/>
  <c r="CG614" i="1"/>
  <c r="AX614" i="1"/>
  <c r="AH637" i="1"/>
  <c r="U637" i="1" s="1"/>
  <c r="CP618" i="1"/>
  <c r="O618" i="1" s="1"/>
  <c r="CZ618" i="1"/>
  <c r="Y618" i="1" s="1"/>
  <c r="BA637" i="1"/>
  <c r="F657" i="1" s="1"/>
  <c r="DJ408" i="3"/>
  <c r="W637" i="1"/>
  <c r="F661" i="1" s="1"/>
  <c r="CY618" i="1"/>
  <c r="X618" i="1" s="1"/>
  <c r="DJ396" i="3"/>
  <c r="Q577" i="1"/>
  <c r="AG582" i="1"/>
  <c r="T582" i="1" s="1"/>
  <c r="T570" i="1" s="1"/>
  <c r="AH582" i="1"/>
  <c r="U582" i="1" s="1"/>
  <c r="AX570" i="1"/>
  <c r="AT570" i="1"/>
  <c r="F591" i="1"/>
  <c r="F601" i="1"/>
  <c r="W582" i="1"/>
  <c r="W570" i="1" s="1"/>
  <c r="CI570" i="1"/>
  <c r="AP520" i="1"/>
  <c r="AH538" i="1"/>
  <c r="AU520" i="1"/>
  <c r="DJ356" i="3"/>
  <c r="F548" i="1"/>
  <c r="AI538" i="1"/>
  <c r="CP483" i="1"/>
  <c r="O483" i="1" s="1"/>
  <c r="AJ488" i="1"/>
  <c r="W488" i="1" s="1"/>
  <c r="F512" i="1" s="1"/>
  <c r="AQ465" i="1"/>
  <c r="F506" i="1"/>
  <c r="P480" i="1"/>
  <c r="F891" i="1"/>
  <c r="CZ479" i="1"/>
  <c r="Y479" i="1" s="1"/>
  <c r="GM474" i="1"/>
  <c r="GN474" i="1" s="1"/>
  <c r="R473" i="1"/>
  <c r="F507" i="1"/>
  <c r="CI465" i="1"/>
  <c r="F495" i="1"/>
  <c r="AP410" i="1"/>
  <c r="AG410" i="1"/>
  <c r="CI410" i="1"/>
  <c r="DJ286" i="3"/>
  <c r="DJ285" i="3"/>
  <c r="DJ287" i="3"/>
  <c r="BA433" i="1"/>
  <c r="F453" i="1" s="1"/>
  <c r="AQ410" i="1"/>
  <c r="AZ873" i="1"/>
  <c r="AZ868" i="1" s="1"/>
  <c r="GM374" i="1"/>
  <c r="GN374" i="1" s="1"/>
  <c r="BA378" i="1"/>
  <c r="BA364" i="1" s="1"/>
  <c r="AU364" i="1"/>
  <c r="CI364" i="1"/>
  <c r="U378" i="1"/>
  <c r="F400" i="1" s="1"/>
  <c r="CG318" i="1"/>
  <c r="AG332" i="1"/>
  <c r="CZ328" i="1"/>
  <c r="Y328" i="1" s="1"/>
  <c r="CY328" i="1"/>
  <c r="X328" i="1" s="1"/>
  <c r="CP328" i="1"/>
  <c r="O328" i="1" s="1"/>
  <c r="AG286" i="1"/>
  <c r="AG269" i="1" s="1"/>
  <c r="F304" i="1"/>
  <c r="CP277" i="1"/>
  <c r="O277" i="1" s="1"/>
  <c r="F296" i="1"/>
  <c r="F892" i="1"/>
  <c r="T286" i="1"/>
  <c r="T269" i="1" s="1"/>
  <c r="U237" i="1"/>
  <c r="F259" i="1" s="1"/>
  <c r="CJ204" i="1"/>
  <c r="AZ237" i="1"/>
  <c r="F248" i="1" s="1"/>
  <c r="AY873" i="1"/>
  <c r="F881" i="1" s="1"/>
  <c r="AQ204" i="1"/>
  <c r="AP868" i="1"/>
  <c r="AU204" i="1"/>
  <c r="CP123" i="1"/>
  <c r="O123" i="1" s="1"/>
  <c r="CY123" i="1"/>
  <c r="X123" i="1" s="1"/>
  <c r="L308" i="7"/>
  <c r="CP120" i="1"/>
  <c r="O120" i="1" s="1"/>
  <c r="F135" i="1"/>
  <c r="GM108" i="1"/>
  <c r="GN108" i="1" s="1"/>
  <c r="CF868" i="1"/>
  <c r="AW873" i="1"/>
  <c r="CP90" i="1"/>
  <c r="O90" i="1" s="1"/>
  <c r="CY90" i="1"/>
  <c r="X90" i="1" s="1"/>
  <c r="AJ126" i="1"/>
  <c r="AJ77" i="1" s="1"/>
  <c r="CZ84" i="1"/>
  <c r="Y84" i="1" s="1"/>
  <c r="GM84" i="1" s="1"/>
  <c r="GN84" i="1" s="1"/>
  <c r="CY84" i="1"/>
  <c r="X84" i="1" s="1"/>
  <c r="GM39" i="1"/>
  <c r="GN39" i="1" s="1"/>
  <c r="CY34" i="1"/>
  <c r="X34" i="1" s="1"/>
  <c r="AQ26" i="1"/>
  <c r="GM32" i="1"/>
  <c r="GN32" i="1" s="1"/>
  <c r="F63" i="1"/>
  <c r="F54" i="1"/>
  <c r="AU26" i="1"/>
  <c r="T488" i="1"/>
  <c r="F509" i="1" s="1"/>
  <c r="AG465" i="1"/>
  <c r="T45" i="1"/>
  <c r="F66" i="1" s="1"/>
  <c r="AG26" i="1"/>
  <c r="CJ318" i="1"/>
  <c r="BA332" i="1"/>
  <c r="BA318" i="1" s="1"/>
  <c r="AJ269" i="1"/>
  <c r="W286" i="1"/>
  <c r="AG204" i="1"/>
  <c r="T237" i="1"/>
  <c r="F258" i="1" s="1"/>
  <c r="AJ204" i="1"/>
  <c r="W237" i="1"/>
  <c r="F261" i="1" s="1"/>
  <c r="V582" i="1"/>
  <c r="F605" i="1" s="1"/>
  <c r="AI570" i="1"/>
  <c r="T332" i="1"/>
  <c r="F353" i="1" s="1"/>
  <c r="AG318" i="1"/>
  <c r="T172" i="1"/>
  <c r="AG158" i="1"/>
  <c r="BA172" i="1"/>
  <c r="CJ158" i="1"/>
  <c r="T637" i="1"/>
  <c r="T614" i="1" s="1"/>
  <c r="AG614" i="1"/>
  <c r="AJ410" i="1"/>
  <c r="W433" i="1"/>
  <c r="W410" i="1" s="1"/>
  <c r="DJ311" i="3"/>
  <c r="DJ151" i="3"/>
  <c r="L427" i="7"/>
  <c r="DJ478" i="3"/>
  <c r="AR157" i="7"/>
  <c r="DJ228" i="3"/>
  <c r="DJ220" i="3"/>
  <c r="DJ124" i="3"/>
  <c r="L311" i="7"/>
  <c r="DJ185" i="3"/>
  <c r="DJ526" i="3"/>
  <c r="DJ49" i="3"/>
  <c r="L97" i="7"/>
  <c r="DJ303" i="3"/>
  <c r="DJ202" i="3"/>
  <c r="DJ11" i="3"/>
  <c r="CZ277" i="1"/>
  <c r="Y277" i="1" s="1"/>
  <c r="CY277" i="1"/>
  <c r="X277" i="1" s="1"/>
  <c r="AG836" i="1"/>
  <c r="T836" i="1" s="1"/>
  <c r="P631" i="1"/>
  <c r="DJ201" i="3"/>
  <c r="DJ114" i="3"/>
  <c r="L289" i="7"/>
  <c r="DJ53" i="3"/>
  <c r="L99" i="7"/>
  <c r="DJ31" i="3"/>
  <c r="R574" i="1"/>
  <c r="AT436" i="7"/>
  <c r="DJ115" i="3"/>
  <c r="L290" i="7"/>
  <c r="DJ86" i="3"/>
  <c r="L203" i="7"/>
  <c r="Q87" i="1"/>
  <c r="DJ462" i="3"/>
  <c r="DJ263" i="3"/>
  <c r="DJ240" i="3"/>
  <c r="DJ272" i="3"/>
  <c r="DJ384" i="3"/>
  <c r="DJ125" i="3"/>
  <c r="L314" i="7"/>
  <c r="DJ104" i="3"/>
  <c r="L261" i="7"/>
  <c r="AR247" i="7"/>
  <c r="AH126" i="1"/>
  <c r="AH77" i="1" s="1"/>
  <c r="L80" i="7"/>
  <c r="AR84" i="7"/>
  <c r="L81" i="7" s="1"/>
  <c r="DJ234" i="3"/>
  <c r="GM168" i="1"/>
  <c r="GN168" i="1" s="1"/>
  <c r="DJ474" i="3"/>
  <c r="DJ363" i="3"/>
  <c r="AR344" i="7"/>
  <c r="CZ220" i="1"/>
  <c r="Y220" i="1" s="1"/>
  <c r="CY120" i="1"/>
  <c r="X120" i="1" s="1"/>
  <c r="CZ120" i="1"/>
  <c r="Y120" i="1" s="1"/>
  <c r="CY483" i="1"/>
  <c r="X483" i="1" s="1"/>
  <c r="CZ483" i="1"/>
  <c r="Y483" i="1" s="1"/>
  <c r="CY327" i="1"/>
  <c r="X327" i="1" s="1"/>
  <c r="CZ327" i="1"/>
  <c r="Y327" i="1" s="1"/>
  <c r="AJ786" i="1"/>
  <c r="AJ763" i="1" s="1"/>
  <c r="DJ525" i="3"/>
  <c r="R683" i="1"/>
  <c r="R631" i="1"/>
  <c r="DJ431" i="3"/>
  <c r="DJ374" i="3"/>
  <c r="P421" i="1"/>
  <c r="DJ130" i="3"/>
  <c r="L318" i="7"/>
  <c r="DJ74" i="3"/>
  <c r="L173" i="7"/>
  <c r="AR225" i="7"/>
  <c r="L222" i="7" s="1"/>
  <c r="L220" i="7"/>
  <c r="P82" i="1"/>
  <c r="Q38" i="1"/>
  <c r="DJ434" i="3"/>
  <c r="Q480" i="1"/>
  <c r="P574" i="1"/>
  <c r="DJ276" i="3"/>
  <c r="R271" i="1"/>
  <c r="DJ187" i="3"/>
  <c r="AR410" i="7"/>
  <c r="DJ149" i="3"/>
  <c r="L422" i="7"/>
  <c r="DJ129" i="3"/>
  <c r="L317" i="7"/>
  <c r="DJ109" i="3"/>
  <c r="L266" i="7"/>
  <c r="DJ105" i="3"/>
  <c r="L264" i="7"/>
  <c r="DJ3" i="3"/>
  <c r="AR130" i="7"/>
  <c r="AI836" i="1"/>
  <c r="AI818" i="1" s="1"/>
  <c r="Q726" i="1"/>
  <c r="GM722" i="1"/>
  <c r="GN722" i="1" s="1"/>
  <c r="CJ126" i="1"/>
  <c r="BA126" i="1" s="1"/>
  <c r="DJ472" i="3"/>
  <c r="Q533" i="1"/>
  <c r="DJ270" i="3"/>
  <c r="DJ245" i="3"/>
  <c r="DJ217" i="3"/>
  <c r="DJ127" i="3"/>
  <c r="L316" i="7"/>
  <c r="DJ82" i="3"/>
  <c r="L197" i="7"/>
  <c r="Q106" i="1"/>
  <c r="DJ119" i="3"/>
  <c r="L293" i="7"/>
  <c r="L117" i="7"/>
  <c r="L232" i="7"/>
  <c r="P92" i="1"/>
  <c r="DJ70" i="3"/>
  <c r="L167" i="7"/>
  <c r="DJ48" i="3"/>
  <c r="L94" i="7"/>
  <c r="DJ66" i="3"/>
  <c r="L151" i="7"/>
  <c r="L149" i="7" s="1"/>
  <c r="AO157" i="7" s="1"/>
  <c r="CG719" i="1"/>
  <c r="DJ273" i="3"/>
  <c r="L164" i="7"/>
  <c r="DJ141" i="3"/>
  <c r="L396" i="7"/>
  <c r="L91" i="7"/>
  <c r="DJ229" i="3"/>
  <c r="DJ166" i="3"/>
  <c r="DJ144" i="3"/>
  <c r="L403" i="7"/>
  <c r="L402" i="7" s="1"/>
  <c r="AW410" i="7" s="1"/>
  <c r="AR273" i="7"/>
  <c r="DJ85" i="3"/>
  <c r="L202" i="7"/>
  <c r="L194" i="7"/>
  <c r="DJ73" i="3"/>
  <c r="L172" i="7"/>
  <c r="AP818" i="1"/>
  <c r="CJ570" i="1"/>
  <c r="DJ391" i="3"/>
  <c r="DJ346" i="3"/>
  <c r="AT410" i="1"/>
  <c r="DJ254" i="3"/>
  <c r="DJ190" i="3"/>
  <c r="DJ236" i="3"/>
  <c r="L63" i="7"/>
  <c r="AO75" i="7" s="1"/>
  <c r="AT75" i="7"/>
  <c r="DJ50" i="3"/>
  <c r="L98" i="7"/>
  <c r="CI26" i="1"/>
  <c r="L544" i="7"/>
  <c r="DJ438" i="3"/>
  <c r="DJ239" i="3"/>
  <c r="DJ133" i="3"/>
  <c r="L333" i="7"/>
  <c r="DJ58" i="3"/>
  <c r="L122" i="7"/>
  <c r="CP283" i="1"/>
  <c r="O283" i="1" s="1"/>
  <c r="CZ283" i="1"/>
  <c r="Y283" i="1" s="1"/>
  <c r="CY283" i="1"/>
  <c r="X283" i="1" s="1"/>
  <c r="CP578" i="1"/>
  <c r="O578" i="1" s="1"/>
  <c r="CP220" i="1"/>
  <c r="O220" i="1" s="1"/>
  <c r="GM220" i="1" s="1"/>
  <c r="GN220" i="1" s="1"/>
  <c r="CP430" i="1"/>
  <c r="O430" i="1" s="1"/>
  <c r="CJ286" i="1"/>
  <c r="CZ578" i="1"/>
  <c r="Y578" i="1" s="1"/>
  <c r="CY578" i="1"/>
  <c r="X578" i="1" s="1"/>
  <c r="CZ34" i="1"/>
  <c r="Y34" i="1" s="1"/>
  <c r="GM34" i="1" s="1"/>
  <c r="GN34" i="1" s="1"/>
  <c r="CZ113" i="1"/>
  <c r="Y113" i="1" s="1"/>
  <c r="DJ350" i="3"/>
  <c r="DJ315" i="3"/>
  <c r="DJ150" i="3"/>
  <c r="L424" i="7"/>
  <c r="AR106" i="7"/>
  <c r="DJ237" i="3"/>
  <c r="DJ120" i="3"/>
  <c r="L294" i="7"/>
  <c r="DJ550" i="3"/>
  <c r="DJ216" i="3"/>
  <c r="AR75" i="7"/>
  <c r="DJ118" i="3"/>
  <c r="L292" i="7"/>
  <c r="DJ523" i="3"/>
  <c r="DJ36" i="3"/>
  <c r="DJ347" i="3"/>
  <c r="DJ89" i="3"/>
  <c r="L205" i="7"/>
  <c r="AT344" i="7"/>
  <c r="DJ69" i="3"/>
  <c r="L165" i="7"/>
  <c r="L395" i="7"/>
  <c r="DJ26" i="3"/>
  <c r="DJ304" i="3"/>
  <c r="DJ189" i="3"/>
  <c r="DJ81" i="3"/>
  <c r="L195" i="7"/>
  <c r="DJ25" i="3"/>
  <c r="DJ437" i="3"/>
  <c r="DJ155" i="3"/>
  <c r="L429" i="7"/>
  <c r="DJ518" i="3"/>
  <c r="AR142" i="7"/>
  <c r="L139" i="7" s="1"/>
  <c r="CP573" i="1"/>
  <c r="O573" i="1" s="1"/>
  <c r="CJ26" i="1"/>
  <c r="BA45" i="1"/>
  <c r="GM768" i="1"/>
  <c r="GN768" i="1" s="1"/>
  <c r="CZ573" i="1"/>
  <c r="Y573" i="1" s="1"/>
  <c r="DJ539" i="3"/>
  <c r="P683" i="1"/>
  <c r="DJ349" i="3"/>
  <c r="Q729" i="1"/>
  <c r="GM272" i="1"/>
  <c r="GN272" i="1" s="1"/>
  <c r="DJ215" i="3"/>
  <c r="DJ143" i="3"/>
  <c r="L400" i="7"/>
  <c r="Q832" i="1"/>
  <c r="DJ376" i="3"/>
  <c r="R207" i="1"/>
  <c r="DJ41" i="3"/>
  <c r="L68" i="7"/>
  <c r="AH786" i="1"/>
  <c r="AH763" i="1" s="1"/>
  <c r="BA488" i="1"/>
  <c r="BA465" i="1" s="1"/>
  <c r="DJ12" i="3"/>
  <c r="DJ247" i="3"/>
  <c r="DJ310" i="3"/>
  <c r="DJ235" i="3"/>
  <c r="DJ83" i="3"/>
  <c r="L199" i="7"/>
  <c r="R92" i="1"/>
  <c r="DJ42" i="3"/>
  <c r="L69" i="7"/>
  <c r="DJ167" i="3"/>
  <c r="DJ224" i="3"/>
  <c r="L258" i="7"/>
  <c r="DJ98" i="3"/>
  <c r="L240" i="7"/>
  <c r="L239" i="7" s="1"/>
  <c r="AW247" i="7" s="1"/>
  <c r="DJ227" i="3"/>
  <c r="DJ338" i="3"/>
  <c r="DJ76" i="3"/>
  <c r="L174" i="7"/>
  <c r="DJ106" i="3"/>
  <c r="L265" i="7"/>
  <c r="DJ126" i="3"/>
  <c r="L315" i="7"/>
  <c r="DJ483" i="3"/>
  <c r="DJ464" i="3"/>
  <c r="DJ415" i="3"/>
  <c r="DJ298" i="3"/>
  <c r="DJ255" i="3"/>
  <c r="DJ328" i="3"/>
  <c r="DJ184" i="3"/>
  <c r="GM678" i="1"/>
  <c r="GN678" i="1" s="1"/>
  <c r="CZ90" i="1"/>
  <c r="Y90" i="1" s="1"/>
  <c r="W45" i="1"/>
  <c r="AJ26" i="1"/>
  <c r="P473" i="1"/>
  <c r="P629" i="1"/>
  <c r="P729" i="1"/>
  <c r="DJ265" i="3"/>
  <c r="Q421" i="1"/>
  <c r="AI433" i="1"/>
  <c r="V433" i="1" s="1"/>
  <c r="DJ258" i="3"/>
  <c r="DJ188" i="3"/>
  <c r="DJ88" i="3"/>
  <c r="L204" i="7"/>
  <c r="Q82" i="1"/>
  <c r="P832" i="1"/>
  <c r="DJ435" i="3"/>
  <c r="R480" i="1"/>
  <c r="Q574" i="1"/>
  <c r="DJ312" i="3"/>
  <c r="DJ152" i="3"/>
  <c r="L428" i="7"/>
  <c r="P207" i="1"/>
  <c r="P87" i="1"/>
  <c r="CP828" i="1"/>
  <c r="O828" i="1" s="1"/>
  <c r="R726" i="1"/>
  <c r="R577" i="1"/>
  <c r="DJ116" i="3"/>
  <c r="L291" i="7"/>
  <c r="AR213" i="7"/>
  <c r="DJ63" i="3"/>
  <c r="L136" i="7"/>
  <c r="L135" i="7" s="1"/>
  <c r="AW142" i="7" s="1"/>
  <c r="DJ59" i="3"/>
  <c r="L124" i="7"/>
  <c r="L123" i="7" s="1"/>
  <c r="AW130" i="7" s="1"/>
  <c r="DJ390" i="3"/>
  <c r="DJ314" i="3"/>
  <c r="DJ165" i="3"/>
  <c r="DJ142" i="3"/>
  <c r="L398" i="7"/>
  <c r="DJ137" i="3"/>
  <c r="L338" i="7"/>
  <c r="DJ77" i="3"/>
  <c r="L175" i="7"/>
  <c r="Q92" i="1"/>
  <c r="DJ10" i="3"/>
  <c r="DJ20" i="3"/>
  <c r="AR183" i="7"/>
  <c r="DJ33" i="3"/>
  <c r="AT157" i="7"/>
  <c r="DJ37" i="3"/>
  <c r="DJ479" i="3"/>
  <c r="DJ532" i="3"/>
  <c r="AD478" i="7"/>
  <c r="C477" i="7"/>
  <c r="G476" i="7"/>
  <c r="AE478" i="7"/>
  <c r="DJ514" i="3"/>
  <c r="DJ327" i="3"/>
  <c r="DJ473" i="3"/>
  <c r="DJ279" i="3"/>
  <c r="DJ199" i="3"/>
  <c r="DJ233" i="3"/>
  <c r="AR436" i="7"/>
  <c r="L433" i="7" s="1"/>
  <c r="DJ134" i="3"/>
  <c r="L334" i="7"/>
  <c r="DJ103" i="3"/>
  <c r="L259" i="7"/>
  <c r="DJ123" i="3"/>
  <c r="L309" i="7"/>
  <c r="DJ522" i="3"/>
  <c r="DJ34" i="3"/>
  <c r="DJ432" i="3"/>
  <c r="DJ386" i="3"/>
  <c r="DJ223" i="3"/>
  <c r="DJ244" i="3"/>
  <c r="DJ186" i="3"/>
  <c r="DJ135" i="3"/>
  <c r="L337" i="7"/>
  <c r="DJ71" i="3"/>
  <c r="L169" i="7"/>
  <c r="L384" i="7"/>
  <c r="AR388" i="7"/>
  <c r="AR300" i="7"/>
  <c r="DJ96" i="3"/>
  <c r="L235" i="7"/>
  <c r="DJ57" i="3"/>
  <c r="L120" i="7"/>
  <c r="AR324" i="7"/>
  <c r="DJ32" i="3"/>
  <c r="CP209" i="1"/>
  <c r="O209" i="1" s="1"/>
  <c r="GM209" i="1" s="1"/>
  <c r="GN209" i="1" s="1"/>
  <c r="GM29" i="1"/>
  <c r="GN29" i="1" s="1"/>
  <c r="CP327" i="1"/>
  <c r="O327" i="1" s="1"/>
  <c r="CZ484" i="1"/>
  <c r="Y484" i="1" s="1"/>
  <c r="CP484" i="1"/>
  <c r="O484" i="1" s="1"/>
  <c r="CY484" i="1"/>
  <c r="X484" i="1" s="1"/>
  <c r="F899" i="1"/>
  <c r="X868" i="1"/>
  <c r="CP479" i="1"/>
  <c r="O479" i="1" s="1"/>
  <c r="GM479" i="1" s="1"/>
  <c r="GN479" i="1" s="1"/>
  <c r="GM772" i="1"/>
  <c r="GN772" i="1" s="1"/>
  <c r="CY113" i="1"/>
  <c r="X113" i="1" s="1"/>
  <c r="GM113" i="1" s="1"/>
  <c r="GN113" i="1" s="1"/>
  <c r="CY430" i="1"/>
  <c r="X430" i="1" s="1"/>
  <c r="CZ430" i="1"/>
  <c r="Y430" i="1" s="1"/>
  <c r="CG410" i="1"/>
  <c r="AX433" i="1"/>
  <c r="AU903" i="1"/>
  <c r="AU22" i="1" s="1"/>
  <c r="AX538" i="1"/>
  <c r="CG520" i="1"/>
  <c r="AH158" i="1"/>
  <c r="AQ763" i="1"/>
  <c r="AU410" i="1"/>
  <c r="AQ903" i="1"/>
  <c r="F913" i="1" s="1"/>
  <c r="AZ538" i="1"/>
  <c r="O684" i="1"/>
  <c r="GM684" i="1" s="1"/>
  <c r="GO684" i="1" s="1"/>
  <c r="AI378" i="1"/>
  <c r="V378" i="1" s="1"/>
  <c r="F145" i="1"/>
  <c r="AI488" i="1"/>
  <c r="V488" i="1" s="1"/>
  <c r="AI687" i="1"/>
  <c r="V687" i="1" s="1"/>
  <c r="AI172" i="1"/>
  <c r="AI158" i="1" s="1"/>
  <c r="G395" i="7"/>
  <c r="CG77" i="1"/>
  <c r="AX126" i="1"/>
  <c r="CI269" i="1"/>
  <c r="AZ286" i="1"/>
  <c r="AP903" i="1"/>
  <c r="AP939" i="1" s="1"/>
  <c r="AI637" i="1"/>
  <c r="AI614" i="1" s="1"/>
  <c r="CI77" i="1"/>
  <c r="AZ126" i="1"/>
  <c r="AP669" i="1"/>
  <c r="AI332" i="1"/>
  <c r="V332" i="1" s="1"/>
  <c r="AI786" i="1"/>
  <c r="V786" i="1" s="1"/>
  <c r="AZ570" i="1"/>
  <c r="F593" i="1"/>
  <c r="AQ719" i="1"/>
  <c r="AI126" i="1"/>
  <c r="AI77" i="1" s="1"/>
  <c r="AI237" i="1"/>
  <c r="AI204" i="1" s="1"/>
  <c r="AX26" i="1"/>
  <c r="F52" i="1"/>
  <c r="AX269" i="1"/>
  <c r="F293" i="1"/>
  <c r="AI286" i="1"/>
  <c r="AI269" i="1" s="1"/>
  <c r="AI45" i="1"/>
  <c r="AI26" i="1" s="1"/>
  <c r="AG77" i="1"/>
  <c r="T126" i="1"/>
  <c r="W669" i="1"/>
  <c r="F711" i="1"/>
  <c r="AH818" i="1"/>
  <c r="BA669" i="1"/>
  <c r="F707" i="1"/>
  <c r="AX868" i="1"/>
  <c r="F880" i="1"/>
  <c r="CZ827" i="1"/>
  <c r="Y827" i="1" s="1"/>
  <c r="CY827" i="1"/>
  <c r="X827" i="1" s="1"/>
  <c r="DJ548" i="3"/>
  <c r="DJ461" i="3"/>
  <c r="S683" i="1"/>
  <c r="DJ428" i="3"/>
  <c r="S631" i="1"/>
  <c r="T364" i="1"/>
  <c r="F399" i="1"/>
  <c r="W318" i="1"/>
  <c r="F356" i="1"/>
  <c r="F339" i="1"/>
  <c r="AX318" i="1"/>
  <c r="DJ293" i="3"/>
  <c r="S421" i="1"/>
  <c r="DJ210" i="3"/>
  <c r="S273" i="1"/>
  <c r="R38" i="1"/>
  <c r="DJ404" i="3"/>
  <c r="S616" i="1"/>
  <c r="DJ533" i="3"/>
  <c r="DJ445" i="3"/>
  <c r="R682" i="1"/>
  <c r="DJ295" i="3"/>
  <c r="DJ252" i="3"/>
  <c r="R580" i="1"/>
  <c r="R523" i="1"/>
  <c r="DJ206" i="3"/>
  <c r="S271" i="1"/>
  <c r="CP271" i="1" s="1"/>
  <c r="O271" i="1" s="1"/>
  <c r="R372" i="1"/>
  <c r="P161" i="1"/>
  <c r="AZ818" i="1"/>
  <c r="F847" i="1"/>
  <c r="DJ510" i="3"/>
  <c r="S776" i="1"/>
  <c r="CP776" i="1" s="1"/>
  <c r="O776" i="1" s="1"/>
  <c r="R831" i="1"/>
  <c r="DJ528" i="3"/>
  <c r="S820" i="1"/>
  <c r="CP820" i="1" s="1"/>
  <c r="O820" i="1" s="1"/>
  <c r="P780" i="1"/>
  <c r="W520" i="1"/>
  <c r="F562" i="1"/>
  <c r="R778" i="1"/>
  <c r="Q672" i="1"/>
  <c r="DJ492" i="3"/>
  <c r="S765" i="1"/>
  <c r="R617" i="1"/>
  <c r="AX158" i="1"/>
  <c r="F179" i="1"/>
  <c r="AH410" i="1"/>
  <c r="U433" i="1"/>
  <c r="R326" i="1"/>
  <c r="DJ221" i="3"/>
  <c r="R79" i="1"/>
  <c r="P99" i="1"/>
  <c r="DJ409" i="3"/>
  <c r="DJ470" i="3"/>
  <c r="S723" i="1"/>
  <c r="P533" i="1"/>
  <c r="DJ321" i="3"/>
  <c r="P429" i="1"/>
  <c r="R482" i="1"/>
  <c r="DJ262" i="3"/>
  <c r="Q282" i="1"/>
  <c r="V172" i="1"/>
  <c r="R206" i="1"/>
  <c r="P106" i="1"/>
  <c r="DJ56" i="3"/>
  <c r="DJ95" i="3"/>
  <c r="DJ64" i="3"/>
  <c r="S92" i="1"/>
  <c r="DJ30" i="3"/>
  <c r="Q93" i="1"/>
  <c r="DJ537" i="3"/>
  <c r="S826" i="1"/>
  <c r="DJ504" i="3"/>
  <c r="DJ449" i="3"/>
  <c r="S677" i="1"/>
  <c r="AH614" i="1"/>
  <c r="DJ320" i="3"/>
  <c r="P367" i="1"/>
  <c r="Q321" i="1"/>
  <c r="P275" i="1"/>
  <c r="Q227" i="1"/>
  <c r="DJ147" i="3"/>
  <c r="S166" i="1"/>
  <c r="DJ47" i="3"/>
  <c r="Q721" i="1"/>
  <c r="DJ425" i="3"/>
  <c r="DJ300" i="3"/>
  <c r="S426" i="1"/>
  <c r="P534" i="1"/>
  <c r="DJ357" i="3"/>
  <c r="DJ308" i="3"/>
  <c r="DJ283" i="3"/>
  <c r="S416" i="1"/>
  <c r="Q216" i="1"/>
  <c r="Q111" i="1"/>
  <c r="P33" i="1"/>
  <c r="T731" i="1"/>
  <c r="AG719" i="1"/>
  <c r="AG786" i="1"/>
  <c r="CJ836" i="1"/>
  <c r="R821" i="1"/>
  <c r="Q771" i="1"/>
  <c r="DJ372" i="3"/>
  <c r="DJ380" i="3"/>
  <c r="Q528" i="1"/>
  <c r="Q468" i="1"/>
  <c r="F444" i="1"/>
  <c r="AZ410" i="1"/>
  <c r="DJ296" i="3"/>
  <c r="P412" i="1"/>
  <c r="P766" i="1"/>
  <c r="P116" i="1"/>
  <c r="DJ552" i="3"/>
  <c r="P28" i="1"/>
  <c r="DJ407" i="3"/>
  <c r="P622" i="1"/>
  <c r="DJ460" i="3"/>
  <c r="R572" i="1"/>
  <c r="DJ355" i="3"/>
  <c r="DJ214" i="3"/>
  <c r="DJ225" i="3"/>
  <c r="S279" i="1"/>
  <c r="CP210" i="1"/>
  <c r="O210" i="1" s="1"/>
  <c r="DJ162" i="3"/>
  <c r="S208" i="1"/>
  <c r="Q119" i="1"/>
  <c r="P122" i="1"/>
  <c r="Q30" i="1"/>
  <c r="DJ61" i="3"/>
  <c r="S89" i="1"/>
  <c r="DJ28" i="3"/>
  <c r="S41" i="1"/>
  <c r="BA719" i="1"/>
  <c r="F751" i="1"/>
  <c r="DJ325" i="3"/>
  <c r="S473" i="1"/>
  <c r="DJ424" i="3"/>
  <c r="S629" i="1"/>
  <c r="AZ465" i="1"/>
  <c r="F499" i="1"/>
  <c r="DJ91" i="3"/>
  <c r="S104" i="1"/>
  <c r="DJ549" i="3"/>
  <c r="S832" i="1"/>
  <c r="Q682" i="1"/>
  <c r="Q580" i="1"/>
  <c r="Q523" i="1"/>
  <c r="Q372" i="1"/>
  <c r="DJ159" i="3"/>
  <c r="S207" i="1"/>
  <c r="CP207" i="1" s="1"/>
  <c r="O207" i="1" s="1"/>
  <c r="DJ139" i="3"/>
  <c r="S161" i="1"/>
  <c r="DJ54" i="3"/>
  <c r="S87" i="1"/>
  <c r="CP827" i="1"/>
  <c r="O827" i="1" s="1"/>
  <c r="CP782" i="1"/>
  <c r="O782" i="1" s="1"/>
  <c r="AX669" i="1"/>
  <c r="F694" i="1"/>
  <c r="Q831" i="1"/>
  <c r="DJ516" i="3"/>
  <c r="S780" i="1"/>
  <c r="Q778" i="1"/>
  <c r="AZ731" i="1"/>
  <c r="CI719" i="1"/>
  <c r="P672" i="1"/>
  <c r="W364" i="1"/>
  <c r="F402" i="1"/>
  <c r="Q617" i="1"/>
  <c r="Q326" i="1"/>
  <c r="DJ218" i="3"/>
  <c r="S276" i="1"/>
  <c r="Q79" i="1"/>
  <c r="DJ79" i="3"/>
  <c r="S99" i="1"/>
  <c r="V719" i="1"/>
  <c r="F754" i="1"/>
  <c r="R723" i="1"/>
  <c r="DJ370" i="3"/>
  <c r="S533" i="1"/>
  <c r="R429" i="1"/>
  <c r="Q482" i="1"/>
  <c r="DJ259" i="3"/>
  <c r="S366" i="1"/>
  <c r="DJ231" i="3"/>
  <c r="S282" i="1"/>
  <c r="DJ156" i="3"/>
  <c r="S206" i="1"/>
  <c r="DJ93" i="3"/>
  <c r="S106" i="1"/>
  <c r="P93" i="1"/>
  <c r="CY828" i="1"/>
  <c r="X828" i="1" s="1"/>
  <c r="CZ828" i="1"/>
  <c r="Y828" i="1" s="1"/>
  <c r="CY823" i="1"/>
  <c r="X823" i="1" s="1"/>
  <c r="CZ823" i="1"/>
  <c r="Y823" i="1" s="1"/>
  <c r="R826" i="1"/>
  <c r="I871" i="1"/>
  <c r="K871" i="1"/>
  <c r="E479" i="7" s="1"/>
  <c r="GM870" i="1"/>
  <c r="AX719" i="1"/>
  <c r="F738" i="1"/>
  <c r="R677" i="1"/>
  <c r="DJ260" i="3"/>
  <c r="S367" i="1"/>
  <c r="DJ242" i="3"/>
  <c r="S321" i="1"/>
  <c r="DJ212" i="3"/>
  <c r="S275" i="1"/>
  <c r="P227" i="1"/>
  <c r="R166" i="1"/>
  <c r="BB22" i="1"/>
  <c r="BB939" i="1"/>
  <c r="F916" i="1"/>
  <c r="DJ44" i="3"/>
  <c r="S81" i="1"/>
  <c r="CP81" i="1" s="1"/>
  <c r="O81" i="1" s="1"/>
  <c r="AH26" i="1"/>
  <c r="U45" i="1"/>
  <c r="P721" i="1"/>
  <c r="R426" i="1"/>
  <c r="DJ373" i="3"/>
  <c r="S534" i="1"/>
  <c r="R416" i="1"/>
  <c r="P216" i="1"/>
  <c r="P111" i="1"/>
  <c r="DJ15" i="3"/>
  <c r="S33" i="1"/>
  <c r="BA570" i="1"/>
  <c r="F602" i="1"/>
  <c r="BA520" i="1"/>
  <c r="F558" i="1"/>
  <c r="Q821" i="1"/>
  <c r="P771" i="1"/>
  <c r="P528" i="1"/>
  <c r="P468" i="1"/>
  <c r="DJ277" i="3"/>
  <c r="S412" i="1"/>
  <c r="DJ493" i="3"/>
  <c r="S766" i="1"/>
  <c r="DJ138" i="3"/>
  <c r="S160" i="1"/>
  <c r="CP160" i="1" s="1"/>
  <c r="O160" i="1" s="1"/>
  <c r="DJ110" i="3"/>
  <c r="S116" i="1"/>
  <c r="CY80" i="1"/>
  <c r="X80" i="1" s="1"/>
  <c r="CZ80" i="1"/>
  <c r="Y80" i="1" s="1"/>
  <c r="DJ1" i="3"/>
  <c r="S28" i="1"/>
  <c r="DJ413" i="3"/>
  <c r="S622" i="1"/>
  <c r="Q572" i="1"/>
  <c r="Q279" i="1"/>
  <c r="P208" i="1"/>
  <c r="P119" i="1"/>
  <c r="DJ131" i="3"/>
  <c r="S122" i="1"/>
  <c r="P30" i="1"/>
  <c r="R89" i="1"/>
  <c r="R41" i="1"/>
  <c r="F559" i="1"/>
  <c r="T520" i="1"/>
  <c r="CZ777" i="1"/>
  <c r="Y777" i="1" s="1"/>
  <c r="CY777" i="1"/>
  <c r="X777" i="1" s="1"/>
  <c r="Q631" i="1"/>
  <c r="DJ451" i="3"/>
  <c r="DJ364" i="3"/>
  <c r="DJ398" i="3"/>
  <c r="AH318" i="1"/>
  <c r="U332" i="1"/>
  <c r="T158" i="1"/>
  <c r="F193" i="1"/>
  <c r="DJ271" i="3"/>
  <c r="DJ253" i="3"/>
  <c r="F257" i="1"/>
  <c r="BA204" i="1"/>
  <c r="AZ158" i="1"/>
  <c r="F183" i="1"/>
  <c r="CZ95" i="1"/>
  <c r="Y95" i="1" s="1"/>
  <c r="CY95" i="1"/>
  <c r="X95" i="1" s="1"/>
  <c r="U158" i="1"/>
  <c r="F194" i="1"/>
  <c r="G469" i="7" s="1"/>
  <c r="DJ45" i="3"/>
  <c r="S82" i="1"/>
  <c r="P38" i="1"/>
  <c r="DJ24" i="3"/>
  <c r="DJ13" i="3"/>
  <c r="S31" i="1"/>
  <c r="CP31" i="1" s="1"/>
  <c r="O31" i="1" s="1"/>
  <c r="DJ9" i="3"/>
  <c r="P682" i="1"/>
  <c r="DJ382" i="3"/>
  <c r="S574" i="1"/>
  <c r="P580" i="1"/>
  <c r="P523" i="1"/>
  <c r="DJ397" i="3"/>
  <c r="DJ344" i="3"/>
  <c r="P372" i="1"/>
  <c r="DJ200" i="3"/>
  <c r="Q161" i="1"/>
  <c r="CY782" i="1"/>
  <c r="X782" i="1" s="1"/>
  <c r="CZ782" i="1"/>
  <c r="Y782" i="1" s="1"/>
  <c r="P831" i="1"/>
  <c r="R780" i="1"/>
  <c r="DJ519" i="3"/>
  <c r="P778" i="1"/>
  <c r="DJ441" i="3"/>
  <c r="S672" i="1"/>
  <c r="BA410" i="1"/>
  <c r="P617" i="1"/>
  <c r="T318" i="1"/>
  <c r="DJ309" i="3"/>
  <c r="DJ246" i="3"/>
  <c r="BA158" i="1"/>
  <c r="F192" i="1"/>
  <c r="P326" i="1"/>
  <c r="Q276" i="1"/>
  <c r="DJ208" i="3"/>
  <c r="P79" i="1"/>
  <c r="R99" i="1"/>
  <c r="BC22" i="1"/>
  <c r="F919" i="1"/>
  <c r="BC939" i="1"/>
  <c r="DJ443" i="3"/>
  <c r="Q723" i="1"/>
  <c r="R533" i="1"/>
  <c r="Q429" i="1"/>
  <c r="P482" i="1"/>
  <c r="DJ395" i="3"/>
  <c r="R282" i="1"/>
  <c r="Q206" i="1"/>
  <c r="DJ112" i="3"/>
  <c r="R106" i="1"/>
  <c r="DJ67" i="3"/>
  <c r="S93" i="1"/>
  <c r="AJ836" i="1"/>
  <c r="CP773" i="1"/>
  <c r="O773" i="1" s="1"/>
  <c r="CY773" i="1"/>
  <c r="X773" i="1" s="1"/>
  <c r="CZ773" i="1"/>
  <c r="Y773" i="1" s="1"/>
  <c r="Q826" i="1"/>
  <c r="AH669" i="1"/>
  <c r="U687" i="1"/>
  <c r="DJ343" i="3"/>
  <c r="DJ496" i="3"/>
  <c r="Q677" i="1"/>
  <c r="DJ486" i="3"/>
  <c r="R367" i="1"/>
  <c r="AE378" i="1" s="1"/>
  <c r="R321" i="1"/>
  <c r="W158" i="1"/>
  <c r="F196" i="1"/>
  <c r="R275" i="1"/>
  <c r="DJ196" i="3"/>
  <c r="S227" i="1"/>
  <c r="P166" i="1"/>
  <c r="DJ520" i="3"/>
  <c r="DJ466" i="3"/>
  <c r="S721" i="1"/>
  <c r="AH520" i="1"/>
  <c r="U538" i="1"/>
  <c r="DJ468" i="3"/>
  <c r="DJ342" i="3"/>
  <c r="Q426" i="1"/>
  <c r="R534" i="1"/>
  <c r="DJ161" i="3"/>
  <c r="Q416" i="1"/>
  <c r="DJ198" i="3"/>
  <c r="DJ182" i="3"/>
  <c r="S216" i="1"/>
  <c r="DJ101" i="3"/>
  <c r="S111" i="1"/>
  <c r="DJ113" i="3"/>
  <c r="R33" i="1"/>
  <c r="CP823" i="1"/>
  <c r="O823" i="1" s="1"/>
  <c r="P821" i="1"/>
  <c r="DJ501" i="3"/>
  <c r="S771" i="1"/>
  <c r="F843" i="1"/>
  <c r="AX818" i="1"/>
  <c r="DJ440" i="3"/>
  <c r="S671" i="1"/>
  <c r="CP671" i="1" s="1"/>
  <c r="O671" i="1" s="1"/>
  <c r="DJ352" i="3"/>
  <c r="S522" i="1"/>
  <c r="DJ385" i="3"/>
  <c r="DJ337" i="3"/>
  <c r="DJ361" i="3"/>
  <c r="S528" i="1"/>
  <c r="R468" i="1"/>
  <c r="AH465" i="1"/>
  <c r="U488" i="1"/>
  <c r="R412" i="1"/>
  <c r="DJ40" i="3"/>
  <c r="R766" i="1"/>
  <c r="R116" i="1"/>
  <c r="AZ26" i="1"/>
  <c r="F56" i="1"/>
  <c r="R28" i="1"/>
  <c r="DJ495" i="3"/>
  <c r="R622" i="1"/>
  <c r="DJ17" i="3"/>
  <c r="DJ7" i="3"/>
  <c r="DJ430" i="3"/>
  <c r="P572" i="1"/>
  <c r="DJ264" i="3"/>
  <c r="P279" i="1"/>
  <c r="DJ281" i="3"/>
  <c r="S414" i="1"/>
  <c r="CP414" i="1" s="1"/>
  <c r="O414" i="1" s="1"/>
  <c r="R208" i="1"/>
  <c r="DJ121" i="3"/>
  <c r="S119" i="1"/>
  <c r="R122" i="1"/>
  <c r="DJ5" i="3"/>
  <c r="S30" i="1"/>
  <c r="Q89" i="1"/>
  <c r="Q41" i="1"/>
  <c r="DJ18" i="3"/>
  <c r="W719" i="1"/>
  <c r="CY83" i="1"/>
  <c r="X83" i="1" s="1"/>
  <c r="F749" i="1"/>
  <c r="AT719" i="1"/>
  <c r="Q473" i="1"/>
  <c r="DJ481" i="3"/>
  <c r="S729" i="1"/>
  <c r="F389" i="1"/>
  <c r="AZ364" i="1"/>
  <c r="DJ302" i="3"/>
  <c r="F343" i="1"/>
  <c r="AZ318" i="1"/>
  <c r="DJ164" i="3"/>
  <c r="CP273" i="1"/>
  <c r="O273" i="1" s="1"/>
  <c r="AH269" i="1"/>
  <c r="U286" i="1"/>
  <c r="AO22" i="1"/>
  <c r="AO939" i="1"/>
  <c r="F907" i="1"/>
  <c r="R82" i="1"/>
  <c r="DJ22" i="3"/>
  <c r="S38" i="1"/>
  <c r="CP616" i="1"/>
  <c r="O616" i="1" s="1"/>
  <c r="DJ458" i="3"/>
  <c r="S682" i="1"/>
  <c r="DJ336" i="3"/>
  <c r="S480" i="1"/>
  <c r="DJ393" i="3"/>
  <c r="S580" i="1"/>
  <c r="DJ353" i="3"/>
  <c r="S523" i="1"/>
  <c r="DJ316" i="3"/>
  <c r="S467" i="1"/>
  <c r="DJ268" i="3"/>
  <c r="S372" i="1"/>
  <c r="CY210" i="1"/>
  <c r="X210" i="1" s="1"/>
  <c r="CZ210" i="1"/>
  <c r="Y210" i="1" s="1"/>
  <c r="R161" i="1"/>
  <c r="CP777" i="1"/>
  <c r="O777" i="1" s="1"/>
  <c r="DJ476" i="3"/>
  <c r="S726" i="1"/>
  <c r="CP726" i="1" s="1"/>
  <c r="O726" i="1" s="1"/>
  <c r="DJ546" i="3"/>
  <c r="S831" i="1"/>
  <c r="Q780" i="1"/>
  <c r="DJ512" i="3"/>
  <c r="S778" i="1"/>
  <c r="F740" i="1"/>
  <c r="AP719" i="1"/>
  <c r="F708" i="1"/>
  <c r="T669" i="1"/>
  <c r="R672" i="1"/>
  <c r="DJ388" i="3"/>
  <c r="S577" i="1"/>
  <c r="CP577" i="1" s="1"/>
  <c r="O577" i="1" s="1"/>
  <c r="CP765" i="1"/>
  <c r="O765" i="1" s="1"/>
  <c r="DJ405" i="3"/>
  <c r="S617" i="1"/>
  <c r="DJ250" i="3"/>
  <c r="S326" i="1"/>
  <c r="DJ158" i="3"/>
  <c r="R276" i="1"/>
  <c r="DJ38" i="3"/>
  <c r="S79" i="1"/>
  <c r="Q99" i="1"/>
  <c r="DJ334" i="3"/>
  <c r="S478" i="1"/>
  <c r="P723" i="1"/>
  <c r="DJ306" i="3"/>
  <c r="S429" i="1"/>
  <c r="DJ340" i="3"/>
  <c r="S482" i="1"/>
  <c r="P282" i="1"/>
  <c r="P206" i="1"/>
  <c r="CP92" i="1"/>
  <c r="O92" i="1" s="1"/>
  <c r="R93" i="1"/>
  <c r="P826" i="1"/>
  <c r="F454" i="1"/>
  <c r="T410" i="1"/>
  <c r="P677" i="1"/>
  <c r="Q367" i="1"/>
  <c r="P321" i="1"/>
  <c r="Q275" i="1"/>
  <c r="R227" i="1"/>
  <c r="Q166" i="1"/>
  <c r="R721" i="1"/>
  <c r="P426" i="1"/>
  <c r="Q534" i="1"/>
  <c r="DJ241" i="3"/>
  <c r="S320" i="1"/>
  <c r="P416" i="1"/>
  <c r="R216" i="1"/>
  <c r="R111" i="1"/>
  <c r="Q33" i="1"/>
  <c r="CJ786" i="1"/>
  <c r="DJ529" i="3"/>
  <c r="S821" i="1"/>
  <c r="R771" i="1"/>
  <c r="F398" i="1"/>
  <c r="AZ614" i="1"/>
  <c r="F648" i="1"/>
  <c r="DJ422" i="3"/>
  <c r="S627" i="1"/>
  <c r="CP627" i="1" s="1"/>
  <c r="O627" i="1" s="1"/>
  <c r="R528" i="1"/>
  <c r="DJ317" i="3"/>
  <c r="S468" i="1"/>
  <c r="Q412" i="1"/>
  <c r="CP83" i="1"/>
  <c r="O83" i="1" s="1"/>
  <c r="GM83" i="1" s="1"/>
  <c r="GN83" i="1" s="1"/>
  <c r="CP95" i="1"/>
  <c r="O95" i="1" s="1"/>
  <c r="Q766" i="1"/>
  <c r="Q116" i="1"/>
  <c r="Q28" i="1"/>
  <c r="Q622" i="1"/>
  <c r="DJ378" i="3"/>
  <c r="S572" i="1"/>
  <c r="R279" i="1"/>
  <c r="Q208" i="1"/>
  <c r="R119" i="1"/>
  <c r="Q122" i="1"/>
  <c r="R30" i="1"/>
  <c r="P89" i="1"/>
  <c r="P41" i="1"/>
  <c r="DJ8" i="3"/>
  <c r="DJ97" i="3"/>
  <c r="AC172" i="1" l="1"/>
  <c r="CP421" i="1"/>
  <c r="O421" i="1" s="1"/>
  <c r="GM123" i="1"/>
  <c r="GN123" i="1" s="1"/>
  <c r="GM618" i="1"/>
  <c r="GN618" i="1" s="1"/>
  <c r="CP87" i="1"/>
  <c r="O87" i="1" s="1"/>
  <c r="L282" i="7"/>
  <c r="AO300" i="7" s="1"/>
  <c r="L331" i="7"/>
  <c r="AO344" i="7" s="1"/>
  <c r="L307" i="7"/>
  <c r="AO324" i="7" s="1"/>
  <c r="L336" i="7"/>
  <c r="AW344" i="7" s="1"/>
  <c r="L420" i="7"/>
  <c r="AO436" i="7" s="1"/>
  <c r="AT324" i="7"/>
  <c r="L321" i="7" s="1"/>
  <c r="L297" i="7"/>
  <c r="AG818" i="1"/>
  <c r="CP832" i="1"/>
  <c r="O832" i="1" s="1"/>
  <c r="V836" i="1"/>
  <c r="F859" i="1" s="1"/>
  <c r="GM822" i="1"/>
  <c r="GN822" i="1" s="1"/>
  <c r="GM823" i="1"/>
  <c r="GN823" i="1" s="1"/>
  <c r="AX763" i="1"/>
  <c r="GM773" i="1"/>
  <c r="GN773" i="1" s="1"/>
  <c r="AI763" i="1"/>
  <c r="AC786" i="1"/>
  <c r="P786" i="1" s="1"/>
  <c r="W786" i="1"/>
  <c r="W763" i="1" s="1"/>
  <c r="F797" i="1"/>
  <c r="U786" i="1"/>
  <c r="U903" i="1" s="1"/>
  <c r="F753" i="1"/>
  <c r="CP683" i="1"/>
  <c r="O683" i="1" s="1"/>
  <c r="AI669" i="1"/>
  <c r="F698" i="1"/>
  <c r="AC637" i="1"/>
  <c r="CH637" i="1" s="1"/>
  <c r="BA614" i="1"/>
  <c r="V637" i="1"/>
  <c r="F660" i="1" s="1"/>
  <c r="W614" i="1"/>
  <c r="F658" i="1"/>
  <c r="AE637" i="1"/>
  <c r="R637" i="1" s="1"/>
  <c r="F603" i="1"/>
  <c r="V570" i="1"/>
  <c r="AH570" i="1"/>
  <c r="AG570" i="1"/>
  <c r="CP574" i="1"/>
  <c r="O574" i="1" s="1"/>
  <c r="F606" i="1"/>
  <c r="AI520" i="1"/>
  <c r="V538" i="1"/>
  <c r="AJ465" i="1"/>
  <c r="GM483" i="1"/>
  <c r="GN483" i="1" s="1"/>
  <c r="F884" i="1"/>
  <c r="T465" i="1"/>
  <c r="CP473" i="1"/>
  <c r="O473" i="1" s="1"/>
  <c r="F508" i="1"/>
  <c r="W465" i="1"/>
  <c r="CP416" i="1"/>
  <c r="O416" i="1" s="1"/>
  <c r="AX903" i="1"/>
  <c r="AX939" i="1" s="1"/>
  <c r="F457" i="1"/>
  <c r="AI410" i="1"/>
  <c r="U364" i="1"/>
  <c r="GM328" i="1"/>
  <c r="GN328" i="1" s="1"/>
  <c r="AI318" i="1"/>
  <c r="CP321" i="1"/>
  <c r="O321" i="1" s="1"/>
  <c r="F352" i="1"/>
  <c r="F307" i="1"/>
  <c r="GM277" i="1"/>
  <c r="GN277" i="1" s="1"/>
  <c r="AY868" i="1"/>
  <c r="U204" i="1"/>
  <c r="AZ204" i="1"/>
  <c r="T204" i="1"/>
  <c r="W204" i="1"/>
  <c r="L263" i="7"/>
  <c r="AW273" i="7" s="1"/>
  <c r="F879" i="1"/>
  <c r="AW868" i="1"/>
  <c r="GM90" i="1"/>
  <c r="GN90" i="1" s="1"/>
  <c r="W126" i="1"/>
  <c r="W77" i="1" s="1"/>
  <c r="GM80" i="1"/>
  <c r="GN80" i="1" s="1"/>
  <c r="L67" i="7"/>
  <c r="AW75" i="7" s="1"/>
  <c r="CJ77" i="1"/>
  <c r="U126" i="1"/>
  <c r="F148" i="1" s="1"/>
  <c r="G375" i="7" s="1"/>
  <c r="AQ939" i="1"/>
  <c r="AQ18" i="1" s="1"/>
  <c r="F922" i="1"/>
  <c r="C49" i="7" s="1"/>
  <c r="T26" i="1"/>
  <c r="AQ22" i="1"/>
  <c r="AU939" i="1"/>
  <c r="F958" i="1" s="1"/>
  <c r="F912" i="1"/>
  <c r="G16" i="2" s="1"/>
  <c r="L444" i="7"/>
  <c r="L385" i="7"/>
  <c r="L350" i="7"/>
  <c r="L72" i="7"/>
  <c r="GM578" i="1"/>
  <c r="GN578" i="1" s="1"/>
  <c r="L154" i="7"/>
  <c r="F310" i="1"/>
  <c r="W269" i="1"/>
  <c r="GM95" i="1"/>
  <c r="GN95" i="1" s="1"/>
  <c r="CP723" i="1"/>
  <c r="O723" i="1" s="1"/>
  <c r="AE687" i="1"/>
  <c r="AE669" i="1" s="1"/>
  <c r="GM777" i="1"/>
  <c r="GN777" i="1" s="1"/>
  <c r="GM828" i="1"/>
  <c r="GN828" i="1" s="1"/>
  <c r="AD332" i="1"/>
  <c r="AD318" i="1" s="1"/>
  <c r="AE582" i="1"/>
  <c r="R582" i="1" s="1"/>
  <c r="AI465" i="1"/>
  <c r="AP22" i="1"/>
  <c r="GM327" i="1"/>
  <c r="GN327" i="1" s="1"/>
  <c r="GM573" i="1"/>
  <c r="GN573" i="1" s="1"/>
  <c r="L138" i="7"/>
  <c r="BA286" i="1"/>
  <c r="CJ269" i="1"/>
  <c r="L193" i="7"/>
  <c r="AT213" i="7"/>
  <c r="L210" i="7" s="1"/>
  <c r="AT183" i="7"/>
  <c r="L180" i="7" s="1"/>
  <c r="L163" i="7"/>
  <c r="AT247" i="7"/>
  <c r="L244" i="7" s="1"/>
  <c r="L231" i="7"/>
  <c r="GM120" i="1"/>
  <c r="GN120" i="1" s="1"/>
  <c r="L341" i="7"/>
  <c r="GM871" i="1"/>
  <c r="GN871" i="1" s="1"/>
  <c r="AD480" i="7"/>
  <c r="G479" i="7"/>
  <c r="AE480" i="7"/>
  <c r="F69" i="1"/>
  <c r="W26" i="1"/>
  <c r="AT273" i="7"/>
  <c r="L270" i="7" s="1"/>
  <c r="L257" i="7"/>
  <c r="GM430" i="1"/>
  <c r="GN430" i="1" s="1"/>
  <c r="GM283" i="1"/>
  <c r="GN283" i="1" s="1"/>
  <c r="L201" i="7"/>
  <c r="AW213" i="7" s="1"/>
  <c r="AT106" i="7"/>
  <c r="L103" i="7" s="1"/>
  <c r="L90" i="7"/>
  <c r="L116" i="7"/>
  <c r="AT130" i="7"/>
  <c r="L127" i="7" s="1"/>
  <c r="L519" i="7"/>
  <c r="AE731" i="1"/>
  <c r="R731" i="1" s="1"/>
  <c r="AD378" i="1"/>
  <c r="AD364" i="1" s="1"/>
  <c r="AC836" i="1"/>
  <c r="AC818" i="1" s="1"/>
  <c r="AE332" i="1"/>
  <c r="AE318" i="1" s="1"/>
  <c r="CP631" i="1"/>
  <c r="O631" i="1" s="1"/>
  <c r="AE836" i="1"/>
  <c r="AE818" i="1" s="1"/>
  <c r="AZ903" i="1"/>
  <c r="F914" i="1" s="1"/>
  <c r="GM827" i="1"/>
  <c r="GN827" i="1" s="1"/>
  <c r="V237" i="1"/>
  <c r="V204" i="1" s="1"/>
  <c r="GM484" i="1"/>
  <c r="GN484" i="1" s="1"/>
  <c r="L313" i="7"/>
  <c r="F65" i="1"/>
  <c r="BA26" i="1"/>
  <c r="AT410" i="7"/>
  <c r="L456" i="7" s="1"/>
  <c r="L394" i="7"/>
  <c r="L542" i="7"/>
  <c r="L540" i="7" s="1"/>
  <c r="L171" i="7"/>
  <c r="AW183" i="7" s="1"/>
  <c r="L288" i="7"/>
  <c r="L96" i="7"/>
  <c r="AW106" i="7" s="1"/>
  <c r="L153" i="7"/>
  <c r="L426" i="7"/>
  <c r="AW436" i="7" s="1"/>
  <c r="L453" i="7" s="1"/>
  <c r="L451" i="7" s="1"/>
  <c r="F440" i="1"/>
  <c r="AX410" i="1"/>
  <c r="AD45" i="1"/>
  <c r="AD26" i="1" s="1"/>
  <c r="AD286" i="1"/>
  <c r="AD269" i="1" s="1"/>
  <c r="CP282" i="1"/>
  <c r="O282" i="1" s="1"/>
  <c r="AD836" i="1"/>
  <c r="Q836" i="1" s="1"/>
  <c r="V126" i="1"/>
  <c r="F149" i="1" s="1"/>
  <c r="G376" i="7" s="1"/>
  <c r="F549" i="1"/>
  <c r="AZ520" i="1"/>
  <c r="F545" i="1"/>
  <c r="AX520" i="1"/>
  <c r="AD637" i="1"/>
  <c r="AD614" i="1" s="1"/>
  <c r="AE488" i="1"/>
  <c r="R488" i="1" s="1"/>
  <c r="AD786" i="1"/>
  <c r="AD763" i="1" s="1"/>
  <c r="AE538" i="1"/>
  <c r="AE520" i="1" s="1"/>
  <c r="AI364" i="1"/>
  <c r="CP677" i="1"/>
  <c r="O677" i="1" s="1"/>
  <c r="CP41" i="1"/>
  <c r="O41" i="1" s="1"/>
  <c r="AX77" i="1"/>
  <c r="F133" i="1"/>
  <c r="CP89" i="1"/>
  <c r="O89" i="1" s="1"/>
  <c r="CP826" i="1"/>
  <c r="O826" i="1" s="1"/>
  <c r="AE172" i="1"/>
  <c r="AE433" i="1"/>
  <c r="R433" i="1" s="1"/>
  <c r="AD687" i="1"/>
  <c r="AD669" i="1" s="1"/>
  <c r="V45" i="1"/>
  <c r="V26" i="1" s="1"/>
  <c r="AC488" i="1"/>
  <c r="CE488" i="1" s="1"/>
  <c r="F297" i="1"/>
  <c r="AZ269" i="1"/>
  <c r="AD433" i="1"/>
  <c r="AD410" i="1" s="1"/>
  <c r="CP426" i="1"/>
  <c r="O426" i="1" s="1"/>
  <c r="F137" i="1"/>
  <c r="AZ77" i="1"/>
  <c r="AD582" i="1"/>
  <c r="Q582" i="1" s="1"/>
  <c r="V286" i="1"/>
  <c r="F309" i="1" s="1"/>
  <c r="CP276" i="1"/>
  <c r="O276" i="1" s="1"/>
  <c r="AD172" i="1"/>
  <c r="Q172" i="1" s="1"/>
  <c r="AD488" i="1"/>
  <c r="AD465" i="1" s="1"/>
  <c r="AE786" i="1"/>
  <c r="R786" i="1" s="1"/>
  <c r="AE286" i="1"/>
  <c r="R286" i="1" s="1"/>
  <c r="CP82" i="1"/>
  <c r="O82" i="1" s="1"/>
  <c r="AD538" i="1"/>
  <c r="AD520" i="1" s="1"/>
  <c r="CY468" i="1"/>
  <c r="X468" i="1" s="1"/>
  <c r="CZ468" i="1"/>
  <c r="Y468" i="1" s="1"/>
  <c r="CY523" i="1"/>
  <c r="X523" i="1" s="1"/>
  <c r="CZ523" i="1"/>
  <c r="Y523" i="1" s="1"/>
  <c r="CY480" i="1"/>
  <c r="X480" i="1" s="1"/>
  <c r="CZ480" i="1"/>
  <c r="Y480" i="1" s="1"/>
  <c r="AO18" i="1"/>
  <c r="F943" i="1"/>
  <c r="CZ30" i="1"/>
  <c r="Y30" i="1" s="1"/>
  <c r="CY30" i="1"/>
  <c r="X30" i="1" s="1"/>
  <c r="CP279" i="1"/>
  <c r="O279" i="1" s="1"/>
  <c r="AE158" i="1"/>
  <c r="R172" i="1"/>
  <c r="U465" i="1"/>
  <c r="F510" i="1"/>
  <c r="CY522" i="1"/>
  <c r="X522" i="1" s="1"/>
  <c r="AF538" i="1"/>
  <c r="CZ522" i="1"/>
  <c r="Y522" i="1" s="1"/>
  <c r="CP821" i="1"/>
  <c r="O821" i="1" s="1"/>
  <c r="CY216" i="1"/>
  <c r="X216" i="1" s="1"/>
  <c r="CZ216" i="1"/>
  <c r="Y216" i="1" s="1"/>
  <c r="CY721" i="1"/>
  <c r="X721" i="1" s="1"/>
  <c r="CZ721" i="1"/>
  <c r="Y721" i="1" s="1"/>
  <c r="AF731" i="1"/>
  <c r="CY227" i="1"/>
  <c r="X227" i="1" s="1"/>
  <c r="CZ227" i="1"/>
  <c r="Y227" i="1" s="1"/>
  <c r="AE364" i="1"/>
  <c r="R378" i="1"/>
  <c r="BC18" i="1"/>
  <c r="F955" i="1"/>
  <c r="CP79" i="1"/>
  <c r="O79" i="1" s="1"/>
  <c r="AC126" i="1"/>
  <c r="CP30" i="1"/>
  <c r="O30" i="1" s="1"/>
  <c r="CP208" i="1"/>
  <c r="O208" i="1" s="1"/>
  <c r="CY622" i="1"/>
  <c r="X622" i="1" s="1"/>
  <c r="CZ622" i="1"/>
  <c r="Y622" i="1" s="1"/>
  <c r="CY28" i="1"/>
  <c r="X28" i="1" s="1"/>
  <c r="CZ28" i="1"/>
  <c r="Y28" i="1" s="1"/>
  <c r="AF45" i="1"/>
  <c r="CY116" i="1"/>
  <c r="X116" i="1" s="1"/>
  <c r="AZ300" i="7" s="1"/>
  <c r="L298" i="7" s="1"/>
  <c r="CZ116" i="1"/>
  <c r="Y116" i="1" s="1"/>
  <c r="BA300" i="7" s="1"/>
  <c r="L299" i="7" s="1"/>
  <c r="CY766" i="1"/>
  <c r="X766" i="1" s="1"/>
  <c r="CZ766" i="1"/>
  <c r="Y766" i="1" s="1"/>
  <c r="CP468" i="1"/>
  <c r="O468" i="1" s="1"/>
  <c r="AC687" i="1"/>
  <c r="CY33" i="1"/>
  <c r="X33" i="1" s="1"/>
  <c r="CZ33" i="1"/>
  <c r="Y33" i="1" s="1"/>
  <c r="CP721" i="1"/>
  <c r="O721" i="1" s="1"/>
  <c r="AC731" i="1"/>
  <c r="CY321" i="1"/>
  <c r="X321" i="1" s="1"/>
  <c r="CZ321" i="1"/>
  <c r="Y321" i="1" s="1"/>
  <c r="CY106" i="1"/>
  <c r="X106" i="1" s="1"/>
  <c r="AZ247" i="7" s="1"/>
  <c r="L245" i="7" s="1"/>
  <c r="CZ106" i="1"/>
  <c r="Y106" i="1" s="1"/>
  <c r="BA247" i="7" s="1"/>
  <c r="L246" i="7" s="1"/>
  <c r="CZ282" i="1"/>
  <c r="Y282" i="1" s="1"/>
  <c r="CY282" i="1"/>
  <c r="X282" i="1" s="1"/>
  <c r="BA77" i="1"/>
  <c r="F146" i="1"/>
  <c r="CY629" i="1"/>
  <c r="X629" i="1" s="1"/>
  <c r="CZ629" i="1"/>
  <c r="Y629" i="1" s="1"/>
  <c r="CY89" i="1"/>
  <c r="X89" i="1" s="1"/>
  <c r="AZ142" i="7" s="1"/>
  <c r="L140" i="7" s="1"/>
  <c r="CZ89" i="1"/>
  <c r="Y89" i="1" s="1"/>
  <c r="BA142" i="7" s="1"/>
  <c r="L141" i="7" s="1"/>
  <c r="CY279" i="1"/>
  <c r="X279" i="1" s="1"/>
  <c r="CZ279" i="1"/>
  <c r="Y279" i="1" s="1"/>
  <c r="AC45" i="1"/>
  <c r="CP28" i="1"/>
  <c r="O28" i="1" s="1"/>
  <c r="CP766" i="1"/>
  <c r="O766" i="1" s="1"/>
  <c r="AG763" i="1"/>
  <c r="T786" i="1"/>
  <c r="CY426" i="1"/>
  <c r="X426" i="1" s="1"/>
  <c r="CZ426" i="1"/>
  <c r="Y426" i="1" s="1"/>
  <c r="CZ166" i="1"/>
  <c r="Y166" i="1" s="1"/>
  <c r="BA436" i="7" s="1"/>
  <c r="L435" i="7" s="1"/>
  <c r="CY166" i="1"/>
  <c r="X166" i="1" s="1"/>
  <c r="AZ436" i="7" s="1"/>
  <c r="L434" i="7" s="1"/>
  <c r="CY826" i="1"/>
  <c r="X826" i="1" s="1"/>
  <c r="CZ826" i="1"/>
  <c r="Y826" i="1" s="1"/>
  <c r="CY92" i="1"/>
  <c r="X92" i="1" s="1"/>
  <c r="AZ157" i="7" s="1"/>
  <c r="L155" i="7" s="1"/>
  <c r="CZ92" i="1"/>
  <c r="Y92" i="1" s="1"/>
  <c r="BA157" i="7" s="1"/>
  <c r="L156" i="7" s="1"/>
  <c r="CP106" i="1"/>
  <c r="O106" i="1" s="1"/>
  <c r="CY723" i="1"/>
  <c r="X723" i="1" s="1"/>
  <c r="CZ723" i="1"/>
  <c r="Y723" i="1" s="1"/>
  <c r="AE126" i="1"/>
  <c r="U410" i="1"/>
  <c r="F455" i="1"/>
  <c r="CY820" i="1"/>
  <c r="X820" i="1" s="1"/>
  <c r="AF836" i="1"/>
  <c r="CZ820" i="1"/>
  <c r="Y820" i="1" s="1"/>
  <c r="CZ271" i="1"/>
  <c r="Y271" i="1" s="1"/>
  <c r="CY271" i="1"/>
  <c r="X271" i="1" s="1"/>
  <c r="AF286" i="1"/>
  <c r="CZ421" i="1"/>
  <c r="Y421" i="1" s="1"/>
  <c r="CY421" i="1"/>
  <c r="X421" i="1" s="1"/>
  <c r="V465" i="1"/>
  <c r="F511" i="1"/>
  <c r="CY683" i="1"/>
  <c r="X683" i="1" s="1"/>
  <c r="CZ683" i="1"/>
  <c r="Y683" i="1" s="1"/>
  <c r="F858" i="1"/>
  <c r="U818" i="1"/>
  <c r="AP18" i="1"/>
  <c r="F948" i="1"/>
  <c r="T818" i="1"/>
  <c r="F857" i="1"/>
  <c r="CY572" i="1"/>
  <c r="X572" i="1" s="1"/>
  <c r="CZ572" i="1"/>
  <c r="Y572" i="1" s="1"/>
  <c r="AF582" i="1"/>
  <c r="AF332" i="1"/>
  <c r="CY320" i="1"/>
  <c r="X320" i="1" s="1"/>
  <c r="CZ320" i="1"/>
  <c r="Y320" i="1" s="1"/>
  <c r="CY482" i="1"/>
  <c r="X482" i="1" s="1"/>
  <c r="CZ482" i="1"/>
  <c r="Y482" i="1" s="1"/>
  <c r="CY79" i="1"/>
  <c r="X79" i="1" s="1"/>
  <c r="AZ75" i="7" s="1"/>
  <c r="AF126" i="1"/>
  <c r="CZ79" i="1"/>
  <c r="Y79" i="1" s="1"/>
  <c r="BA75" i="7" s="1"/>
  <c r="CZ326" i="1"/>
  <c r="Y326" i="1" s="1"/>
  <c r="CY326" i="1"/>
  <c r="X326" i="1" s="1"/>
  <c r="CY831" i="1"/>
  <c r="X831" i="1" s="1"/>
  <c r="CZ831" i="1"/>
  <c r="Y831" i="1" s="1"/>
  <c r="AC286" i="1"/>
  <c r="V763" i="1"/>
  <c r="F809" i="1"/>
  <c r="AJ818" i="1"/>
  <c r="W836" i="1"/>
  <c r="CP778" i="1"/>
  <c r="O778" i="1" s="1"/>
  <c r="CP831" i="1"/>
  <c r="O831" i="1" s="1"/>
  <c r="AB836" i="1" s="1"/>
  <c r="CP523" i="1"/>
  <c r="O523" i="1" s="1"/>
  <c r="CP480" i="1"/>
  <c r="O480" i="1" s="1"/>
  <c r="CY122" i="1"/>
  <c r="X122" i="1" s="1"/>
  <c r="AZ344" i="7" s="1"/>
  <c r="L342" i="7" s="1"/>
  <c r="CZ122" i="1"/>
  <c r="Y122" i="1" s="1"/>
  <c r="BA344" i="7" s="1"/>
  <c r="L343" i="7" s="1"/>
  <c r="CP528" i="1"/>
  <c r="O528" i="1" s="1"/>
  <c r="AC332" i="1"/>
  <c r="CY534" i="1"/>
  <c r="X534" i="1" s="1"/>
  <c r="CZ534" i="1"/>
  <c r="Y534" i="1" s="1"/>
  <c r="U26" i="1"/>
  <c r="F67" i="1"/>
  <c r="CP227" i="1"/>
  <c r="O227" i="1" s="1"/>
  <c r="U570" i="1"/>
  <c r="F604" i="1"/>
  <c r="HD870" i="1"/>
  <c r="L476" i="7" s="1"/>
  <c r="GN870" i="1"/>
  <c r="CY99" i="1"/>
  <c r="X99" i="1" s="1"/>
  <c r="AZ213" i="7" s="1"/>
  <c r="L211" i="7" s="1"/>
  <c r="CZ99" i="1"/>
  <c r="Y99" i="1" s="1"/>
  <c r="BA213" i="7" s="1"/>
  <c r="L212" i="7" s="1"/>
  <c r="AZ719" i="1"/>
  <c r="F742" i="1"/>
  <c r="GM782" i="1"/>
  <c r="GN782" i="1" s="1"/>
  <c r="CY161" i="1"/>
  <c r="X161" i="1" s="1"/>
  <c r="AZ410" i="7" s="1"/>
  <c r="L408" i="7" s="1"/>
  <c r="CZ161" i="1"/>
  <c r="Y161" i="1" s="1"/>
  <c r="BA410" i="7" s="1"/>
  <c r="L409" i="7" s="1"/>
  <c r="CZ104" i="1"/>
  <c r="Y104" i="1" s="1"/>
  <c r="BA225" i="7" s="1"/>
  <c r="L224" i="7" s="1"/>
  <c r="CY104" i="1"/>
  <c r="X104" i="1" s="1"/>
  <c r="AZ225" i="7" s="1"/>
  <c r="L223" i="7" s="1"/>
  <c r="CY208" i="1"/>
  <c r="X208" i="1" s="1"/>
  <c r="CZ208" i="1"/>
  <c r="Y208" i="1" s="1"/>
  <c r="CP412" i="1"/>
  <c r="O412" i="1" s="1"/>
  <c r="AC433" i="1"/>
  <c r="V364" i="1"/>
  <c r="F401" i="1"/>
  <c r="AD731" i="1"/>
  <c r="CP367" i="1"/>
  <c r="O367" i="1" s="1"/>
  <c r="CY677" i="1"/>
  <c r="X677" i="1" s="1"/>
  <c r="CZ677" i="1"/>
  <c r="Y677" i="1" s="1"/>
  <c r="AE237" i="1"/>
  <c r="AC378" i="1"/>
  <c r="CP429" i="1"/>
  <c r="O429" i="1" s="1"/>
  <c r="CY765" i="1"/>
  <c r="X765" i="1" s="1"/>
  <c r="CZ765" i="1"/>
  <c r="Y765" i="1" s="1"/>
  <c r="AF786" i="1"/>
  <c r="CY776" i="1"/>
  <c r="X776" i="1" s="1"/>
  <c r="CZ776" i="1"/>
  <c r="Y776" i="1" s="1"/>
  <c r="CJ763" i="1"/>
  <c r="BA786" i="1"/>
  <c r="AC158" i="1"/>
  <c r="CH172" i="1"/>
  <c r="P172" i="1"/>
  <c r="CE172" i="1"/>
  <c r="CF172" i="1"/>
  <c r="CP206" i="1"/>
  <c r="O206" i="1" s="1"/>
  <c r="AC237" i="1"/>
  <c r="CY478" i="1"/>
  <c r="X478" i="1" s="1"/>
  <c r="CZ478" i="1"/>
  <c r="Y478" i="1" s="1"/>
  <c r="CZ778" i="1"/>
  <c r="Y778" i="1" s="1"/>
  <c r="CY778" i="1"/>
  <c r="X778" i="1" s="1"/>
  <c r="CY372" i="1"/>
  <c r="X372" i="1" s="1"/>
  <c r="CZ372" i="1"/>
  <c r="Y372" i="1" s="1"/>
  <c r="CY467" i="1"/>
  <c r="X467" i="1" s="1"/>
  <c r="AF488" i="1"/>
  <c r="CZ467" i="1"/>
  <c r="Y467" i="1" s="1"/>
  <c r="CZ580" i="1"/>
  <c r="Y580" i="1" s="1"/>
  <c r="CY580" i="1"/>
  <c r="X580" i="1" s="1"/>
  <c r="CY682" i="1"/>
  <c r="X682" i="1" s="1"/>
  <c r="CZ682" i="1"/>
  <c r="Y682" i="1" s="1"/>
  <c r="CY38" i="1"/>
  <c r="X38" i="1" s="1"/>
  <c r="CZ38" i="1"/>
  <c r="Y38" i="1" s="1"/>
  <c r="U269" i="1"/>
  <c r="F308" i="1"/>
  <c r="CZ729" i="1"/>
  <c r="Y729" i="1" s="1"/>
  <c r="CY729" i="1"/>
  <c r="X729" i="1" s="1"/>
  <c r="CY414" i="1"/>
  <c r="X414" i="1" s="1"/>
  <c r="CZ414" i="1"/>
  <c r="Y414" i="1" s="1"/>
  <c r="CP572" i="1"/>
  <c r="O572" i="1" s="1"/>
  <c r="AC582" i="1"/>
  <c r="CY671" i="1"/>
  <c r="X671" i="1" s="1"/>
  <c r="AF687" i="1"/>
  <c r="CZ671" i="1"/>
  <c r="Y671" i="1" s="1"/>
  <c r="CY771" i="1"/>
  <c r="X771" i="1" s="1"/>
  <c r="CZ771" i="1"/>
  <c r="Y771" i="1" s="1"/>
  <c r="CY111" i="1"/>
  <c r="X111" i="1" s="1"/>
  <c r="AZ273" i="7" s="1"/>
  <c r="L271" i="7" s="1"/>
  <c r="CZ111" i="1"/>
  <c r="Y111" i="1" s="1"/>
  <c r="BA273" i="7" s="1"/>
  <c r="L272" i="7" s="1"/>
  <c r="F560" i="1"/>
  <c r="U520" i="1"/>
  <c r="CY93" i="1"/>
  <c r="X93" i="1" s="1"/>
  <c r="AZ183" i="7" s="1"/>
  <c r="L181" i="7" s="1"/>
  <c r="CZ93" i="1"/>
  <c r="Y93" i="1" s="1"/>
  <c r="BA183" i="7" s="1"/>
  <c r="L182" i="7" s="1"/>
  <c r="AD237" i="1"/>
  <c r="CP482" i="1"/>
  <c r="O482" i="1" s="1"/>
  <c r="CP478" i="1"/>
  <c r="O478" i="1" s="1"/>
  <c r="CP617" i="1"/>
  <c r="O617" i="1" s="1"/>
  <c r="CP580" i="1"/>
  <c r="O580" i="1" s="1"/>
  <c r="CP682" i="1"/>
  <c r="O682" i="1" s="1"/>
  <c r="CZ31" i="1"/>
  <c r="Y31" i="1" s="1"/>
  <c r="CY31" i="1"/>
  <c r="X31" i="1" s="1"/>
  <c r="CP38" i="1"/>
  <c r="O38" i="1" s="1"/>
  <c r="V410" i="1"/>
  <c r="F456" i="1"/>
  <c r="CP729" i="1"/>
  <c r="O729" i="1" s="1"/>
  <c r="V669" i="1"/>
  <c r="F710" i="1"/>
  <c r="CY160" i="1"/>
  <c r="X160" i="1" s="1"/>
  <c r="CZ160" i="1"/>
  <c r="Y160" i="1" s="1"/>
  <c r="AF172" i="1"/>
  <c r="CZ412" i="1"/>
  <c r="Y412" i="1" s="1"/>
  <c r="AF433" i="1"/>
  <c r="CY412" i="1"/>
  <c r="X412" i="1" s="1"/>
  <c r="AC538" i="1"/>
  <c r="CP771" i="1"/>
  <c r="O771" i="1" s="1"/>
  <c r="CP111" i="1"/>
  <c r="O111" i="1" s="1"/>
  <c r="CP320" i="1"/>
  <c r="O320" i="1" s="1"/>
  <c r="BB18" i="1"/>
  <c r="F952" i="1"/>
  <c r="CY275" i="1"/>
  <c r="X275" i="1" s="1"/>
  <c r="CZ275" i="1"/>
  <c r="Y275" i="1" s="1"/>
  <c r="CY367" i="1"/>
  <c r="X367" i="1" s="1"/>
  <c r="CZ367" i="1"/>
  <c r="Y367" i="1" s="1"/>
  <c r="AF237" i="1"/>
  <c r="CY206" i="1"/>
  <c r="X206" i="1" s="1"/>
  <c r="CZ206" i="1"/>
  <c r="Y206" i="1" s="1"/>
  <c r="AF378" i="1"/>
  <c r="CY366" i="1"/>
  <c r="X366" i="1" s="1"/>
  <c r="CZ366" i="1"/>
  <c r="Y366" i="1" s="1"/>
  <c r="CY533" i="1"/>
  <c r="X533" i="1" s="1"/>
  <c r="CZ533" i="1"/>
  <c r="Y533" i="1" s="1"/>
  <c r="CY276" i="1"/>
  <c r="X276" i="1" s="1"/>
  <c r="CZ276" i="1"/>
  <c r="Y276" i="1" s="1"/>
  <c r="CY832" i="1"/>
  <c r="X832" i="1" s="1"/>
  <c r="CZ832" i="1"/>
  <c r="Y832" i="1" s="1"/>
  <c r="F355" i="1"/>
  <c r="V318" i="1"/>
  <c r="CY473" i="1"/>
  <c r="X473" i="1" s="1"/>
  <c r="CZ473" i="1"/>
  <c r="Y473" i="1" s="1"/>
  <c r="CZ41" i="1"/>
  <c r="Y41" i="1" s="1"/>
  <c r="CY41" i="1"/>
  <c r="X41" i="1" s="1"/>
  <c r="CP622" i="1"/>
  <c r="O622" i="1" s="1"/>
  <c r="CP116" i="1"/>
  <c r="O116" i="1" s="1"/>
  <c r="GM116" i="1" s="1"/>
  <c r="GN116" i="1" s="1"/>
  <c r="T719" i="1"/>
  <c r="F752" i="1"/>
  <c r="CY416" i="1"/>
  <c r="X416" i="1" s="1"/>
  <c r="CZ416" i="1"/>
  <c r="Y416" i="1" s="1"/>
  <c r="V158" i="1"/>
  <c r="F195" i="1"/>
  <c r="G470" i="7" s="1"/>
  <c r="CP366" i="1"/>
  <c r="O366" i="1" s="1"/>
  <c r="CY616" i="1"/>
  <c r="X616" i="1" s="1"/>
  <c r="AF637" i="1"/>
  <c r="CZ616" i="1"/>
  <c r="Y616" i="1" s="1"/>
  <c r="CP104" i="1"/>
  <c r="O104" i="1" s="1"/>
  <c r="CY273" i="1"/>
  <c r="X273" i="1" s="1"/>
  <c r="CZ273" i="1"/>
  <c r="Y273" i="1" s="1"/>
  <c r="CP629" i="1"/>
  <c r="O629" i="1" s="1"/>
  <c r="CY631" i="1"/>
  <c r="X631" i="1" s="1"/>
  <c r="CZ631" i="1"/>
  <c r="Y631" i="1" s="1"/>
  <c r="T77" i="1"/>
  <c r="F147" i="1"/>
  <c r="CY821" i="1"/>
  <c r="X821" i="1" s="1"/>
  <c r="CZ821" i="1"/>
  <c r="Y821" i="1" s="1"/>
  <c r="CY627" i="1"/>
  <c r="X627" i="1" s="1"/>
  <c r="CZ627" i="1"/>
  <c r="Y627" i="1" s="1"/>
  <c r="CY429" i="1"/>
  <c r="X429" i="1" s="1"/>
  <c r="CZ429" i="1"/>
  <c r="Y429" i="1" s="1"/>
  <c r="CY617" i="1"/>
  <c r="X617" i="1" s="1"/>
  <c r="CZ617" i="1"/>
  <c r="Y617" i="1" s="1"/>
  <c r="CY577" i="1"/>
  <c r="X577" i="1" s="1"/>
  <c r="CZ577" i="1"/>
  <c r="Y577" i="1" s="1"/>
  <c r="CY726" i="1"/>
  <c r="X726" i="1" s="1"/>
  <c r="CZ726" i="1"/>
  <c r="Y726" i="1" s="1"/>
  <c r="CY119" i="1"/>
  <c r="X119" i="1" s="1"/>
  <c r="AZ324" i="7" s="1"/>
  <c r="L322" i="7" s="1"/>
  <c r="CZ119" i="1"/>
  <c r="Y119" i="1" s="1"/>
  <c r="BA324" i="7" s="1"/>
  <c r="L323" i="7" s="1"/>
  <c r="AE45" i="1"/>
  <c r="CY528" i="1"/>
  <c r="X528" i="1" s="1"/>
  <c r="CZ528" i="1"/>
  <c r="Y528" i="1" s="1"/>
  <c r="CP166" i="1"/>
  <c r="O166" i="1" s="1"/>
  <c r="F709" i="1"/>
  <c r="U669" i="1"/>
  <c r="CP326" i="1"/>
  <c r="O326" i="1" s="1"/>
  <c r="CY672" i="1"/>
  <c r="X672" i="1" s="1"/>
  <c r="CZ672" i="1"/>
  <c r="Y672" i="1" s="1"/>
  <c r="CP372" i="1"/>
  <c r="O372" i="1" s="1"/>
  <c r="CP467" i="1"/>
  <c r="O467" i="1" s="1"/>
  <c r="CY574" i="1"/>
  <c r="X574" i="1" s="1"/>
  <c r="CZ574" i="1"/>
  <c r="Y574" i="1" s="1"/>
  <c r="CZ82" i="1"/>
  <c r="Y82" i="1" s="1"/>
  <c r="BA106" i="7" s="1"/>
  <c r="L105" i="7" s="1"/>
  <c r="CY82" i="1"/>
  <c r="X82" i="1" s="1"/>
  <c r="U318" i="1"/>
  <c r="F354" i="1"/>
  <c r="CP119" i="1"/>
  <c r="O119" i="1" s="1"/>
  <c r="CP522" i="1"/>
  <c r="O522" i="1" s="1"/>
  <c r="CP216" i="1"/>
  <c r="O216" i="1" s="1"/>
  <c r="CY81" i="1"/>
  <c r="X81" i="1" s="1"/>
  <c r="AZ84" i="7" s="1"/>
  <c r="L82" i="7" s="1"/>
  <c r="CZ81" i="1"/>
  <c r="Y81" i="1" s="1"/>
  <c r="BA84" i="7" s="1"/>
  <c r="L83" i="7" s="1"/>
  <c r="CP93" i="1"/>
  <c r="O93" i="1" s="1"/>
  <c r="AD126" i="1"/>
  <c r="CP672" i="1"/>
  <c r="O672" i="1" s="1"/>
  <c r="CY780" i="1"/>
  <c r="X780" i="1" s="1"/>
  <c r="CZ780" i="1"/>
  <c r="Y780" i="1" s="1"/>
  <c r="CY87" i="1"/>
  <c r="X87" i="1" s="1"/>
  <c r="AZ130" i="7" s="1"/>
  <c r="L128" i="7" s="1"/>
  <c r="CZ87" i="1"/>
  <c r="Y87" i="1" s="1"/>
  <c r="BA130" i="7" s="1"/>
  <c r="L129" i="7" s="1"/>
  <c r="CY207" i="1"/>
  <c r="X207" i="1" s="1"/>
  <c r="CZ207" i="1"/>
  <c r="Y207" i="1" s="1"/>
  <c r="CP122" i="1"/>
  <c r="O122" i="1" s="1"/>
  <c r="GM210" i="1"/>
  <c r="GN210" i="1" s="1"/>
  <c r="CJ818" i="1"/>
  <c r="BA836" i="1"/>
  <c r="CP33" i="1"/>
  <c r="O33" i="1" s="1"/>
  <c r="GM33" i="1" s="1"/>
  <c r="GN33" i="1" s="1"/>
  <c r="CP534" i="1"/>
  <c r="O534" i="1" s="1"/>
  <c r="CP275" i="1"/>
  <c r="O275" i="1" s="1"/>
  <c r="U614" i="1"/>
  <c r="F659" i="1"/>
  <c r="CP533" i="1"/>
  <c r="O533" i="1" s="1"/>
  <c r="CP99" i="1"/>
  <c r="O99" i="1" s="1"/>
  <c r="CP780" i="1"/>
  <c r="O780" i="1" s="1"/>
  <c r="CP161" i="1"/>
  <c r="O161" i="1" s="1"/>
  <c r="L340" i="7" l="1"/>
  <c r="L71" i="7"/>
  <c r="V818" i="1"/>
  <c r="R836" i="1"/>
  <c r="CH836" i="1"/>
  <c r="CH818" i="1" s="1"/>
  <c r="CE836" i="1"/>
  <c r="AD818" i="1"/>
  <c r="P836" i="1"/>
  <c r="P818" i="1" s="1"/>
  <c r="CF836" i="1"/>
  <c r="CF818" i="1" s="1"/>
  <c r="CH786" i="1"/>
  <c r="CH763" i="1" s="1"/>
  <c r="AC763" i="1"/>
  <c r="F810" i="1"/>
  <c r="CF786" i="1"/>
  <c r="AW786" i="1" s="1"/>
  <c r="CE786" i="1"/>
  <c r="CE763" i="1" s="1"/>
  <c r="Q786" i="1"/>
  <c r="F798" i="1" s="1"/>
  <c r="F808" i="1"/>
  <c r="U763" i="1"/>
  <c r="AE763" i="1"/>
  <c r="AE719" i="1"/>
  <c r="L588" i="7"/>
  <c r="R687" i="1"/>
  <c r="F701" i="1" s="1"/>
  <c r="Q687" i="1"/>
  <c r="Q669" i="1" s="1"/>
  <c r="GM629" i="1"/>
  <c r="GN629" i="1" s="1"/>
  <c r="V614" i="1"/>
  <c r="CF637" i="1"/>
  <c r="AW637" i="1" s="1"/>
  <c r="AC614" i="1"/>
  <c r="CE637" i="1"/>
  <c r="AV637" i="1" s="1"/>
  <c r="P637" i="1"/>
  <c r="F640" i="1" s="1"/>
  <c r="AE614" i="1"/>
  <c r="AE570" i="1"/>
  <c r="AD570" i="1"/>
  <c r="R538" i="1"/>
  <c r="V520" i="1"/>
  <c r="F561" i="1"/>
  <c r="AX22" i="1"/>
  <c r="CF488" i="1"/>
  <c r="CF465" i="1" s="1"/>
  <c r="F910" i="1"/>
  <c r="AE410" i="1"/>
  <c r="Q433" i="1"/>
  <c r="Q410" i="1" s="1"/>
  <c r="Q378" i="1"/>
  <c r="F390" i="1" s="1"/>
  <c r="HD871" i="1"/>
  <c r="L479" i="7" s="1"/>
  <c r="AN480" i="7" s="1"/>
  <c r="CA873" i="1"/>
  <c r="AR873" i="1" s="1"/>
  <c r="L524" i="7"/>
  <c r="W903" i="1"/>
  <c r="W939" i="1" s="1"/>
  <c r="F150" i="1"/>
  <c r="U77" i="1"/>
  <c r="F949" i="1"/>
  <c r="AZ22" i="1"/>
  <c r="F68" i="1"/>
  <c r="AU18" i="1"/>
  <c r="C48" i="7"/>
  <c r="Q45" i="1"/>
  <c r="Q26" i="1" s="1"/>
  <c r="AZ939" i="1"/>
  <c r="AZ18" i="1" s="1"/>
  <c r="L432" i="7"/>
  <c r="L548" i="7"/>
  <c r="L546" i="7" s="1"/>
  <c r="AO410" i="7"/>
  <c r="L447" i="7" s="1"/>
  <c r="L406" i="7"/>
  <c r="AW324" i="7"/>
  <c r="L320" i="7"/>
  <c r="AO130" i="7"/>
  <c r="L126" i="7"/>
  <c r="AO273" i="7"/>
  <c r="L269" i="7"/>
  <c r="F306" i="1"/>
  <c r="BA269" i="1"/>
  <c r="L593" i="7"/>
  <c r="L355" i="7"/>
  <c r="F260" i="1"/>
  <c r="R332" i="1"/>
  <c r="R318" i="1" s="1"/>
  <c r="P488" i="1"/>
  <c r="P465" i="1" s="1"/>
  <c r="Q332" i="1"/>
  <c r="F344" i="1" s="1"/>
  <c r="Q637" i="1"/>
  <c r="Q614" i="1" s="1"/>
  <c r="L407" i="7"/>
  <c r="L449" i="7"/>
  <c r="L600" i="7"/>
  <c r="L531" i="7"/>
  <c r="AO106" i="7"/>
  <c r="L102" i="7"/>
  <c r="K45" i="7"/>
  <c r="L539" i="7"/>
  <c r="L551" i="7"/>
  <c r="AO183" i="7"/>
  <c r="L179" i="7"/>
  <c r="L362" i="7"/>
  <c r="GM533" i="1"/>
  <c r="GN533" i="1" s="1"/>
  <c r="BA903" i="1"/>
  <c r="F923" i="1" s="1"/>
  <c r="H16" i="2" s="1"/>
  <c r="BB478" i="7"/>
  <c r="K478" i="7"/>
  <c r="I478" i="7" s="1"/>
  <c r="AN478" i="7"/>
  <c r="Q286" i="1"/>
  <c r="F298" i="1" s="1"/>
  <c r="AW300" i="7"/>
  <c r="L296" i="7"/>
  <c r="K44" i="7"/>
  <c r="AO247" i="7"/>
  <c r="L243" i="7"/>
  <c r="AO213" i="7"/>
  <c r="L209" i="7"/>
  <c r="GM216" i="1"/>
  <c r="GN216" i="1" s="1"/>
  <c r="GM166" i="1"/>
  <c r="GN166" i="1" s="1"/>
  <c r="V77" i="1"/>
  <c r="AE465" i="1"/>
  <c r="GM534" i="1"/>
  <c r="GO534" i="1" s="1"/>
  <c r="CC538" i="1" s="1"/>
  <c r="CC520" i="1" s="1"/>
  <c r="GM271" i="1"/>
  <c r="GN271" i="1" s="1"/>
  <c r="AC465" i="1"/>
  <c r="AE269" i="1"/>
  <c r="GM89" i="1"/>
  <c r="GN89" i="1" s="1"/>
  <c r="CH488" i="1"/>
  <c r="CH465" i="1" s="1"/>
  <c r="AD158" i="1"/>
  <c r="V903" i="1"/>
  <c r="F926" i="1" s="1"/>
  <c r="AN225" i="7"/>
  <c r="K225" i="7"/>
  <c r="I225" i="7" s="1"/>
  <c r="L553" i="7"/>
  <c r="K247" i="7"/>
  <c r="I247" i="7" s="1"/>
  <c r="AN247" i="7"/>
  <c r="AN300" i="7"/>
  <c r="K300" i="7"/>
  <c r="I300" i="7" s="1"/>
  <c r="GM161" i="1"/>
  <c r="GN161" i="1" s="1"/>
  <c r="GM122" i="1"/>
  <c r="GN122" i="1" s="1"/>
  <c r="GM729" i="1"/>
  <c r="GN729" i="1" s="1"/>
  <c r="GM682" i="1"/>
  <c r="GN682" i="1" s="1"/>
  <c r="V269" i="1"/>
  <c r="GM480" i="1"/>
  <c r="GN480" i="1" s="1"/>
  <c r="K273" i="7"/>
  <c r="I273" i="7" s="1"/>
  <c r="AN273" i="7"/>
  <c r="K344" i="7"/>
  <c r="I344" i="7" s="1"/>
  <c r="AN344" i="7"/>
  <c r="L73" i="7"/>
  <c r="GM683" i="1"/>
  <c r="GO683" i="1" s="1"/>
  <c r="CC687" i="1" s="1"/>
  <c r="AT687" i="1" s="1"/>
  <c r="AN157" i="7"/>
  <c r="K157" i="7"/>
  <c r="I157" i="7" s="1"/>
  <c r="GM326" i="1"/>
  <c r="GN326" i="1" s="1"/>
  <c r="GM321" i="1"/>
  <c r="GN321" i="1" s="1"/>
  <c r="AK378" i="1"/>
  <c r="X378" i="1" s="1"/>
  <c r="GM820" i="1"/>
  <c r="GM826" i="1"/>
  <c r="GN826" i="1" s="1"/>
  <c r="K130" i="7"/>
  <c r="I130" i="7" s="1"/>
  <c r="AN130" i="7"/>
  <c r="GM627" i="1"/>
  <c r="GN627" i="1" s="1"/>
  <c r="K142" i="7"/>
  <c r="I142" i="7" s="1"/>
  <c r="AN142" i="7"/>
  <c r="GM631" i="1"/>
  <c r="GN631" i="1" s="1"/>
  <c r="AN183" i="7"/>
  <c r="K183" i="7"/>
  <c r="I183" i="7" s="1"/>
  <c r="GM82" i="1"/>
  <c r="GN82" i="1" s="1"/>
  <c r="AZ106" i="7"/>
  <c r="L104" i="7" s="1"/>
  <c r="AN324" i="7"/>
  <c r="K324" i="7"/>
  <c r="I324" i="7" s="1"/>
  <c r="AK172" i="1"/>
  <c r="X172" i="1" s="1"/>
  <c r="AZ388" i="7"/>
  <c r="GM765" i="1"/>
  <c r="GN765" i="1" s="1"/>
  <c r="K410" i="7"/>
  <c r="I410" i="7" s="1"/>
  <c r="AN410" i="7"/>
  <c r="L74" i="7"/>
  <c r="L364" i="7"/>
  <c r="GM282" i="1"/>
  <c r="GN282" i="1" s="1"/>
  <c r="K84" i="7"/>
  <c r="I84" i="7" s="1"/>
  <c r="AN84" i="7"/>
  <c r="AL172" i="1"/>
  <c r="Y172" i="1" s="1"/>
  <c r="BA388" i="7"/>
  <c r="K213" i="7"/>
  <c r="I213" i="7" s="1"/>
  <c r="AN213" i="7"/>
  <c r="K436" i="7"/>
  <c r="I436" i="7" s="1"/>
  <c r="AN436" i="7"/>
  <c r="GM771" i="1"/>
  <c r="GN771" i="1" s="1"/>
  <c r="GM92" i="1"/>
  <c r="GN92" i="1" s="1"/>
  <c r="GM93" i="1"/>
  <c r="GN93" i="1" s="1"/>
  <c r="GM81" i="1"/>
  <c r="GN81" i="1" s="1"/>
  <c r="GM726" i="1"/>
  <c r="GN726" i="1" s="1"/>
  <c r="GM577" i="1"/>
  <c r="GN577" i="1" s="1"/>
  <c r="GM276" i="1"/>
  <c r="GN276" i="1" s="1"/>
  <c r="GM111" i="1"/>
  <c r="GN111" i="1" s="1"/>
  <c r="GM478" i="1"/>
  <c r="GN478" i="1" s="1"/>
  <c r="GM523" i="1"/>
  <c r="GN523" i="1" s="1"/>
  <c r="Q538" i="1"/>
  <c r="Q520" i="1" s="1"/>
  <c r="GM99" i="1"/>
  <c r="GN99" i="1" s="1"/>
  <c r="GM275" i="1"/>
  <c r="GN275" i="1" s="1"/>
  <c r="GM119" i="1"/>
  <c r="GN119" i="1" s="1"/>
  <c r="GM372" i="1"/>
  <c r="GN372" i="1" s="1"/>
  <c r="GM160" i="1"/>
  <c r="GN160" i="1" s="1"/>
  <c r="GM616" i="1"/>
  <c r="GN616" i="1" s="1"/>
  <c r="GM482" i="1"/>
  <c r="GN482" i="1" s="1"/>
  <c r="GM671" i="1"/>
  <c r="GM414" i="1"/>
  <c r="GN414" i="1" s="1"/>
  <c r="GM227" i="1"/>
  <c r="GN227" i="1" s="1"/>
  <c r="GM831" i="1"/>
  <c r="GN831" i="1" s="1"/>
  <c r="GM30" i="1"/>
  <c r="GN30" i="1" s="1"/>
  <c r="Q488" i="1"/>
  <c r="Q465" i="1" s="1"/>
  <c r="GM672" i="1"/>
  <c r="GN672" i="1" s="1"/>
  <c r="GM104" i="1"/>
  <c r="GN104" i="1" s="1"/>
  <c r="GM622" i="1"/>
  <c r="GN622" i="1" s="1"/>
  <c r="GM421" i="1"/>
  <c r="GN421" i="1" s="1"/>
  <c r="GM766" i="1"/>
  <c r="GN766" i="1" s="1"/>
  <c r="GM468" i="1"/>
  <c r="GN468" i="1" s="1"/>
  <c r="AL332" i="1"/>
  <c r="Y332" i="1" s="1"/>
  <c r="GM426" i="1"/>
  <c r="GN426" i="1" s="1"/>
  <c r="GM207" i="1"/>
  <c r="GN207" i="1" s="1"/>
  <c r="GM273" i="1"/>
  <c r="GN273" i="1" s="1"/>
  <c r="GM416" i="1"/>
  <c r="GN416" i="1" s="1"/>
  <c r="GM473" i="1"/>
  <c r="GN473" i="1" s="1"/>
  <c r="GM832" i="1"/>
  <c r="GO832" i="1" s="1"/>
  <c r="CC836" i="1" s="1"/>
  <c r="CC818" i="1" s="1"/>
  <c r="GM87" i="1"/>
  <c r="GN87" i="1" s="1"/>
  <c r="GM574" i="1"/>
  <c r="GN574" i="1" s="1"/>
  <c r="GM41" i="1"/>
  <c r="GN41" i="1" s="1"/>
  <c r="AL378" i="1"/>
  <c r="Y378" i="1" s="1"/>
  <c r="GM31" i="1"/>
  <c r="GN31" i="1" s="1"/>
  <c r="AB637" i="1"/>
  <c r="O637" i="1" s="1"/>
  <c r="GM776" i="1"/>
  <c r="GN776" i="1" s="1"/>
  <c r="GM677" i="1"/>
  <c r="GN677" i="1" s="1"/>
  <c r="GM723" i="1"/>
  <c r="GN723" i="1" s="1"/>
  <c r="GN671" i="1"/>
  <c r="AT538" i="1"/>
  <c r="GM780" i="1"/>
  <c r="GN780" i="1" s="1"/>
  <c r="BA818" i="1"/>
  <c r="F856" i="1"/>
  <c r="Q570" i="1"/>
  <c r="F594" i="1"/>
  <c r="GM467" i="1"/>
  <c r="AB488" i="1"/>
  <c r="AE26" i="1"/>
  <c r="R45" i="1"/>
  <c r="AB378" i="1"/>
  <c r="GM366" i="1"/>
  <c r="AL237" i="1"/>
  <c r="P538" i="1"/>
  <c r="CE538" i="1"/>
  <c r="CF538" i="1"/>
  <c r="AC520" i="1"/>
  <c r="CH538" i="1"/>
  <c r="AF158" i="1"/>
  <c r="S172" i="1"/>
  <c r="GM38" i="1"/>
  <c r="GN38" i="1" s="1"/>
  <c r="GM580" i="1"/>
  <c r="GN580" i="1" s="1"/>
  <c r="AD204" i="1"/>
  <c r="Q237" i="1"/>
  <c r="P582" i="1"/>
  <c r="CE582" i="1"/>
  <c r="AC570" i="1"/>
  <c r="CF582" i="1"/>
  <c r="CH582" i="1"/>
  <c r="AK488" i="1"/>
  <c r="CE158" i="1"/>
  <c r="AV172" i="1"/>
  <c r="AF763" i="1"/>
  <c r="S786" i="1"/>
  <c r="CF378" i="1"/>
  <c r="CH378" i="1"/>
  <c r="AC364" i="1"/>
  <c r="P378" i="1"/>
  <c r="CE378" i="1"/>
  <c r="GM367" i="1"/>
  <c r="GN367" i="1" s="1"/>
  <c r="AC410" i="1"/>
  <c r="P433" i="1"/>
  <c r="CE433" i="1"/>
  <c r="CF433" i="1"/>
  <c r="CH433" i="1"/>
  <c r="CH332" i="1"/>
  <c r="AC318" i="1"/>
  <c r="P332" i="1"/>
  <c r="CE332" i="1"/>
  <c r="CF332" i="1"/>
  <c r="F860" i="1"/>
  <c r="W818" i="1"/>
  <c r="AY637" i="1"/>
  <c r="CH614" i="1"/>
  <c r="AV786" i="1"/>
  <c r="AF318" i="1"/>
  <c r="S332" i="1"/>
  <c r="AK286" i="1"/>
  <c r="AK836" i="1"/>
  <c r="AL45" i="1"/>
  <c r="GM208" i="1"/>
  <c r="GN208" i="1" s="1"/>
  <c r="AF520" i="1"/>
  <c r="S538" i="1"/>
  <c r="R158" i="1"/>
  <c r="F186" i="1"/>
  <c r="AB818" i="1"/>
  <c r="O836" i="1"/>
  <c r="AL637" i="1"/>
  <c r="AK237" i="1"/>
  <c r="AB332" i="1"/>
  <c r="GM320" i="1"/>
  <c r="AK433" i="1"/>
  <c r="GM617" i="1"/>
  <c r="GN617" i="1" s="1"/>
  <c r="AL687" i="1"/>
  <c r="GM572" i="1"/>
  <c r="AB582" i="1"/>
  <c r="AB786" i="1"/>
  <c r="CF237" i="1"/>
  <c r="CH237" i="1"/>
  <c r="AC204" i="1"/>
  <c r="P237" i="1"/>
  <c r="CE237" i="1"/>
  <c r="P158" i="1"/>
  <c r="F175" i="1"/>
  <c r="BA763" i="1"/>
  <c r="F806" i="1"/>
  <c r="AL786" i="1"/>
  <c r="AE204" i="1"/>
  <c r="R237" i="1"/>
  <c r="Q731" i="1"/>
  <c r="AD719" i="1"/>
  <c r="AB433" i="1"/>
  <c r="GM412" i="1"/>
  <c r="GM528" i="1"/>
  <c r="GN528" i="1" s="1"/>
  <c r="P763" i="1"/>
  <c r="F789" i="1"/>
  <c r="AL126" i="1"/>
  <c r="F745" i="1"/>
  <c r="R719" i="1"/>
  <c r="AF570" i="1"/>
  <c r="S582" i="1"/>
  <c r="AV836" i="1"/>
  <c r="CE818" i="1"/>
  <c r="AL286" i="1"/>
  <c r="F596" i="1"/>
  <c r="R570" i="1"/>
  <c r="P731" i="1"/>
  <c r="CE731" i="1"/>
  <c r="AC719" i="1"/>
  <c r="CF731" i="1"/>
  <c r="CH731" i="1"/>
  <c r="P687" i="1"/>
  <c r="CE687" i="1"/>
  <c r="CF687" i="1"/>
  <c r="AC669" i="1"/>
  <c r="CH687" i="1"/>
  <c r="AK45" i="1"/>
  <c r="P126" i="1"/>
  <c r="CE126" i="1"/>
  <c r="CF126" i="1"/>
  <c r="AC77" i="1"/>
  <c r="CH126" i="1"/>
  <c r="R364" i="1"/>
  <c r="F392" i="1"/>
  <c r="AF719" i="1"/>
  <c r="S731" i="1"/>
  <c r="AK538" i="1"/>
  <c r="GM279" i="1"/>
  <c r="GN279" i="1" s="1"/>
  <c r="R269" i="1"/>
  <c r="F300" i="1"/>
  <c r="R763" i="1"/>
  <c r="F800" i="1"/>
  <c r="R614" i="1"/>
  <c r="F651" i="1"/>
  <c r="GM522" i="1"/>
  <c r="AB538" i="1"/>
  <c r="R410" i="1"/>
  <c r="F447" i="1"/>
  <c r="GN820" i="1"/>
  <c r="AB172" i="1"/>
  <c r="AF614" i="1"/>
  <c r="S637" i="1"/>
  <c r="AF204" i="1"/>
  <c r="S237" i="1"/>
  <c r="AF410" i="1"/>
  <c r="S433" i="1"/>
  <c r="AK158" i="1"/>
  <c r="AF669" i="1"/>
  <c r="S687" i="1"/>
  <c r="AL488" i="1"/>
  <c r="AB237" i="1"/>
  <c r="GM206" i="1"/>
  <c r="CH158" i="1"/>
  <c r="AY172" i="1"/>
  <c r="AK786" i="1"/>
  <c r="CB873" i="1"/>
  <c r="AC269" i="1"/>
  <c r="P286" i="1"/>
  <c r="CH286" i="1"/>
  <c r="CE286" i="1"/>
  <c r="CF286" i="1"/>
  <c r="AF77" i="1"/>
  <c r="S126" i="1"/>
  <c r="AL582" i="1"/>
  <c r="AB286" i="1"/>
  <c r="AL836" i="1"/>
  <c r="GM106" i="1"/>
  <c r="GN106" i="1" s="1"/>
  <c r="GM28" i="1"/>
  <c r="AB45" i="1"/>
  <c r="GM721" i="1"/>
  <c r="AB731" i="1"/>
  <c r="GM79" i="1"/>
  <c r="AB126" i="1"/>
  <c r="AL731" i="1"/>
  <c r="GM821" i="1"/>
  <c r="GN821" i="1" s="1"/>
  <c r="R465" i="1"/>
  <c r="F502" i="1"/>
  <c r="R818" i="1"/>
  <c r="F850" i="1"/>
  <c r="Q126" i="1"/>
  <c r="AD77" i="1"/>
  <c r="AK637" i="1"/>
  <c r="AF364" i="1"/>
  <c r="S378" i="1"/>
  <c r="AL433" i="1"/>
  <c r="AK687" i="1"/>
  <c r="AF465" i="1"/>
  <c r="S488" i="1"/>
  <c r="CF158" i="1"/>
  <c r="AW172" i="1"/>
  <c r="AX18" i="1"/>
  <c r="F946" i="1"/>
  <c r="GM429" i="1"/>
  <c r="GN429" i="1" s="1"/>
  <c r="U22" i="1"/>
  <c r="U939" i="1"/>
  <c r="F925" i="1"/>
  <c r="GM778" i="1"/>
  <c r="GN778" i="1" s="1"/>
  <c r="AK126" i="1"/>
  <c r="AK332" i="1"/>
  <c r="AK582" i="1"/>
  <c r="S286" i="1"/>
  <c r="AF269" i="1"/>
  <c r="AF818" i="1"/>
  <c r="S836" i="1"/>
  <c r="AE77" i="1"/>
  <c r="R126" i="1"/>
  <c r="T763" i="1"/>
  <c r="F807" i="1"/>
  <c r="T903" i="1"/>
  <c r="CH45" i="1"/>
  <c r="P45" i="1"/>
  <c r="CE45" i="1"/>
  <c r="AC26" i="1"/>
  <c r="CF45" i="1"/>
  <c r="S45" i="1"/>
  <c r="AF26" i="1"/>
  <c r="CE465" i="1"/>
  <c r="AV488" i="1"/>
  <c r="Q818" i="1"/>
  <c r="F848" i="1"/>
  <c r="AK731" i="1"/>
  <c r="AL538" i="1"/>
  <c r="AB687" i="1"/>
  <c r="Q158" i="1"/>
  <c r="F184" i="1"/>
  <c r="R520" i="1"/>
  <c r="F552" i="1"/>
  <c r="L359" i="7" l="1"/>
  <c r="L357" i="7" s="1"/>
  <c r="L445" i="7"/>
  <c r="L442" i="7" s="1"/>
  <c r="AY836" i="1"/>
  <c r="AW836" i="1"/>
  <c r="F842" i="1" s="1"/>
  <c r="F839" i="1"/>
  <c r="AT836" i="1"/>
  <c r="AT818" i="1" s="1"/>
  <c r="Q763" i="1"/>
  <c r="AY786" i="1"/>
  <c r="CF763" i="1"/>
  <c r="L552" i="7"/>
  <c r="F699" i="1"/>
  <c r="R669" i="1"/>
  <c r="CF614" i="1"/>
  <c r="P614" i="1"/>
  <c r="CE614" i="1"/>
  <c r="AB614" i="1"/>
  <c r="F649" i="1"/>
  <c r="AY488" i="1"/>
  <c r="AY465" i="1" s="1"/>
  <c r="F491" i="1"/>
  <c r="AW488" i="1"/>
  <c r="AW465" i="1" s="1"/>
  <c r="F445" i="1"/>
  <c r="Q364" i="1"/>
  <c r="Q318" i="1"/>
  <c r="AL318" i="1"/>
  <c r="F346" i="1"/>
  <c r="CA868" i="1"/>
  <c r="BB480" i="7"/>
  <c r="L530" i="7" s="1"/>
  <c r="CB286" i="1"/>
  <c r="AS286" i="1" s="1"/>
  <c r="Q269" i="1"/>
  <c r="W22" i="1"/>
  <c r="K480" i="7"/>
  <c r="I480" i="7" s="1"/>
  <c r="CM873" i="1"/>
  <c r="BD873" i="1" s="1"/>
  <c r="F927" i="1"/>
  <c r="L597" i="7"/>
  <c r="L595" i="7" s="1"/>
  <c r="L537" i="7"/>
  <c r="F57" i="1"/>
  <c r="BA939" i="1"/>
  <c r="F959" i="1" s="1"/>
  <c r="V939" i="1"/>
  <c r="F962" i="1" s="1"/>
  <c r="BA22" i="1"/>
  <c r="F950" i="1"/>
  <c r="CA172" i="1"/>
  <c r="AR172" i="1" s="1"/>
  <c r="F500" i="1"/>
  <c r="L353" i="7"/>
  <c r="L351" i="7" s="1"/>
  <c r="L348" i="7" s="1"/>
  <c r="L591" i="7"/>
  <c r="L589" i="7" s="1"/>
  <c r="L528" i="7"/>
  <c r="L526" i="7" s="1"/>
  <c r="AN75" i="7"/>
  <c r="L522" i="7"/>
  <c r="L520" i="7" s="1"/>
  <c r="CA286" i="1"/>
  <c r="CA269" i="1" s="1"/>
  <c r="AK364" i="1"/>
  <c r="Q903" i="1"/>
  <c r="Q22" i="1" s="1"/>
  <c r="CC669" i="1"/>
  <c r="V22" i="1"/>
  <c r="AL364" i="1"/>
  <c r="F550" i="1"/>
  <c r="AN106" i="7"/>
  <c r="K106" i="7"/>
  <c r="I106" i="7" s="1"/>
  <c r="K47" i="7"/>
  <c r="G612" i="7"/>
  <c r="L458" i="7"/>
  <c r="L387" i="7"/>
  <c r="L363" i="7"/>
  <c r="CB172" i="1"/>
  <c r="CB158" i="1" s="1"/>
  <c r="L532" i="7"/>
  <c r="L457" i="7"/>
  <c r="L386" i="7"/>
  <c r="L601" i="7"/>
  <c r="L615" i="7" s="1"/>
  <c r="L602" i="7"/>
  <c r="L616" i="7" s="1"/>
  <c r="AL158" i="1"/>
  <c r="K46" i="7"/>
  <c r="G611" i="7"/>
  <c r="L533" i="7"/>
  <c r="K75" i="7"/>
  <c r="I75" i="7" s="1"/>
  <c r="CB687" i="1"/>
  <c r="CB669" i="1" s="1"/>
  <c r="CA836" i="1"/>
  <c r="CA818" i="1" s="1"/>
  <c r="CA687" i="1"/>
  <c r="AR687" i="1" s="1"/>
  <c r="AL520" i="1"/>
  <c r="Y538" i="1"/>
  <c r="R77" i="1"/>
  <c r="F140" i="1"/>
  <c r="AW763" i="1"/>
  <c r="F792" i="1"/>
  <c r="X687" i="1"/>
  <c r="AK669" i="1"/>
  <c r="Q77" i="1"/>
  <c r="F138" i="1"/>
  <c r="AB669" i="1"/>
  <c r="O687" i="1"/>
  <c r="X731" i="1"/>
  <c r="AK719" i="1"/>
  <c r="T22" i="1"/>
  <c r="F924" i="1"/>
  <c r="T939" i="1"/>
  <c r="S269" i="1"/>
  <c r="F301" i="1"/>
  <c r="X582" i="1"/>
  <c r="AK570" i="1"/>
  <c r="AL410" i="1"/>
  <c r="Y433" i="1"/>
  <c r="CA158" i="1"/>
  <c r="O45" i="1"/>
  <c r="AB26" i="1"/>
  <c r="F359" i="1"/>
  <c r="Y318" i="1"/>
  <c r="AY763" i="1"/>
  <c r="F794" i="1"/>
  <c r="AY286" i="1"/>
  <c r="CH269" i="1"/>
  <c r="AV614" i="1"/>
  <c r="F642" i="1"/>
  <c r="CB786" i="1"/>
  <c r="X158" i="1"/>
  <c r="F198" i="1"/>
  <c r="S204" i="1"/>
  <c r="F252" i="1"/>
  <c r="F652" i="1"/>
  <c r="S614" i="1"/>
  <c r="CB836" i="1"/>
  <c r="CA538" i="1"/>
  <c r="GN522" i="1"/>
  <c r="CB538" i="1" s="1"/>
  <c r="X538" i="1"/>
  <c r="AK520" i="1"/>
  <c r="CE77" i="1"/>
  <c r="AV126" i="1"/>
  <c r="X45" i="1"/>
  <c r="AK26" i="1"/>
  <c r="AV687" i="1"/>
  <c r="CE669" i="1"/>
  <c r="F597" i="1"/>
  <c r="S570" i="1"/>
  <c r="Y126" i="1"/>
  <c r="AL77" i="1"/>
  <c r="GN412" i="1"/>
  <c r="CB433" i="1" s="1"/>
  <c r="CA433" i="1"/>
  <c r="R204" i="1"/>
  <c r="F251" i="1"/>
  <c r="CH204" i="1"/>
  <c r="AY237" i="1"/>
  <c r="CA582" i="1"/>
  <c r="GN572" i="1"/>
  <c r="CB582" i="1" s="1"/>
  <c r="AK204" i="1"/>
  <c r="X237" i="1"/>
  <c r="O818" i="1"/>
  <c r="F838" i="1"/>
  <c r="S520" i="1"/>
  <c r="F553" i="1"/>
  <c r="AW818" i="1"/>
  <c r="F335" i="1"/>
  <c r="P318" i="1"/>
  <c r="AW433" i="1"/>
  <c r="CF410" i="1"/>
  <c r="CH364" i="1"/>
  <c r="AY378" i="1"/>
  <c r="AV158" i="1"/>
  <c r="F177" i="1"/>
  <c r="CF570" i="1"/>
  <c r="AW582" i="1"/>
  <c r="F249" i="1"/>
  <c r="Q204" i="1"/>
  <c r="S158" i="1"/>
  <c r="F187" i="1"/>
  <c r="AW538" i="1"/>
  <c r="CF520" i="1"/>
  <c r="GN366" i="1"/>
  <c r="CB378" i="1" s="1"/>
  <c r="CA378" i="1"/>
  <c r="R26" i="1"/>
  <c r="F59" i="1"/>
  <c r="R903" i="1"/>
  <c r="CF26" i="1"/>
  <c r="AW45" i="1"/>
  <c r="CE26" i="1"/>
  <c r="AV45" i="1"/>
  <c r="F851" i="1"/>
  <c r="S818" i="1"/>
  <c r="AK318" i="1"/>
  <c r="X332" i="1"/>
  <c r="AS172" i="1"/>
  <c r="Y731" i="1"/>
  <c r="AL719" i="1"/>
  <c r="CA45" i="1"/>
  <c r="GN28" i="1"/>
  <c r="CB45" i="1" s="1"/>
  <c r="P269" i="1"/>
  <c r="F289" i="1"/>
  <c r="AS873" i="1"/>
  <c r="CB868" i="1"/>
  <c r="GN206" i="1"/>
  <c r="CB237" i="1" s="1"/>
  <c r="CA237" i="1"/>
  <c r="AL465" i="1"/>
  <c r="Y488" i="1"/>
  <c r="F746" i="1"/>
  <c r="S719" i="1"/>
  <c r="CH77" i="1"/>
  <c r="AY126" i="1"/>
  <c r="P77" i="1"/>
  <c r="F129" i="1"/>
  <c r="CH669" i="1"/>
  <c r="AY687" i="1"/>
  <c r="P669" i="1"/>
  <c r="F690" i="1"/>
  <c r="AV731" i="1"/>
  <c r="CE719" i="1"/>
  <c r="AL269" i="1"/>
  <c r="Y286" i="1"/>
  <c r="AB410" i="1"/>
  <c r="O433" i="1"/>
  <c r="CE204" i="1"/>
  <c r="AV237" i="1"/>
  <c r="AW237" i="1"/>
  <c r="CF204" i="1"/>
  <c r="AL669" i="1"/>
  <c r="Y687" i="1"/>
  <c r="AK410" i="1"/>
  <c r="X433" i="1"/>
  <c r="F405" i="1"/>
  <c r="Y364" i="1"/>
  <c r="AL26" i="1"/>
  <c r="Y45" i="1"/>
  <c r="AV763" i="1"/>
  <c r="F791" i="1"/>
  <c r="AV433" i="1"/>
  <c r="CE410" i="1"/>
  <c r="CE364" i="1"/>
  <c r="AV378" i="1"/>
  <c r="AW378" i="1"/>
  <c r="CF364" i="1"/>
  <c r="AV538" i="1"/>
  <c r="CE520" i="1"/>
  <c r="AB364" i="1"/>
  <c r="O378" i="1"/>
  <c r="AT520" i="1"/>
  <c r="F556" i="1"/>
  <c r="O614" i="1"/>
  <c r="F639" i="1"/>
  <c r="AV465" i="1"/>
  <c r="F493" i="1"/>
  <c r="CH26" i="1"/>
  <c r="AY45" i="1"/>
  <c r="F844" i="1"/>
  <c r="AY818" i="1"/>
  <c r="U18" i="1"/>
  <c r="F961" i="1"/>
  <c r="S465" i="1"/>
  <c r="F503" i="1"/>
  <c r="S364" i="1"/>
  <c r="F393" i="1"/>
  <c r="S26" i="1"/>
  <c r="F60" i="1"/>
  <c r="S903" i="1"/>
  <c r="P26" i="1"/>
  <c r="F48" i="1"/>
  <c r="P903" i="1"/>
  <c r="X126" i="1"/>
  <c r="AK77" i="1"/>
  <c r="AB77" i="1"/>
  <c r="O126" i="1"/>
  <c r="AB719" i="1"/>
  <c r="O731" i="1"/>
  <c r="O286" i="1"/>
  <c r="AB269" i="1"/>
  <c r="S77" i="1"/>
  <c r="F141" i="1"/>
  <c r="AW286" i="1"/>
  <c r="CF269" i="1"/>
  <c r="AT669" i="1"/>
  <c r="F705" i="1"/>
  <c r="AK763" i="1"/>
  <c r="X786" i="1"/>
  <c r="AB204" i="1"/>
  <c r="O237" i="1"/>
  <c r="S669" i="1"/>
  <c r="F702" i="1"/>
  <c r="S410" i="1"/>
  <c r="F448" i="1"/>
  <c r="F404" i="1"/>
  <c r="X364" i="1"/>
  <c r="AB158" i="1"/>
  <c r="O172" i="1"/>
  <c r="CH719" i="1"/>
  <c r="AY731" i="1"/>
  <c r="P719" i="1"/>
  <c r="F734" i="1"/>
  <c r="AR868" i="1"/>
  <c r="F901" i="1"/>
  <c r="AL763" i="1"/>
  <c r="Y786" i="1"/>
  <c r="F240" i="1"/>
  <c r="P204" i="1"/>
  <c r="AB763" i="1"/>
  <c r="O786" i="1"/>
  <c r="GN320" i="1"/>
  <c r="CB332" i="1" s="1"/>
  <c r="CA332" i="1"/>
  <c r="AK818" i="1"/>
  <c r="X836" i="1"/>
  <c r="S318" i="1"/>
  <c r="F347" i="1"/>
  <c r="CF318" i="1"/>
  <c r="AW332" i="1"/>
  <c r="AY332" i="1"/>
  <c r="CH318" i="1"/>
  <c r="F436" i="1"/>
  <c r="P410" i="1"/>
  <c r="F381" i="1"/>
  <c r="P364" i="1"/>
  <c r="S763" i="1"/>
  <c r="F801" i="1"/>
  <c r="AK465" i="1"/>
  <c r="X488" i="1"/>
  <c r="AV582" i="1"/>
  <c r="CE570" i="1"/>
  <c r="CH520" i="1"/>
  <c r="AY538" i="1"/>
  <c r="P520" i="1"/>
  <c r="F541" i="1"/>
  <c r="AB465" i="1"/>
  <c r="O488" i="1"/>
  <c r="W18" i="1"/>
  <c r="F963" i="1"/>
  <c r="CA637" i="1"/>
  <c r="AW158" i="1"/>
  <c r="F178" i="1"/>
  <c r="AK614" i="1"/>
  <c r="X637" i="1"/>
  <c r="CA126" i="1"/>
  <c r="GN79" i="1"/>
  <c r="CB126" i="1" s="1"/>
  <c r="CA731" i="1"/>
  <c r="GN721" i="1"/>
  <c r="CB731" i="1" s="1"/>
  <c r="Y836" i="1"/>
  <c r="AL818" i="1"/>
  <c r="Y582" i="1"/>
  <c r="AL570" i="1"/>
  <c r="CE269" i="1"/>
  <c r="AV286" i="1"/>
  <c r="AY158" i="1"/>
  <c r="F180" i="1"/>
  <c r="CA786" i="1"/>
  <c r="AB520" i="1"/>
  <c r="O538" i="1"/>
  <c r="CF77" i="1"/>
  <c r="AW126" i="1"/>
  <c r="AW687" i="1"/>
  <c r="CF669" i="1"/>
  <c r="CF719" i="1"/>
  <c r="AW731" i="1"/>
  <c r="AV818" i="1"/>
  <c r="F841" i="1"/>
  <c r="AW614" i="1"/>
  <c r="F643" i="1"/>
  <c r="Q719" i="1"/>
  <c r="F743" i="1"/>
  <c r="AB570" i="1"/>
  <c r="O582" i="1"/>
  <c r="Y158" i="1"/>
  <c r="F199" i="1"/>
  <c r="AB318" i="1"/>
  <c r="O332" i="1"/>
  <c r="AL614" i="1"/>
  <c r="Y637" i="1"/>
  <c r="AK269" i="1"/>
  <c r="X286" i="1"/>
  <c r="F645" i="1"/>
  <c r="AY614" i="1"/>
  <c r="CE318" i="1"/>
  <c r="AV332" i="1"/>
  <c r="CH410" i="1"/>
  <c r="AY433" i="1"/>
  <c r="CH570" i="1"/>
  <c r="AY582" i="1"/>
  <c r="P570" i="1"/>
  <c r="F585" i="1"/>
  <c r="AL204" i="1"/>
  <c r="Y237" i="1"/>
  <c r="GN467" i="1"/>
  <c r="CB488" i="1" s="1"/>
  <c r="CA488" i="1"/>
  <c r="CB637" i="1"/>
  <c r="AR836" i="1" l="1"/>
  <c r="AT903" i="1"/>
  <c r="AT22" i="1" s="1"/>
  <c r="F854" i="1"/>
  <c r="L535" i="7"/>
  <c r="CA669" i="1"/>
  <c r="F496" i="1"/>
  <c r="F494" i="1"/>
  <c r="CM868" i="1"/>
  <c r="CB269" i="1"/>
  <c r="L495" i="7"/>
  <c r="L482" i="7" s="1"/>
  <c r="L505" i="7" s="1"/>
  <c r="L599" i="7"/>
  <c r="L586" i="7" s="1"/>
  <c r="L614" i="7" s="1"/>
  <c r="L617" i="7" s="1"/>
  <c r="AR286" i="1"/>
  <c r="AR269" i="1" s="1"/>
  <c r="BA18" i="1"/>
  <c r="L371" i="7"/>
  <c r="V18" i="1"/>
  <c r="Q939" i="1"/>
  <c r="F951" i="1" s="1"/>
  <c r="F915" i="1"/>
  <c r="L517" i="7"/>
  <c r="L515" i="7" s="1"/>
  <c r="AS687" i="1"/>
  <c r="F704" i="1" s="1"/>
  <c r="L465" i="7"/>
  <c r="AN388" i="7"/>
  <c r="K388" i="7"/>
  <c r="I388" i="7" s="1"/>
  <c r="CB465" i="1"/>
  <c r="AS488" i="1"/>
  <c r="F693" i="1"/>
  <c r="AW669" i="1"/>
  <c r="CB719" i="1"/>
  <c r="AS731" i="1"/>
  <c r="S22" i="1"/>
  <c r="F918" i="1"/>
  <c r="S939" i="1"/>
  <c r="F543" i="1"/>
  <c r="AV520" i="1"/>
  <c r="F264" i="1"/>
  <c r="Y204" i="1"/>
  <c r="AY570" i="1"/>
  <c r="F590" i="1"/>
  <c r="AV318" i="1"/>
  <c r="F337" i="1"/>
  <c r="X269" i="1"/>
  <c r="F312" i="1"/>
  <c r="O318" i="1"/>
  <c r="F334" i="1"/>
  <c r="F584" i="1"/>
  <c r="O570" i="1"/>
  <c r="AW719" i="1"/>
  <c r="F737" i="1"/>
  <c r="F132" i="1"/>
  <c r="AW77" i="1"/>
  <c r="Y570" i="1"/>
  <c r="F609" i="1"/>
  <c r="AR731" i="1"/>
  <c r="CA719" i="1"/>
  <c r="AS269" i="1"/>
  <c r="F303" i="1"/>
  <c r="O465" i="1"/>
  <c r="F490" i="1"/>
  <c r="AY520" i="1"/>
  <c r="F546" i="1"/>
  <c r="X465" i="1"/>
  <c r="F514" i="1"/>
  <c r="CA318" i="1"/>
  <c r="AR332" i="1"/>
  <c r="AY719" i="1"/>
  <c r="F739" i="1"/>
  <c r="O158" i="1"/>
  <c r="F174" i="1"/>
  <c r="F239" i="1"/>
  <c r="O204" i="1"/>
  <c r="F733" i="1"/>
  <c r="O719" i="1"/>
  <c r="P22" i="1"/>
  <c r="F906" i="1"/>
  <c r="P939" i="1"/>
  <c r="F380" i="1"/>
  <c r="O364" i="1"/>
  <c r="Y26" i="1"/>
  <c r="F72" i="1"/>
  <c r="Y903" i="1"/>
  <c r="F459" i="1"/>
  <c r="X410" i="1"/>
  <c r="F435" i="1"/>
  <c r="O410" i="1"/>
  <c r="AY669" i="1"/>
  <c r="F695" i="1"/>
  <c r="AY77" i="1"/>
  <c r="F134" i="1"/>
  <c r="Y465" i="1"/>
  <c r="F515" i="1"/>
  <c r="CB26" i="1"/>
  <c r="AS45" i="1"/>
  <c r="AS158" i="1"/>
  <c r="F189" i="1"/>
  <c r="AW26" i="1"/>
  <c r="F51" i="1"/>
  <c r="AW903" i="1"/>
  <c r="F544" i="1"/>
  <c r="AW520" i="1"/>
  <c r="AW410" i="1"/>
  <c r="F439" i="1"/>
  <c r="AR582" i="1"/>
  <c r="CA570" i="1"/>
  <c r="F153" i="1"/>
  <c r="Y77" i="1"/>
  <c r="F692" i="1"/>
  <c r="AV669" i="1"/>
  <c r="AR538" i="1"/>
  <c r="CA520" i="1"/>
  <c r="CB763" i="1"/>
  <c r="AS786" i="1"/>
  <c r="AY269" i="1"/>
  <c r="F294" i="1"/>
  <c r="F898" i="1"/>
  <c r="BD868" i="1"/>
  <c r="BD903" i="1"/>
  <c r="AR818" i="1"/>
  <c r="F864" i="1"/>
  <c r="AV269" i="1"/>
  <c r="F291" i="1"/>
  <c r="CB318" i="1"/>
  <c r="AS332" i="1"/>
  <c r="X77" i="1"/>
  <c r="F152" i="1"/>
  <c r="F438" i="1"/>
  <c r="AV410" i="1"/>
  <c r="F243" i="1"/>
  <c r="AW204" i="1"/>
  <c r="AV719" i="1"/>
  <c r="F736" i="1"/>
  <c r="AS868" i="1"/>
  <c r="F890" i="1"/>
  <c r="CA26" i="1"/>
  <c r="AR45" i="1"/>
  <c r="CA364" i="1"/>
  <c r="AR378" i="1"/>
  <c r="AW570" i="1"/>
  <c r="F588" i="1"/>
  <c r="AY364" i="1"/>
  <c r="F386" i="1"/>
  <c r="F263" i="1"/>
  <c r="X204" i="1"/>
  <c r="AY204" i="1"/>
  <c r="F245" i="1"/>
  <c r="AR433" i="1"/>
  <c r="CA410" i="1"/>
  <c r="CB818" i="1"/>
  <c r="AS836" i="1"/>
  <c r="AR158" i="1"/>
  <c r="F200" i="1"/>
  <c r="T18" i="1"/>
  <c r="F960" i="1"/>
  <c r="X719" i="1"/>
  <c r="F757" i="1"/>
  <c r="CB614" i="1"/>
  <c r="AS637" i="1"/>
  <c r="AR637" i="1"/>
  <c r="CA614" i="1"/>
  <c r="AY318" i="1"/>
  <c r="F340" i="1"/>
  <c r="F53" i="1"/>
  <c r="AY26" i="1"/>
  <c r="AY903" i="1"/>
  <c r="F384" i="1"/>
  <c r="AW364" i="1"/>
  <c r="CA465" i="1"/>
  <c r="AR488" i="1"/>
  <c r="AY410" i="1"/>
  <c r="F441" i="1"/>
  <c r="F664" i="1"/>
  <c r="Y614" i="1"/>
  <c r="O520" i="1"/>
  <c r="F540" i="1"/>
  <c r="CA763" i="1"/>
  <c r="AR786" i="1"/>
  <c r="F863" i="1"/>
  <c r="Y818" i="1"/>
  <c r="CA77" i="1"/>
  <c r="AR126" i="1"/>
  <c r="AW318" i="1"/>
  <c r="F338" i="1"/>
  <c r="X818" i="1"/>
  <c r="F862" i="1"/>
  <c r="O763" i="1"/>
  <c r="F788" i="1"/>
  <c r="Y763" i="1"/>
  <c r="F813" i="1"/>
  <c r="X763" i="1"/>
  <c r="F812" i="1"/>
  <c r="O77" i="1"/>
  <c r="F128" i="1"/>
  <c r="AR669" i="1"/>
  <c r="F715" i="1"/>
  <c r="AV364" i="1"/>
  <c r="F383" i="1"/>
  <c r="F714" i="1"/>
  <c r="Y669" i="1"/>
  <c r="AV204" i="1"/>
  <c r="F242" i="1"/>
  <c r="Y269" i="1"/>
  <c r="F313" i="1"/>
  <c r="CA204" i="1"/>
  <c r="AR237" i="1"/>
  <c r="X318" i="1"/>
  <c r="F358" i="1"/>
  <c r="F50" i="1"/>
  <c r="AV26" i="1"/>
  <c r="AV903" i="1"/>
  <c r="R22" i="1"/>
  <c r="R939" i="1"/>
  <c r="F917" i="1"/>
  <c r="AS378" i="1"/>
  <c r="CB364" i="1"/>
  <c r="AS433" i="1"/>
  <c r="CB410" i="1"/>
  <c r="X26" i="1"/>
  <c r="F71" i="1"/>
  <c r="X903" i="1"/>
  <c r="F564" i="1"/>
  <c r="X520" i="1"/>
  <c r="O26" i="1"/>
  <c r="F47" i="1"/>
  <c r="O903" i="1"/>
  <c r="X570" i="1"/>
  <c r="F608" i="1"/>
  <c r="O669" i="1"/>
  <c r="F689" i="1"/>
  <c r="F565" i="1"/>
  <c r="Y520" i="1"/>
  <c r="CB77" i="1"/>
  <c r="AS126" i="1"/>
  <c r="X614" i="1"/>
  <c r="F663" i="1"/>
  <c r="AV570" i="1"/>
  <c r="F587" i="1"/>
  <c r="AW269" i="1"/>
  <c r="F292" i="1"/>
  <c r="O269" i="1"/>
  <c r="F288" i="1"/>
  <c r="AS237" i="1"/>
  <c r="CB204" i="1"/>
  <c r="Y719" i="1"/>
  <c r="F758" i="1"/>
  <c r="CB570" i="1"/>
  <c r="AS582" i="1"/>
  <c r="AV77" i="1"/>
  <c r="F131" i="1"/>
  <c r="AS538" i="1"/>
  <c r="CB520" i="1"/>
  <c r="Y410" i="1"/>
  <c r="F460" i="1"/>
  <c r="F713" i="1"/>
  <c r="X669" i="1"/>
  <c r="L618" i="7" l="1"/>
  <c r="L619" i="7" s="1"/>
  <c r="C43" i="7" s="1"/>
  <c r="F921" i="1"/>
  <c r="C47" i="7" s="1"/>
  <c r="AT939" i="1"/>
  <c r="F957" i="1" s="1"/>
  <c r="L584" i="7"/>
  <c r="Q18" i="1"/>
  <c r="F314" i="1"/>
  <c r="AS669" i="1"/>
  <c r="F16" i="2"/>
  <c r="F599" i="1"/>
  <c r="AS570" i="1"/>
  <c r="AS77" i="1"/>
  <c r="F143" i="1"/>
  <c r="AR204" i="1"/>
  <c r="F265" i="1"/>
  <c r="AR77" i="1"/>
  <c r="F154" i="1"/>
  <c r="AY22" i="1"/>
  <c r="F911" i="1"/>
  <c r="AY939" i="1"/>
  <c r="AR570" i="1"/>
  <c r="F610" i="1"/>
  <c r="S18" i="1"/>
  <c r="F954" i="1"/>
  <c r="X22" i="1"/>
  <c r="X939" i="1"/>
  <c r="F929" i="1"/>
  <c r="F933" i="1" s="1"/>
  <c r="AS410" i="1"/>
  <c r="F450" i="1"/>
  <c r="R18" i="1"/>
  <c r="F953" i="1"/>
  <c r="F73" i="1"/>
  <c r="AR26" i="1"/>
  <c r="AR903" i="1"/>
  <c r="AW22" i="1"/>
  <c r="AW939" i="1"/>
  <c r="F909" i="1"/>
  <c r="AR719" i="1"/>
  <c r="F759" i="1"/>
  <c r="J16" i="2"/>
  <c r="AR614" i="1"/>
  <c r="F665" i="1"/>
  <c r="AR410" i="1"/>
  <c r="F461" i="1"/>
  <c r="AR520" i="1"/>
  <c r="F566" i="1"/>
  <c r="F62" i="1"/>
  <c r="AS26" i="1"/>
  <c r="AS903" i="1"/>
  <c r="BD22" i="1"/>
  <c r="BD939" i="1"/>
  <c r="F928" i="1"/>
  <c r="Y22" i="1"/>
  <c r="F930" i="1"/>
  <c r="F934" i="1" s="1"/>
  <c r="Y939" i="1"/>
  <c r="AR318" i="1"/>
  <c r="F360" i="1"/>
  <c r="F555" i="1"/>
  <c r="AS520" i="1"/>
  <c r="AS204" i="1"/>
  <c r="F254" i="1"/>
  <c r="AS364" i="1"/>
  <c r="F395" i="1"/>
  <c r="AV22" i="1"/>
  <c r="F908" i="1"/>
  <c r="AV939" i="1"/>
  <c r="AS614" i="1"/>
  <c r="F654" i="1"/>
  <c r="AS818" i="1"/>
  <c r="F853" i="1"/>
  <c r="AR364" i="1"/>
  <c r="F406" i="1"/>
  <c r="AS763" i="1"/>
  <c r="F803" i="1"/>
  <c r="P18" i="1"/>
  <c r="F942" i="1"/>
  <c r="F748" i="1"/>
  <c r="AS719" i="1"/>
  <c r="AS465" i="1"/>
  <c r="F505" i="1"/>
  <c r="O22" i="1"/>
  <c r="O939" i="1"/>
  <c r="F905" i="1"/>
  <c r="F932" i="1" s="1"/>
  <c r="AR763" i="1"/>
  <c r="F814" i="1"/>
  <c r="AR465" i="1"/>
  <c r="F516" i="1"/>
  <c r="AS318" i="1"/>
  <c r="F349" i="1"/>
  <c r="AT18" i="1" l="1"/>
  <c r="AW18" i="1"/>
  <c r="F945" i="1"/>
  <c r="F935" i="1"/>
  <c r="Y18" i="1"/>
  <c r="F966" i="1"/>
  <c r="BD18" i="1"/>
  <c r="F964" i="1"/>
  <c r="O18" i="1"/>
  <c r="F941" i="1"/>
  <c r="AV18" i="1"/>
  <c r="F944" i="1"/>
  <c r="AR22" i="1"/>
  <c r="F931" i="1"/>
  <c r="AR939" i="1"/>
  <c r="X18" i="1"/>
  <c r="F965" i="1"/>
  <c r="AY18" i="1"/>
  <c r="F947" i="1"/>
  <c r="AS22" i="1"/>
  <c r="AS939" i="1"/>
  <c r="F920" i="1"/>
  <c r="E16" i="2" l="1"/>
  <c r="I16" i="2" s="1"/>
  <c r="C46" i="7"/>
  <c r="AS18" i="1"/>
  <c r="F956" i="1"/>
  <c r="F936" i="1"/>
  <c r="F937" i="1" s="1"/>
  <c r="AR18" i="1"/>
  <c r="F967" i="1"/>
</calcChain>
</file>

<file path=xl/sharedStrings.xml><?xml version="1.0" encoding="utf-8"?>
<sst xmlns="http://schemas.openxmlformats.org/spreadsheetml/2006/main" count="25823" uniqueCount="1185">
  <si>
    <t>Smeta.RU  (495) 974-1589</t>
  </si>
  <si>
    <t>_PS_</t>
  </si>
  <si>
    <t>Smeta.RU</t>
  </si>
  <si>
    <t/>
  </si>
  <si>
    <t>Новый объект</t>
  </si>
  <si>
    <t>Школа №5 Пересвет Ремонт спортзала</t>
  </si>
  <si>
    <t>Сметные нормы списания</t>
  </si>
  <si>
    <t>Коды ценников</t>
  </si>
  <si>
    <t>ФСНБ-2022_И14</t>
  </si>
  <si>
    <t>Версия 1.13.0 для ФСНБ-2022 И14</t>
  </si>
  <si>
    <t>ФСНБ-2022 - Изменения И14</t>
  </si>
  <si>
    <t>Поправки для ФСНБ-2022 от 23.05.2025 г И14 (55/пр) Капитальный ремонт жилых и общественных зданий</t>
  </si>
  <si>
    <t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t>
  </si>
  <si>
    <t>ГСН</t>
  </si>
  <si>
    <t>Московская область</t>
  </si>
  <si>
    <t>Ремонт спортзала</t>
  </si>
  <si>
    <t>Новая локальная смета</t>
  </si>
  <si>
    <t>Новый раздел</t>
  </si>
  <si>
    <t>Ремонт пола спортзала</t>
  </si>
  <si>
    <t>1</t>
  </si>
  <si>
    <t>46-04-010-02</t>
  </si>
  <si>
    <t>Разборка покрытий полов: дощатых</t>
  </si>
  <si>
    <t>100 м2</t>
  </si>
  <si>
    <t>ГЭСН-2022 доп.3, 46-04-010-02, приказ Минстроя России от 26.10.2022 г. № 905/пр</t>
  </si>
  <si>
    <t>Общестроительные работы</t>
  </si>
  <si>
    <t>Работы по реконструкции зданий и сооружений</t>
  </si>
  <si>
    <t>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</si>
  <si>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ФЕР-46</t>
  </si>
  <si>
    <t>Пр/812-040.2-1</t>
  </si>
  <si>
    <t>Пр/774-040.2</t>
  </si>
  <si>
    <t>1,1</t>
  </si>
  <si>
    <t>999-9900</t>
  </si>
  <si>
    <t>Строительный мусор</t>
  </si>
  <si>
    <t>т</t>
  </si>
  <si>
    <t>2</t>
  </si>
  <si>
    <t>11-01-033-02</t>
  </si>
  <si>
    <t>Устройство покрытий: дощатых толщиной 36 мм</t>
  </si>
  <si>
    <t>ГЭСН-2022 доп.5, 11-01-033-02, приказ Минстроя России от 10.02.2023 г. № 84/пр</t>
  </si>
  <si>
    <t>*1,25</t>
  </si>
  <si>
    <t>*1,15</t>
  </si>
  <si>
    <t>*0,9</t>
  </si>
  <si>
    <t>*0,85</t>
  </si>
  <si>
    <t>Полы</t>
  </si>
  <si>
    <t>ФЕР-11</t>
  </si>
  <si>
    <t>Поправка: 421/пр_2020_п.58_пп.б</t>
  </si>
  <si>
    <t>Пр/812-011.0-1</t>
  </si>
  <si>
    <t>Пр/774-011.0</t>
  </si>
  <si>
    <t>3</t>
  </si>
  <si>
    <t>57-01-003-01</t>
  </si>
  <si>
    <t>Разборка плинтусов: деревянных и из пластмассовых материалов</t>
  </si>
  <si>
    <t>100 м</t>
  </si>
  <si>
    <t>ГЭСНр-2022, 57-01-003-01, приказ Минстроя России от 18.05.2022 г. № 378/пр</t>
  </si>
  <si>
    <t>Ремонтно-строительные работы</t>
  </si>
  <si>
    <t>рФЕР-57</t>
  </si>
  <si>
    <t>Пр/812-091.0-1</t>
  </si>
  <si>
    <t>Пр/774-091.0</t>
  </si>
  <si>
    <t>3,1</t>
  </si>
  <si>
    <t>4</t>
  </si>
  <si>
    <t>11-01-036-01</t>
  </si>
  <si>
    <t>Устройство покрытий: из линолеума на клее</t>
  </si>
  <si>
    <t>ГЭСН-2022, 11-01-036-01, приказ Минстроя России от 18.05.2022 г. № 378/пр</t>
  </si>
  <si>
    <t>4,1</t>
  </si>
  <si>
    <t>01.6.03.04</t>
  </si>
  <si>
    <t>Линолеум</t>
  </si>
  <si>
    <t>м2</t>
  </si>
  <si>
    <t>4,2</t>
  </si>
  <si>
    <t>14.1.02.04</t>
  </si>
  <si>
    <t>Состав клеящий</t>
  </si>
  <si>
    <t>кг</t>
  </si>
  <si>
    <t>5</t>
  </si>
  <si>
    <t>14.1.02.04-0102</t>
  </si>
  <si>
    <t>Клей для укладки ПВХ-покрытий</t>
  </si>
  <si>
    <t>ФСБЦ-2022, 14.1.02.04-0102, приказ Минстроя России от 18.05.2022 г. № 378/пр</t>
  </si>
  <si>
    <t>Материалы строительные</t>
  </si>
  <si>
    <t>Материалы и конструкции ( строительные ) по ценникам и каталогом</t>
  </si>
  <si>
    <t>ФССЦст</t>
  </si>
  <si>
    <t>6</t>
  </si>
  <si>
    <t>01.6.03.04-0311</t>
  </si>
  <si>
    <t>Линолеум ПВХ на вспененной подоснове для спортивных площадок, класс износостойкости 34/43, класс пожарной опасности КМ2 (Г1, В2, Д2, Т2, РП1), толщина защитного слоя 0,8 мм, толщина общая 8,3 мм, вес 6150 г/м2</t>
  </si>
  <si>
    <t>ФСБЦ-2022 доп.5, 01.6.03.04-0311, приказ Минстроя России от 10.02.2023 г. № 84/пр</t>
  </si>
  <si>
    <t>7</t>
  </si>
  <si>
    <t>11-01-039-01</t>
  </si>
  <si>
    <t>Устройство плинтусов: деревянных</t>
  </si>
  <si>
    <t>ГЭСН-2022 доп.8, 11-01-039-01, приказ Минстроя России от 14.11.2023 г. № 817/пр</t>
  </si>
  <si>
    <t>7,1</t>
  </si>
  <si>
    <t>11.1.01.14</t>
  </si>
  <si>
    <t>Плинтусы деревянные</t>
  </si>
  <si>
    <t>м</t>
  </si>
  <si>
    <t>8</t>
  </si>
  <si>
    <t>11.1.01.14-0018</t>
  </si>
  <si>
    <t>Плинтус для полов из древесины, сечение 17х54 мм</t>
  </si>
  <si>
    <t>ФСБЦ-2022, 11.1.01.14-0018, приказ Минстроя России от 18.05.2022 г. № 378/пр</t>
  </si>
  <si>
    <t>9</t>
  </si>
  <si>
    <t>62-01-018-02</t>
  </si>
  <si>
    <t>Окраска масляными составами: плинтусов и галтелей</t>
  </si>
  <si>
    <t>ГЭСНр-2022, 62-01-018-02, приказ Минстроя России от 18.05.2022 г. № 378/пр</t>
  </si>
  <si>
    <t>Малярные работы</t>
  </si>
  <si>
    <t>рФЕР-62</t>
  </si>
  <si>
    <t>Пр/812-096.0-1</t>
  </si>
  <si>
    <t>Пр/774-096.0</t>
  </si>
  <si>
    <t>9,1</t>
  </si>
  <si>
    <t>14.4.02.04</t>
  </si>
  <si>
    <t>Краски для внутренних работ масляные готовые к применению</t>
  </si>
  <si>
    <t>10</t>
  </si>
  <si>
    <t>14.4.02.04-0182</t>
  </si>
  <si>
    <t>Краска масляная МА-15, цветная</t>
  </si>
  <si>
    <t>ФСБЦ-2022, 14.4.02.04-0182, приказ Минстроя России от 18.05.2022 г. № 378/пр</t>
  </si>
  <si>
    <t>ПЗ</t>
  </si>
  <si>
    <t>Прямые затраты</t>
  </si>
  <si>
    <t>СтМатОб</t>
  </si>
  <si>
    <t>Стоимость материальных ресурсов (всего)</t>
  </si>
  <si>
    <t>СтМатОбЗак</t>
  </si>
  <si>
    <t>Стоимость материалов и оборудования заказчика</t>
  </si>
  <si>
    <t>СтМатОбПод</t>
  </si>
  <si>
    <t>Стоимость материалов и оборудования подрядчика</t>
  </si>
  <si>
    <t>СтМат</t>
  </si>
  <si>
    <t>Стоимость материалов (всего)</t>
  </si>
  <si>
    <t>СтМатЗак</t>
  </si>
  <si>
    <t>Стоимость материалов заказчика</t>
  </si>
  <si>
    <t>СтМатПод</t>
  </si>
  <si>
    <t>Стоимость материалов подрядчика</t>
  </si>
  <si>
    <t>Оборуд</t>
  </si>
  <si>
    <t>Стоимость оборудования (всего)</t>
  </si>
  <si>
    <t>ОборудЗак</t>
  </si>
  <si>
    <t>Стоимость оборудования заказчика</t>
  </si>
  <si>
    <t>ОборудПод</t>
  </si>
  <si>
    <t>Стоимость оборудования подрядчика</t>
  </si>
  <si>
    <t>ЭММ</t>
  </si>
  <si>
    <t>Эксплуатация машин</t>
  </si>
  <si>
    <t>ЭММсНРиСП</t>
  </si>
  <si>
    <t>Эксплуатация машин по ТСН-2001.16</t>
  </si>
  <si>
    <t>ЗПМ</t>
  </si>
  <si>
    <t>ЗП машинистов</t>
  </si>
  <si>
    <t>ОЗП</t>
  </si>
  <si>
    <t>Основная ЗП рабочих</t>
  </si>
  <si>
    <t>ОЗПсНРиСП</t>
  </si>
  <si>
    <t>Основная ЗП рабочих по ТСН-2001.16</t>
  </si>
  <si>
    <t>Строит</t>
  </si>
  <si>
    <t>Строительные работы с НР и СП</t>
  </si>
  <si>
    <t>Монтаж</t>
  </si>
  <si>
    <t>Монтажные работы с НР и СП</t>
  </si>
  <si>
    <t>Прочие</t>
  </si>
  <si>
    <t>Прочие работы с НР и СП</t>
  </si>
  <si>
    <t>ПрочиеЗатр</t>
  </si>
  <si>
    <t>Прочие затраты по ТСН-2001.16</t>
  </si>
  <si>
    <t>ВозврМат</t>
  </si>
  <si>
    <t>Возврат материалов</t>
  </si>
  <si>
    <t>ТрудСтр</t>
  </si>
  <si>
    <t>Трудозатраты строителей</t>
  </si>
  <si>
    <t>ТрудМаш</t>
  </si>
  <si>
    <t>Трудозатраты машинистов</t>
  </si>
  <si>
    <t>ТранспМат</t>
  </si>
  <si>
    <t>Транспорт материалов</t>
  </si>
  <si>
    <t>Перевозка</t>
  </si>
  <si>
    <t>Перевозка грузов</t>
  </si>
  <si>
    <t>НР</t>
  </si>
  <si>
    <t>Накладные расходы</t>
  </si>
  <si>
    <t>СмПриб</t>
  </si>
  <si>
    <t>Сметная прибыль</t>
  </si>
  <si>
    <t>Всего</t>
  </si>
  <si>
    <t>Всего с НР и СП</t>
  </si>
  <si>
    <t>Ремонт стен спортзала</t>
  </si>
  <si>
    <t>11</t>
  </si>
  <si>
    <t>08-07-002-01</t>
  </si>
  <si>
    <t>Установка и разборка внутренних трубчатых инвентарных лесов: при высоте помещений до 6 м</t>
  </si>
  <si>
    <t>100 м2 горизонтальной проекции</t>
  </si>
  <si>
    <t>ГЭСН-2022 доп.10, 08-07-002-01, приказ Минстроя России от 13.05.2024 г. № 323/пр</t>
  </si>
  <si>
    <t>Конструкции из кирпича и блоков</t>
  </si>
  <si>
    <t>ФЕР-08</t>
  </si>
  <si>
    <t>Пр/812-008.0-1</t>
  </si>
  <si>
    <t>Пр/774-008.0</t>
  </si>
  <si>
    <t>11,1</t>
  </si>
  <si>
    <t>11.2.13.04</t>
  </si>
  <si>
    <t>Щиты настила</t>
  </si>
  <si>
    <t>12</t>
  </si>
  <si>
    <t>62-04-005-05</t>
  </si>
  <si>
    <t>Очистка вручную поверхности фасадов простых от перхлорвиниловых и масляных красок: с земли и лесов</t>
  </si>
  <si>
    <t>ГЭСНр-2022, 62-04-005-05, приказ Минстроя России от 18.05.2022 г. № 378/пр</t>
  </si>
  <si>
    <t>13</t>
  </si>
  <si>
    <t>15-04-007-01</t>
  </si>
  <si>
    <t>Окраска водно-дисперсионными акриловыми составами улучшенная: по штукатурке стен</t>
  </si>
  <si>
    <t>ГЭСН-2022, 15-04-007-01, приказ Минстроя России от 18.05.2022 г. № 378/пр</t>
  </si>
  <si>
    <t>Отделочные работы</t>
  </si>
  <si>
    <t>ФЕР-15</t>
  </si>
  <si>
    <t>Пр/812-015.0-1</t>
  </si>
  <si>
    <t>Пр/774-015.0</t>
  </si>
  <si>
    <t>13,1</t>
  </si>
  <si>
    <t>14.3.02.01</t>
  </si>
  <si>
    <t>Краска акриловая</t>
  </si>
  <si>
    <t>13,2</t>
  </si>
  <si>
    <t>14.4.01.02</t>
  </si>
  <si>
    <t>Грунтовка</t>
  </si>
  <si>
    <t>14</t>
  </si>
  <si>
    <t>14.3.02.01-0111</t>
  </si>
  <si>
    <t>Краска водно-дисперсионная акрилатная ВД-АК-101</t>
  </si>
  <si>
    <t>ФСБЦ-2022, 14.3.02.01-0111, приказ Минстроя России от 18.05.2022 г. № 378/пр</t>
  </si>
  <si>
    <t>15</t>
  </si>
  <si>
    <t>14.4.01.02-0029</t>
  </si>
  <si>
    <t>Грунтовка акриловая ВД-АК-02</t>
  </si>
  <si>
    <t>ФСБЦ-2022, 14.4.01.02-0029, приказ Минстроя России от 18.05.2022 г. № 378/пр</t>
  </si>
  <si>
    <t>16</t>
  </si>
  <si>
    <t>06-26-001-03</t>
  </si>
  <si>
    <t>Прим. Демонтаж  вертикальных стержневых анкеров</t>
  </si>
  <si>
    <t>100 ШТ</t>
  </si>
  <si>
    <t>ГЭСН-2022 доп.5, 06-26-001-03, приказ Минстроя России от 10.02.2023 г. № 84/пр</t>
  </si>
  <si>
    <t>Поправка: 571/пр_2022_п.83_т.2_стр.4_стб.3 Наименование: Разборка и (или) демонтаж строительных конструкций, систем и сетей инженерно-технического обеспечения, в том числе их элементов: металлических, металлокомпозитных, композитных конструкций</t>
  </si>
  <si>
    <t>*0</t>
  </si>
  <si>
    <t>*0,7</t>
  </si>
  <si>
    <t>Бетонные и железобетонные монолитные конструкции и работы в строительстве</t>
  </si>
  <si>
    <t>ФЕР-06</t>
  </si>
  <si>
    <t>Поправка: 571/пр_2022_п.83_т.2_стр.4_стб.3</t>
  </si>
  <si>
    <t>Пр/812-006.0-1</t>
  </si>
  <si>
    <t>Пр/774-006.0</t>
  </si>
  <si>
    <t>16,1</t>
  </si>
  <si>
    <t>08.4.03.03</t>
  </si>
  <si>
    <t>Сталь арматурная периодического профиля</t>
  </si>
  <si>
    <t>17</t>
  </si>
  <si>
    <t>68-03-003-01</t>
  </si>
  <si>
    <t>Смена отдельных частей металлического ограждения спортивных площадок: сетки</t>
  </si>
  <si>
    <t>ГЭСНр-2022 доп.14, 68-03-003-01, приказ Минстроя России от 19.05.2025 г. № 299/пр</t>
  </si>
  <si>
    <t>Благоустройство</t>
  </si>
  <si>
    <t>рФЕР-68</t>
  </si>
  <si>
    <t>Пр/812-102.0-1</t>
  </si>
  <si>
    <t>Пр/774-102.0</t>
  </si>
  <si>
    <t>17,1</t>
  </si>
  <si>
    <t>08.1.02.17</t>
  </si>
  <si>
    <t>Сетка стальная плетеная</t>
  </si>
  <si>
    <t>18</t>
  </si>
  <si>
    <t>01.8.01.06-0006</t>
  </si>
  <si>
    <t>Сетка из стекловолокна армирующая, плотность основы 9 нитей/см, плотность уток 8 нитей/см, поверхностная плотность 160-170 г/м2</t>
  </si>
  <si>
    <t>ФСБЦ-2022 доп.14, 01.8.01.06-0006, приказ Минстроя России от 19.05.2025 г. № 299/пр</t>
  </si>
  <si>
    <t>19</t>
  </si>
  <si>
    <t>46-04-012-03</t>
  </si>
  <si>
    <t>Разборка деревянных заполнений проемов: дверных и воротных</t>
  </si>
  <si>
    <t>ГЭСН-2022, 46-04-012-03, приказ Минстроя России от 18.05.2022 г. № 378/пр</t>
  </si>
  <si>
    <t>20</t>
  </si>
  <si>
    <t>10-01-039-01</t>
  </si>
  <si>
    <t>Установка блоков в наружных и внутренних дверных проемах: в каменных стенах, площадь проема до 3 м2</t>
  </si>
  <si>
    <t>ГЭСН-2022 доп.11, 10-01-039-01, приказ Минстроя России от 09.08.2024 г. № 524/пр</t>
  </si>
  <si>
    <t>Деревянные конструкции</t>
  </si>
  <si>
    <t>ФЕР-10</t>
  </si>
  <si>
    <t>Пр/812-010.0-1</t>
  </si>
  <si>
    <t>Пр/774-010.0</t>
  </si>
  <si>
    <t>20,1</t>
  </si>
  <si>
    <t>01.7.04.07</t>
  </si>
  <si>
    <t>Скобяные изделия</t>
  </si>
  <si>
    <t>КОМПЛ</t>
  </si>
  <si>
    <t>20,2</t>
  </si>
  <si>
    <t>01.7.15.07</t>
  </si>
  <si>
    <t>Крепёжные изделия</t>
  </si>
  <si>
    <t>20,3</t>
  </si>
  <si>
    <t>11.2.02.01</t>
  </si>
  <si>
    <t>Блоки дверные</t>
  </si>
  <si>
    <t>21</t>
  </si>
  <si>
    <t>11.2.02.01-0092</t>
  </si>
  <si>
    <t>Блок дверной деревянный внутренний, распашной, однопольный, глухой усиленный, оклеенный твердыми ДВП, площадь 2,01 м2 (ДУ 21-10), площадь 2,30 м2 (ДУ 24-10)</t>
  </si>
  <si>
    <t>ФСБЦ-2022 доп.2, 11.2.02.01-0092, приказ Минстроя России от 26.08.2022 г. № 703/пр</t>
  </si>
  <si>
    <t>22</t>
  </si>
  <si>
    <t>11.2.02.01-1116</t>
  </si>
  <si>
    <t>Блок дверной деревянный внутренний распашной глухой, площадь более 2,0 м2, материал комбинированный с покрытием из натурального шпона</t>
  </si>
  <si>
    <t>ФСБЦ-2022 доп.2, 11.2.02.01-1116, приказ Минстроя России от 26.08.2022 г. № 703/пр</t>
  </si>
  <si>
    <t>23</t>
  </si>
  <si>
    <t>10-01-039-02</t>
  </si>
  <si>
    <t>Установка блоков в наружных и внутренних дверных проемах: в каменных стенах, площадь проема более 3 м2</t>
  </si>
  <si>
    <t>ГЭСН-2022 доп.11, 10-01-039-02, приказ Минстроя России от 09.08.2024 г. № 524/пр</t>
  </si>
  <si>
    <t>23,1</t>
  </si>
  <si>
    <t>23,2</t>
  </si>
  <si>
    <t>23,3</t>
  </si>
  <si>
    <t>24</t>
  </si>
  <si>
    <t>11.2.02.01-1088</t>
  </si>
  <si>
    <t>Блок дверной деревянный внутренний распашной глухой, площадь более 2,0 м2, массив лиственницы без покрытия</t>
  </si>
  <si>
    <t>ФСБЦ-2022 доп.2, 11.2.02.01-1088, приказ Минстроя России от 26.08.2022 г. № 703/пр</t>
  </si>
  <si>
    <t>25</t>
  </si>
  <si>
    <t>46-02-009-02</t>
  </si>
  <si>
    <t>Отбивка штукатурки с поверхностей: стен и потолков кирпичных</t>
  </si>
  <si>
    <t>ГЭСН-2022, 46-02-009-02, приказ Минстроя России от 18.05.2022 г. № 378/пр</t>
  </si>
  <si>
    <t>25,1</t>
  </si>
  <si>
    <t>26</t>
  </si>
  <si>
    <t>15-02-019-05</t>
  </si>
  <si>
    <t>Сплошное выравнивание внутренних поверхностей (однослойное оштукатуривание) из сухих растворных смесей толщиной до 10 мм: оконных и дверных откосов плоских</t>
  </si>
  <si>
    <t>ГЭСН-2022 доп.10, 15-02-019-05, приказ Минстроя России от 13.05.2024 г. № 323/пр</t>
  </si>
  <si>
    <t>26,1</t>
  </si>
  <si>
    <t>04.3.02.09</t>
  </si>
  <si>
    <t>Смеси на цементной основе</t>
  </si>
  <si>
    <t>26,2</t>
  </si>
  <si>
    <t>14.4.01.21</t>
  </si>
  <si>
    <t>27</t>
  </si>
  <si>
    <t>04.3.02.05-0002</t>
  </si>
  <si>
    <t>Смеси сухие гипсовые штукатурные с легким заполнителем и полимерными добавками, класс В3,5 (М50)</t>
  </si>
  <si>
    <t>ФСБЦ-2022, 04.3.02.05-0002, приказ Минстроя России от 18.05.2022 г. № 378/пр</t>
  </si>
  <si>
    <t>28</t>
  </si>
  <si>
    <t>14.3.01.01-1002</t>
  </si>
  <si>
    <t>Грунтовка глубокопроникающая для внутренних и наружных работ на основе водной дисперсии высококачественных латексов с добавлением пигментов и специальных добавок</t>
  </si>
  <si>
    <t>ФСБЦ-2022, 14.3.01.01-1002, приказ Минстроя России от 18.05.2022 г. № 378/пр</t>
  </si>
  <si>
    <t>29</t>
  </si>
  <si>
    <t>29,1</t>
  </si>
  <si>
    <t>29,2</t>
  </si>
  <si>
    <t>30</t>
  </si>
  <si>
    <t>31</t>
  </si>
  <si>
    <t>32</t>
  </si>
  <si>
    <t>62-01-018-01</t>
  </si>
  <si>
    <t>Окраска масляными составами: деревянных поручней с покрытием лаком</t>
  </si>
  <si>
    <t>ГЭСНр-2022, 62-01-018-01, приказ Минстроя России от 18.05.2022 г. № 378/пр</t>
  </si>
  <si>
    <t>32,1</t>
  </si>
  <si>
    <t>33</t>
  </si>
  <si>
    <t>34</t>
  </si>
  <si>
    <t>62-01-011-05</t>
  </si>
  <si>
    <t>Улучшенная масляная окраска ранее окрашенных полов: за два раза с расчисткой старой краски до 35%</t>
  </si>
  <si>
    <t>ГЭСНр-2022, 62-01-011-05, приказ Минстроя России от 18.05.2022 г. № 378/пр</t>
  </si>
  <si>
    <t>34,1</t>
  </si>
  <si>
    <t>35</t>
  </si>
  <si>
    <t>36</t>
  </si>
  <si>
    <t>62-03-003-05</t>
  </si>
  <si>
    <t>Окраска масляными составами ранее окрашенных водосточных труб: за два раза с земли и лесов</t>
  </si>
  <si>
    <t>ГЭСНр-2022, 62-03-003-05, приказ Минстроя России от 18.05.2022 г. № 378/пр</t>
  </si>
  <si>
    <t>36,1</t>
  </si>
  <si>
    <t>Краски масляные готовые к применению для наружных работ</t>
  </si>
  <si>
    <t>37</t>
  </si>
  <si>
    <t>Ремонт потолка спортзала</t>
  </si>
  <si>
    <t>38</t>
  </si>
  <si>
    <t>Прим. Очистка вручную поверхности потолка</t>
  </si>
  <si>
    <t>39</t>
  </si>
  <si>
    <t>15-02-019-04</t>
  </si>
  <si>
    <t>Сплошное выравнивание внутренних поверхностей (однослойное оштукатуривание) из сухих растворных смесей толщиной до 10 мм: потолков</t>
  </si>
  <si>
    <t>ГЭСН-2022 доп.10, 15-02-019-04, приказ Минстроя России от 13.05.2024 г. № 323/пр</t>
  </si>
  <si>
    <t>39,1</t>
  </si>
  <si>
    <t>39,2</t>
  </si>
  <si>
    <t>40</t>
  </si>
  <si>
    <t>41</t>
  </si>
  <si>
    <t>42</t>
  </si>
  <si>
    <t>15-04-007-04</t>
  </si>
  <si>
    <t>Окраска водно-дисперсионными акриловыми составами улучшенная: по сборным конструкциям потолков, подготовленным под окраску</t>
  </si>
  <si>
    <t>ГЭСН-2022, 15-04-007-04, приказ Минстроя России от 18.05.2022 г. № 378/пр</t>
  </si>
  <si>
    <t>42,1</t>
  </si>
  <si>
    <t>42,2</t>
  </si>
  <si>
    <t>43</t>
  </si>
  <si>
    <t>44</t>
  </si>
  <si>
    <t>Ремонт отопления спортзала</t>
  </si>
  <si>
    <t>45</t>
  </si>
  <si>
    <t>65-02-008-01</t>
  </si>
  <si>
    <t>Демонтаж: радиаторов весом до 80 кг</t>
  </si>
  <si>
    <t>ГЭСНр-2022, 65-02-008-01, приказ Минстроя России от 18.05.2022 г. № 378/пр</t>
  </si>
  <si>
    <t>Внутренние санитарно-технические работы</t>
  </si>
  <si>
    <t>Внутренние санитарнотехнические работы: демонтаж и разборка</t>
  </si>
  <si>
    <t>рФЕР-65</t>
  </si>
  <si>
    <t>Пр/812-099.1-1</t>
  </si>
  <si>
    <t>Пр/774-099.1</t>
  </si>
  <si>
    <t>46</t>
  </si>
  <si>
    <t>65-02-008-02</t>
  </si>
  <si>
    <t>Демонтаж: радиаторов весом до 160 кг</t>
  </si>
  <si>
    <t>ГЭСНр-2022, 65-02-008-02, приказ Минстроя России от 18.05.2022 г. № 378/пр</t>
  </si>
  <si>
    <t>47</t>
  </si>
  <si>
    <t>65-01-001-01</t>
  </si>
  <si>
    <t>Разборка трубопроводов из водогазопроводных труб диаметром: до 25 мм</t>
  </si>
  <si>
    <t>ГЭСНр-2022, 65-01-001-01, приказ Минстроя России от 18.05.2022 г. № 378/пр</t>
  </si>
  <si>
    <t>47,1</t>
  </si>
  <si>
    <t>999-9899</t>
  </si>
  <si>
    <t>Строительный мусор и масса возвратных материалов</t>
  </si>
  <si>
    <t>48</t>
  </si>
  <si>
    <t>16-04-005-01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</si>
  <si>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20 мм</t>
  </si>
  <si>
    <t>ГЭСН-2022, 16-04-005-01, приказ Минстроя России от 18.05.2022 г. № 378/пр</t>
  </si>
  <si>
    <t>Сантехнические работы: внутренние трубопроводы, внутренние устройства водопровода, канализации, отопления, газоснабжения, вентиляция  кондиционирование воздуха</t>
  </si>
  <si>
    <t>Трубопроводы внутренние</t>
  </si>
  <si>
    <t>ФЕР-16</t>
  </si>
  <si>
    <t>Пр/812-016.0-1</t>
  </si>
  <si>
    <t>Пр/774-016.0</t>
  </si>
  <si>
    <t>48,1</t>
  </si>
  <si>
    <t>01.7.17.09</t>
  </si>
  <si>
    <t>Буры</t>
  </si>
  <si>
    <t>ШТ</t>
  </si>
  <si>
    <t>48,2</t>
  </si>
  <si>
    <t>18.1.09.06</t>
  </si>
  <si>
    <t>Арматура муфтовая</t>
  </si>
  <si>
    <t>48,3</t>
  </si>
  <si>
    <t>24.1.02.01</t>
  </si>
  <si>
    <t>Хомуты для крепления труб</t>
  </si>
  <si>
    <t>10 ШТ</t>
  </si>
  <si>
    <t>48,4</t>
  </si>
  <si>
    <t>24.3.02.05</t>
  </si>
  <si>
    <t>Труба напорная из полипропилена</t>
  </si>
  <si>
    <t>48,5</t>
  </si>
  <si>
    <t>24.3.05.19</t>
  </si>
  <si>
    <t>Фасонные и соединительные части</t>
  </si>
  <si>
    <t>49</t>
  </si>
  <si>
    <t>16-04-005-02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</si>
  <si>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25 мм</t>
  </si>
  <si>
    <t>ГЭСН-2022, 16-04-005-02, приказ Минстроя России от 18.05.2022 г. № 378/пр</t>
  </si>
  <si>
    <t>49,1</t>
  </si>
  <si>
    <t>49,2</t>
  </si>
  <si>
    <t>49,3</t>
  </si>
  <si>
    <t>49,4</t>
  </si>
  <si>
    <t>49,5</t>
  </si>
  <si>
    <t>50</t>
  </si>
  <si>
    <t>24.3.05.16-0112</t>
  </si>
  <si>
    <t>Угольник 45° полипропиленовый, диаметр 25 мм</t>
  </si>
  <si>
    <t>ФСБЦ-2022, 24.3.05.16-0112, приказ Минстроя России от 18.05.2022 г. № 378/пр</t>
  </si>
  <si>
    <t>51</t>
  </si>
  <si>
    <t>24.3.05.15-0192</t>
  </si>
  <si>
    <t>Тройник полипропиленовый, диаметр 25 мм</t>
  </si>
  <si>
    <t>ФСБЦ-2022, 24.3.05.15-0192, приказ Минстроя России от 18.05.2022 г. № 378/пр</t>
  </si>
  <si>
    <t>52</t>
  </si>
  <si>
    <t>24.3.02.05-0091</t>
  </si>
  <si>
    <t>Трубы напорные из полипропилена, армированные стекловолокном, для систем водоснабжения и отопления, номинальное давление 2,5 МПа, SDR6, размеры 25х4,2 мм</t>
  </si>
  <si>
    <t>ФСБЦ-2022 доп.9, 24.3.02.05-0091, приказ Минстроя России от 16.02.2024 г. № 102/пр</t>
  </si>
  <si>
    <t>53</t>
  </si>
  <si>
    <t>23.1.02.06-0004</t>
  </si>
  <si>
    <t>Хомуты металлические оцинкованные с одним стопорным винтом и резиновым профилем для крепления трубопроводов, гайка крепления М8, диаметр от 25 до 30 мм</t>
  </si>
  <si>
    <t>ФСБЦ-2022, 23.1.02.06-0004, приказ Минстроя России от 18.05.2022 г. № 378/пр</t>
  </si>
  <si>
    <t>54</t>
  </si>
  <si>
    <t>18.1.09.07-0022</t>
  </si>
  <si>
    <t>Кран шаровой полипропиленовой, присоединение к трубопроводу под приварку, номинальное давление 2,0 МПа, номинальный диаметр 25 мм</t>
  </si>
  <si>
    <t>ФСБЦ-2022 доп.11, 18.1.09.07-0022, приказ Минстроя России от 09.08.2024 г. № 524/пр</t>
  </si>
  <si>
    <t>55</t>
  </si>
  <si>
    <t>18-03-006-03</t>
  </si>
  <si>
    <t>Установка радиаторов алюминиевых и биметаллических с креплением к стене с числом секций: свыше 10 до 16</t>
  </si>
  <si>
    <t>ГЭСН-2022 доп.2, 18-03-006-03, приказ Минстроя России от 26.08.2022 г. № 703/пр</t>
  </si>
  <si>
    <t>Отопление - внутренние устройства</t>
  </si>
  <si>
    <t>ФЕР-18</t>
  </si>
  <si>
    <t>55,1</t>
  </si>
  <si>
    <t>18.5.08.05</t>
  </si>
  <si>
    <t>Кронштейны стальные анкерные с пластиковыми дюбелями для крепления радиаторов</t>
  </si>
  <si>
    <t>55,2</t>
  </si>
  <si>
    <t>18.5.10.04</t>
  </si>
  <si>
    <t>Радиаторы алюминиевые и биметаллические секционные</t>
  </si>
  <si>
    <t>55,3</t>
  </si>
  <si>
    <t>18.5.10.08</t>
  </si>
  <si>
    <t>Универсальные монтажные комплекты для радиаторов</t>
  </si>
  <si>
    <t>56</t>
  </si>
  <si>
    <t>18.5.10.08-0016</t>
  </si>
  <si>
    <t>Комплект монтажный для подключения алюминиевых и биметаллических радиаторов диаметром 1", диаметр подключаемой резьбы 3/4"</t>
  </si>
  <si>
    <t>ФСБЦ-2022 доп.3, 18.5.10.08-0016, приказ Минстроя России от 26.10.2022 г. № 905/пр</t>
  </si>
  <si>
    <t>57</t>
  </si>
  <si>
    <t>18.5.08.05-0022</t>
  </si>
  <si>
    <t>Кронштейны стальные одинарные усиленные, для крепления радиаторов, длина кронштейна 130 мм</t>
  </si>
  <si>
    <t>ФСБЦ-2022, 18.5.08.05-0022, приказ Минстроя России от 18.05.2022 г. № 378/пр</t>
  </si>
  <si>
    <t>58</t>
  </si>
  <si>
    <t>18.5.10.05-0122</t>
  </si>
  <si>
    <t>Радиатор биметаллический секционный с боковым подключением, количество секций 12, межосевое расстояние 200 мм, рабочее давление до 3 МПа, максимальная температура теплоносителя до 135 °C, тепловая мощность до 1,2 кВт</t>
  </si>
  <si>
    <t>ФСБЦ-2022 доп.3, 18.5.10.05-0122, приказ Минстроя России от 26.10.2022 г. № 905/пр</t>
  </si>
  <si>
    <t>59</t>
  </si>
  <si>
    <t>18.5.10.05-0128</t>
  </si>
  <si>
    <t>Радиатор биметаллический секционный с боковым подключением, количество секций 15, межосевое расстояние 200 мм, рабочее давление до 3 МПа, максимальная температура теплоносителя до 135 °C, тепловая мощность до 1,5 кВт</t>
  </si>
  <si>
    <t>ФСБЦ-2022 доп.3, 18.5.10.05-0128, приказ Минстроя России от 26.10.2022 г. № 905/пр</t>
  </si>
  <si>
    <t>60</t>
  </si>
  <si>
    <t>18.5.10.05-0108</t>
  </si>
  <si>
    <t>Радиатор биметаллический секционный с боковым подключением, количество секций 5, межосевое расстояние 200 мм, рабочее давление до 3 МПа, максимальная температура теплоносителя до 135 °C, тепловая мощность до 0,5 кВт</t>
  </si>
  <si>
    <t>ФСБЦ-2022 доп.3, 18.5.10.05-0108, приказ Минстроя России от 26.10.2022 г. № 905/пр</t>
  </si>
  <si>
    <t>Ремонт пола снарядной комнаты</t>
  </si>
  <si>
    <t>61</t>
  </si>
  <si>
    <t>57-01-002-07</t>
  </si>
  <si>
    <t>Разборка покрытий полов: из древесноволокнистых плит</t>
  </si>
  <si>
    <t>ГЭСНр-2022 доп.3, 57-01-002-07, приказ Минстроя России от 26.10.2022 г. № 905/пр</t>
  </si>
  <si>
    <t>61,1</t>
  </si>
  <si>
    <t>62</t>
  </si>
  <si>
    <t>62,1</t>
  </si>
  <si>
    <t>63</t>
  </si>
  <si>
    <t>57-01-011-05</t>
  </si>
  <si>
    <t>Устройство оснований под покрытие пола: из древесно-стружечных плит площадью до 20 м2</t>
  </si>
  <si>
    <t>ГЭСНр-2022 доп.11, 57-01-011-05, приказ Минстроя России от 09.08.2024 г. № 524/пр</t>
  </si>
  <si>
    <t>64</t>
  </si>
  <si>
    <t>11-01-036-04</t>
  </si>
  <si>
    <t>Устройство покрытий: из линолеума насухо со свариванием полотнищ в стыках</t>
  </si>
  <si>
    <t>ГЭСН-2022, 11-01-036-04, приказ Минстроя России от 18.05.2022 г. № 378/пр</t>
  </si>
  <si>
    <t>64,1</t>
  </si>
  <si>
    <t>65</t>
  </si>
  <si>
    <t>01.6.03.04-0115</t>
  </si>
  <si>
    <t>Линолеум ПВХ без подосновы, класс износостойкости 34/42, класс пожарной опасности КМ5 (Г4, В3, Д3, Т2, РП1), толщина 3,5 мм, вес 3810 г/м2</t>
  </si>
  <si>
    <t>ФСБЦ-2022 доп.5, 01.6.03.04-0115, приказ Минстроя России от 10.02.2023 г. № 84/пр</t>
  </si>
  <si>
    <t>66</t>
  </si>
  <si>
    <t>66,1</t>
  </si>
  <si>
    <t>67</t>
  </si>
  <si>
    <t>68</t>
  </si>
  <si>
    <t>68,1</t>
  </si>
  <si>
    <t>69</t>
  </si>
  <si>
    <t>Ремонт стен снарядной комнаты</t>
  </si>
  <si>
    <t>70</t>
  </si>
  <si>
    <t>62-04-005-01</t>
  </si>
  <si>
    <t>Очистка вручную поверхности фасадов простых от известковой окраски: с земли и лесов</t>
  </si>
  <si>
    <t>ГЭСНр-2022, 62-04-005-01, приказ Минстроя России от 18.05.2022 г. № 378/пр</t>
  </si>
  <si>
    <t>71</t>
  </si>
  <si>
    <t>15-02-019-03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</si>
  <si>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</si>
  <si>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>ГЭСН-2022 доп.10, 15-02-019-03, приказ Минстроя России от 13.05.2024 г. № 323/пр</t>
  </si>
  <si>
    <t>71,1</t>
  </si>
  <si>
    <t>71,2</t>
  </si>
  <si>
    <t>72</t>
  </si>
  <si>
    <t>73</t>
  </si>
  <si>
    <t>74</t>
  </si>
  <si>
    <t>15-04-007-03</t>
  </si>
  <si>
    <t>Окраска водно-дисперсионными акриловыми составами улучшенная: по сборным конструкциям стен, подготовленным под окраску</t>
  </si>
  <si>
    <t>ГЭСН-2022, 15-04-007-03, приказ Минстроя России от 18.05.2022 г. № 378/пр</t>
  </si>
  <si>
    <t>74,1</t>
  </si>
  <si>
    <t>74,2</t>
  </si>
  <si>
    <t>75</t>
  </si>
  <si>
    <t>76</t>
  </si>
  <si>
    <t>Ремонт потолка снарядной комнаты</t>
  </si>
  <si>
    <t>77</t>
  </si>
  <si>
    <t>78</t>
  </si>
  <si>
    <t>78,1</t>
  </si>
  <si>
    <t>78,2</t>
  </si>
  <si>
    <t>79</t>
  </si>
  <si>
    <t>80</t>
  </si>
  <si>
    <t>81</t>
  </si>
  <si>
    <t>81,1</t>
  </si>
  <si>
    <t>81,2</t>
  </si>
  <si>
    <t>82</t>
  </si>
  <si>
    <t>83</t>
  </si>
  <si>
    <t>Ремонт пола коридора к раздевалкам</t>
  </si>
  <si>
    <t>84</t>
  </si>
  <si>
    <t>57-01-002-01</t>
  </si>
  <si>
    <t>Разборка покрытий полов: из линолеума и релина</t>
  </si>
  <si>
    <t>ГЭСНр-2022 доп.3, 57-01-002-01, приказ Минстроя России от 26.10.2022 г. № 905/пр</t>
  </si>
  <si>
    <t>84,1</t>
  </si>
  <si>
    <t>85</t>
  </si>
  <si>
    <t>85,1</t>
  </si>
  <si>
    <t>86</t>
  </si>
  <si>
    <t>11-01-011-08</t>
  </si>
  <si>
    <t>Устройство стяжек: из быстротвердеющей смеси на цементной основе, толщиной 5 мм</t>
  </si>
  <si>
    <t>ГЭСН-2022 доп.11, 11-01-011-08, приказ Минстроя России от 09.08.2024 г. № 524/пр</t>
  </si>
  <si>
    <t>)*1,25</t>
  </si>
  <si>
    <t>)*1,15</t>
  </si>
  <si>
    <t>)*0,9</t>
  </si>
  <si>
    <t>)*0,85</t>
  </si>
  <si>
    <t>86,1</t>
  </si>
  <si>
    <t>04.3.02.01</t>
  </si>
  <si>
    <t>Смеси сухие на цементной основе</t>
  </si>
  <si>
    <t>86,2</t>
  </si>
  <si>
    <t>Грунтовки на акриловой основе</t>
  </si>
  <si>
    <t>87</t>
  </si>
  <si>
    <t>04.3.02.01-0414</t>
  </si>
  <si>
    <t>Смеси сухие наливные быстротвердеющие на цементной основе для выравнивания оснований пола, расход 1,6 на 1 м2 при слое 1 мм</t>
  </si>
  <si>
    <t>ФСБЦ-2022, 04.3.02.01-0414, приказ Минстроя России от 18.05.2022 г. № 378/пр</t>
  </si>
  <si>
    <t>88</t>
  </si>
  <si>
    <t>14.4.01.02-0012</t>
  </si>
  <si>
    <t>Грунтовка укрепляющая, глубокого проникновения, быстросохнущая, паропроницаемая</t>
  </si>
  <si>
    <t>ФСБЦ-2022, 14.4.01.02-0012, приказ Минстроя России от 18.05.2022 г. № 378/пр</t>
  </si>
  <si>
    <t>89</t>
  </si>
  <si>
    <t>89,1</t>
  </si>
  <si>
    <t>89,2</t>
  </si>
  <si>
    <t>90</t>
  </si>
  <si>
    <t>91</t>
  </si>
  <si>
    <t>92</t>
  </si>
  <si>
    <t>92,1</t>
  </si>
  <si>
    <t>93</t>
  </si>
  <si>
    <t>94</t>
  </si>
  <si>
    <t>94,1</t>
  </si>
  <si>
    <t>95</t>
  </si>
  <si>
    <t>Ремонт стен коридора к раздевалкам</t>
  </si>
  <si>
    <t>96</t>
  </si>
  <si>
    <t>Очистка вручную поверхности фасадов простых от известковой окраски: с земли и лесов/ Прим. очистка стен от краски</t>
  </si>
  <si>
    <t>97</t>
  </si>
  <si>
    <t>97,1</t>
  </si>
  <si>
    <t>97,2</t>
  </si>
  <si>
    <t>98</t>
  </si>
  <si>
    <t>04.3.02.05-0006</t>
  </si>
  <si>
    <t>Смеси сухие гипсовые штукатурные быстротвердеющие, класс В3,5 (М50) механизированное нанесение</t>
  </si>
  <si>
    <t>ФСБЦ-2022, 04.3.02.05-0006, приказ Минстроя России от 18.05.2022 г. № 378/пр</t>
  </si>
  <si>
    <t>99</t>
  </si>
  <si>
    <t>100</t>
  </si>
  <si>
    <t>100,1</t>
  </si>
  <si>
    <t>100,2</t>
  </si>
  <si>
    <t>101</t>
  </si>
  <si>
    <t>102</t>
  </si>
  <si>
    <t>103</t>
  </si>
  <si>
    <t>56-01-010-01</t>
  </si>
  <si>
    <t>Снятие дверных полотен</t>
  </si>
  <si>
    <t>ГЭСНр-2022, 56-01-010-01, приказ Минстроя России от 18.05.2022 г. № 378/пр</t>
  </si>
  <si>
    <t>Проемы</t>
  </si>
  <si>
    <t>рФЕР-56</t>
  </si>
  <si>
    <t>Пр/812-090.0-1</t>
  </si>
  <si>
    <t>Пр/774-090.0</t>
  </si>
  <si>
    <t>103,1</t>
  </si>
  <si>
    <t>104</t>
  </si>
  <si>
    <t>56-01-009-01</t>
  </si>
  <si>
    <t>Демонтаж дверных коробок: в каменных стенах с отбивкой штукатурки в откосах</t>
  </si>
  <si>
    <t>ГЭСНр-2022 доп.3, 56-01-009-01, приказ Минстроя России от 26.10.2022 г. № 905/пр</t>
  </si>
  <si>
    <t>104,1</t>
  </si>
  <si>
    <t>105</t>
  </si>
  <si>
    <t>105,1</t>
  </si>
  <si>
    <t>105,2</t>
  </si>
  <si>
    <t>105,3</t>
  </si>
  <si>
    <t>106</t>
  </si>
  <si>
    <t>11.2.02.01-1114</t>
  </si>
  <si>
    <t>Блок дверной деревянный внутренний распашной глухой, площадь более 2,0 м2, массив дуба с лакокрасочным покрытием</t>
  </si>
  <si>
    <t>ФСБЦ-2022 доп.2, 11.2.02.01-1114, приказ Минстроя России от 26.08.2022 г. № 703/пр</t>
  </si>
  <si>
    <t>Ремонт потолка коридора к раздевалкам</t>
  </si>
  <si>
    <t>107</t>
  </si>
  <si>
    <t>Очистка вручную поверхности фасадов простых от известковой окраски: с земли и лесов/ Прим. очистка потолков от краски</t>
  </si>
  <si>
    <t>108</t>
  </si>
  <si>
    <t>108,1</t>
  </si>
  <si>
    <t>108,2</t>
  </si>
  <si>
    <t>109</t>
  </si>
  <si>
    <t>110</t>
  </si>
  <si>
    <t>111</t>
  </si>
  <si>
    <t>111,1</t>
  </si>
  <si>
    <t>111,2</t>
  </si>
  <si>
    <t>112</t>
  </si>
  <si>
    <t>113</t>
  </si>
  <si>
    <t>114</t>
  </si>
  <si>
    <t>67-01-004-05</t>
  </si>
  <si>
    <t>Демонтаж: светильников для люминесцентных ламп</t>
  </si>
  <si>
    <t>ГЭСНр-2022, 67-01-004-05, приказ Минстроя России от 18.05.2022 г. № 378/пр</t>
  </si>
  <si>
    <t>Электромонтажные работы</t>
  </si>
  <si>
    <t>рФЕР-67</t>
  </si>
  <si>
    <t>Пр/812-101.0-1</t>
  </si>
  <si>
    <t>Пр/774-101.0</t>
  </si>
  <si>
    <t>115</t>
  </si>
  <si>
    <t>м08-03-608-02</t>
  </si>
  <si>
    <t>Светильник светодиодный панельный, встраиваемый в подвесной потолок плитно-ячеистый, с подключением: к клеммной колодке светильника</t>
  </si>
  <si>
    <t>ГЭСНм-2022 доп.12, м08-03-608-02, приказ Минстроя России от 07.11.2024 г. № 747/пр</t>
  </si>
  <si>
    <t>Монтажные работы</t>
  </si>
  <si>
    <t>Электротехнические установки: на других объектах</t>
  </si>
  <si>
    <t>мФЕР-08</t>
  </si>
  <si>
    <t>Пр/812-049.3-1</t>
  </si>
  <si>
    <t>Пр/774-049.3</t>
  </si>
  <si>
    <t>115,1</t>
  </si>
  <si>
    <t>421/пр_2020_п.75_пп.а</t>
  </si>
  <si>
    <t>Сметная стоимость вспомогательных ненормируемых материальных ресурсов, не учтенная в сметной норме, 2%</t>
  </si>
  <si>
    <t>%</t>
  </si>
  <si>
    <t>116</t>
  </si>
  <si>
    <t>20.3.03.07-0094</t>
  </si>
  <si>
    <t>ФСБЦ-2022 доп.14, 20.3.03.07-0094, приказ Минстроя России от 19.05.2025 г. № 299/пр</t>
  </si>
  <si>
    <t>Материалы монтажные</t>
  </si>
  <si>
    <t>Материалы и конструкции ( монтажные )  по ценникам и каталогам</t>
  </si>
  <si>
    <t>ФССЦм</t>
  </si>
  <si>
    <t>Ремонт пола  раздевалки мужской</t>
  </si>
  <si>
    <t>117</t>
  </si>
  <si>
    <t>57-01-002-03</t>
  </si>
  <si>
    <t>Разборка покрытий полов: из керамических плиток</t>
  </si>
  <si>
    <t>ГЭСНр-2022 доп.3, 57-01-002-03, приказ Минстроя России от 26.10.2022 г. № 905/пр</t>
  </si>
  <si>
    <t>117,1</t>
  </si>
  <si>
    <t>118</t>
  </si>
  <si>
    <t>11-01-011-01</t>
  </si>
  <si>
    <t>Устройство стяжек: цементных толщиной 20 мм</t>
  </si>
  <si>
    <t>ГЭСН-2022 доп.11, 11-01-011-01, приказ Минстроя России от 09.08.2024 г. № 524/пр</t>
  </si>
  <si>
    <t>118,1</t>
  </si>
  <si>
    <t>04.3.01.09</t>
  </si>
  <si>
    <t>Раствор готовый кладочный тяжелый цементный</t>
  </si>
  <si>
    <t>м3</t>
  </si>
  <si>
    <t>119</t>
  </si>
  <si>
    <t>04.3.01.09-0014</t>
  </si>
  <si>
    <t>Раствор готовый кладочный, цементный, М100</t>
  </si>
  <si>
    <t>ФСБЦ-2022, 04.3.01.09-0014, приказ Минстроя России от 18.05.2022 г. № 378/пр</t>
  </si>
  <si>
    <t>120</t>
  </si>
  <si>
    <t>11-01-011-02</t>
  </si>
  <si>
    <t>Устройство стяжек: на каждые 5 мм изменения толщины стяжки добавлять  к норме 11-01-011-01 до толщ. 100мм (К=16)</t>
  </si>
  <si>
    <t>ГЭСН-2022 доп.11, 11-01-011-02, приказ Минстроя России от 09.08.2024 г. № 524/пр</t>
  </si>
  <si>
    <t>)*16</t>
  </si>
  <si>
    <t>)*1,25)*16</t>
  </si>
  <si>
    <t>)*1,15)*16</t>
  </si>
  <si>
    <t>120,1</t>
  </si>
  <si>
    <t>121</t>
  </si>
  <si>
    <t>122</t>
  </si>
  <si>
    <t>11-01-027-06</t>
  </si>
  <si>
    <t>Устройство покрытий на растворе из сухой смеси с приготовлением раствора в построечных условиях из плиток: гладких неглазурованных керамических для полов одноцветных</t>
  </si>
  <si>
    <t>ГЭСН-2022, 11-01-027-06, приказ Минстроя России от 18.05.2022 г. № 378/пр</t>
  </si>
  <si>
    <t>Ремонт стен раздевалки мужской</t>
  </si>
  <si>
    <t>123</t>
  </si>
  <si>
    <t>124</t>
  </si>
  <si>
    <t>124,1</t>
  </si>
  <si>
    <t>124,2</t>
  </si>
  <si>
    <t>125</t>
  </si>
  <si>
    <t>126</t>
  </si>
  <si>
    <t>127</t>
  </si>
  <si>
    <t>127,1</t>
  </si>
  <si>
    <t>127,2</t>
  </si>
  <si>
    <t>128</t>
  </si>
  <si>
    <t>129</t>
  </si>
  <si>
    <t>130</t>
  </si>
  <si>
    <t>130,1</t>
  </si>
  <si>
    <t>131</t>
  </si>
  <si>
    <t>131,1</t>
  </si>
  <si>
    <t>132</t>
  </si>
  <si>
    <t>132,1</t>
  </si>
  <si>
    <t>132,2</t>
  </si>
  <si>
    <t>132,3</t>
  </si>
  <si>
    <t>133</t>
  </si>
  <si>
    <t>Ремонт потолка  раздевалки мужской</t>
  </si>
  <si>
    <t>134</t>
  </si>
  <si>
    <t>135</t>
  </si>
  <si>
    <t>135,1</t>
  </si>
  <si>
    <t>135,2</t>
  </si>
  <si>
    <t>136</t>
  </si>
  <si>
    <t>137</t>
  </si>
  <si>
    <t>138</t>
  </si>
  <si>
    <t>138,1</t>
  </si>
  <si>
    <t>138,2</t>
  </si>
  <si>
    <t>139</t>
  </si>
  <si>
    <t>140</t>
  </si>
  <si>
    <t>141</t>
  </si>
  <si>
    <t>142</t>
  </si>
  <si>
    <t>142,1</t>
  </si>
  <si>
    <t>143</t>
  </si>
  <si>
    <t>Ремонт пола  раздевалки женской</t>
  </si>
  <si>
    <t>144</t>
  </si>
  <si>
    <t>144,1</t>
  </si>
  <si>
    <t>145</t>
  </si>
  <si>
    <t>145,1</t>
  </si>
  <si>
    <t>146</t>
  </si>
  <si>
    <t>147</t>
  </si>
  <si>
    <t>147,1</t>
  </si>
  <si>
    <t>148</t>
  </si>
  <si>
    <t>149</t>
  </si>
  <si>
    <t>Ремонт стен раздевалки женской</t>
  </si>
  <si>
    <t>150</t>
  </si>
  <si>
    <t>151</t>
  </si>
  <si>
    <t>151,1</t>
  </si>
  <si>
    <t>151,2</t>
  </si>
  <si>
    <t>152</t>
  </si>
  <si>
    <t>153</t>
  </si>
  <si>
    <t>154</t>
  </si>
  <si>
    <t>154,1</t>
  </si>
  <si>
    <t>154,2</t>
  </si>
  <si>
    <t>155</t>
  </si>
  <si>
    <t>156</t>
  </si>
  <si>
    <t>157</t>
  </si>
  <si>
    <t>157,1</t>
  </si>
  <si>
    <t>158</t>
  </si>
  <si>
    <t>158,1</t>
  </si>
  <si>
    <t>159</t>
  </si>
  <si>
    <t>159,1</t>
  </si>
  <si>
    <t>159,2</t>
  </si>
  <si>
    <t>159,3</t>
  </si>
  <si>
    <t>160</t>
  </si>
  <si>
    <t>Ремонт потолка  раздевалки женской</t>
  </si>
  <si>
    <t>161</t>
  </si>
  <si>
    <t>162</t>
  </si>
  <si>
    <t>162,1</t>
  </si>
  <si>
    <t>162,2</t>
  </si>
  <si>
    <t>163</t>
  </si>
  <si>
    <t>164</t>
  </si>
  <si>
    <t>165</t>
  </si>
  <si>
    <t>165,1</t>
  </si>
  <si>
    <t>165,2</t>
  </si>
  <si>
    <t>166</t>
  </si>
  <si>
    <t>167</t>
  </si>
  <si>
    <t>168</t>
  </si>
  <si>
    <t>169</t>
  </si>
  <si>
    <t>169,1</t>
  </si>
  <si>
    <t>170</t>
  </si>
  <si>
    <t>Прочие работы</t>
  </si>
  <si>
    <t>171</t>
  </si>
  <si>
    <t>47-1</t>
  </si>
  <si>
    <t>Погрузка в автотранспортное средство: мусор строительный с погрузкой вручную</t>
  </si>
  <si>
    <t>1т груза</t>
  </si>
  <si>
    <t>Погрузочно-разгрузочные работы</t>
  </si>
  <si>
    <t>812/пр и 774/пр п.106</t>
  </si>
  <si>
    <t>Пр/812-106.0-1</t>
  </si>
  <si>
    <t>Пр/774-106.0</t>
  </si>
  <si>
    <t>172</t>
  </si>
  <si>
    <t>02-15-1-01-0020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</si>
  <si>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20 км</t>
  </si>
  <si>
    <t>Автомобили бортовые</t>
  </si>
  <si>
    <t>Перевозка строительных грузов автомобильным транспортом</t>
  </si>
  <si>
    <t>Перевозка строительных грузов автомобильным транспортом, тракторами и прицепами</t>
  </si>
  <si>
    <t>812/пр и 774/пр п.107</t>
  </si>
  <si>
    <t>Пр/812-107.0-1</t>
  </si>
  <si>
    <t>Пр/774-107.0</t>
  </si>
  <si>
    <t>Итог1</t>
  </si>
  <si>
    <t>Итого прямые затраты</t>
  </si>
  <si>
    <t>Итог2</t>
  </si>
  <si>
    <t>Итог3</t>
  </si>
  <si>
    <t>Итог4</t>
  </si>
  <si>
    <t>Итого</t>
  </si>
  <si>
    <t>Итог5</t>
  </si>
  <si>
    <t>НДС 20%</t>
  </si>
  <si>
    <t>Итог6</t>
  </si>
  <si>
    <t>ИТОГО</t>
  </si>
  <si>
    <t>СТР_РЕК</t>
  </si>
  <si>
    <t>СТРОИТЕЛЬСТВО и РЕКОНСТРУКЦИЯ  зданий и сооружений всех назначений</t>
  </si>
  <si>
    <t>Строительство и реконструкция</t>
  </si>
  <si>
    <t>РЕМ_ЖИЛ</t>
  </si>
  <si>
    <t>КАП. РЕМ. ЖИЛЫХ И ОБЩЕСТВЕННЫХ ЗДАНИЙ</t>
  </si>
  <si>
    <t>Капитальный ремонт жилых и общественных зданий</t>
  </si>
  <si>
    <t>РЕМ_ПР</t>
  </si>
  <si>
    <t>КАП. РЕМ. ПРОИЗВОДСТВЕННЫХ ЗД. и СООРУЖЕНИЙ,  НАРУЖНЫХ ИНЖЕНЕРНЫХ СЕТЕЙ, УЛИЦ И ДОРОГ МЕСТНОГО ЗНАЧЕНИЯ, ИНЖ,СООРУЖЕНИЙ ( ГИДРОТЕХ,СООРУЖ, МОСТОВ И ПУТЕПРОВОДОВ И Т.П.)</t>
  </si>
  <si>
    <t>Капитальный ремонт прозводственных зданий</t>
  </si>
  <si>
    <t>Территория</t>
  </si>
  <si>
    <t>для территории Российской Федерации, не относящейся к районам Крайнего Севера и приравненным к ним местностям</t>
  </si>
  <si>
    <t>МПРКС</t>
  </si>
  <si>
    <t>для территории Российской Федерации, относящейся к местностям, приравненным к районам Крайнего Севера</t>
  </si>
  <si>
    <t>РКС</t>
  </si>
  <si>
    <t>для территории Российской Федерации, относящейся к районам Крайнего Севера</t>
  </si>
  <si>
    <t>СЛЖ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</si>
  <si>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За исключением АЭС.</t>
  </si>
  <si>
    <t>Для сборников ФЕР ( при производстве работ на технически сложных объектах ):  ·  { СЛЖ } - (вкл.)    - работа на сложных объектах  (к=1,2 к НР)           ·  { СЛЖ } - (выкл.) - работа на обычных объектах</t>
  </si>
  <si>
    <t>Сложные объекты</t>
  </si>
  <si>
    <t>СТНДРТ</t>
  </si>
  <si>
    <t>При определении сметной стоимости строительства объектов капитального строительства (за исключением АЭС).</t>
  </si>
  <si>
    <t>АЭС_ПНР</t>
  </si>
  <si>
    <t>При определении сметной стоимости строительства объектов капитального строительства АЭС. Пусконаладочные работы (за исключением технологического оборудования АЭС).</t>
  </si>
  <si>
    <t>АЭС</t>
  </si>
  <si>
    <t>АЭС_ПНР_ТЕХ</t>
  </si>
  <si>
    <t>При определении сметной стоимости строительства объектов капитального строительства АЭС. Пусконаладочные работы технологического оборудования АЭС.</t>
  </si>
  <si>
    <t>Для сборника ФЕРм -39  и ФЕРМ-08  ( при работах по контролю сварных соединений) :    {мАЭС} - ( вкл.)  -     при выполнении работ по на АЭС  (HР=101%; СП= 68%;             {мАЭС} - (выкл.) -  при выполнении работ  на обычных объектах</t>
  </si>
  <si>
    <t>АЭС, ПНР технологического оборудования АЭС.</t>
  </si>
  <si>
    <t>ОПТ/В</t>
  </si>
  <si>
    <t>{вкл}    - Прокладка  МЕЖДУГОРОДНЫХ  ВОЛОКОННО-ОПТИЧЕСКИХ ЛИНИЙ (для ФЕРм10, отд. 6 разд.3)  {выкл} - Прокладка  ГОРОДСКИХ               ВОЛОКОННО-ОПТИЧЕСКИХ ЛИНИЙ  (для ФЕРм10, отд. 6 разд.3)</t>
  </si>
  <si>
    <t>Для сборников ФЕРм-10  ( волоконно-оптические линии связи ): ·  {М_ГОР_опт} -  ( вкл.)  - междугородные сети связи ( НР=120% , СП=70% )           ·  {М_ГОР_опт} - ( выкл.) - городские сети связи  ( НР=100%; СП=65%)</t>
  </si>
  <si>
    <t>Прокладка междугородных в/опт. кабелей</t>
  </si>
  <si>
    <t>АВИ</t>
  </si>
  <si>
    <t>(вкл)   -  При работах по ДИСПЕТЧЕРИЗАЦИИ управления движением АВИАТРАНСПОРТОМ {вкл}  (монтажные работы )</t>
  </si>
  <si>
    <t>Для сборников ФЕРм 08;10;11 :    · {мАВИА} -  (вкл.)     -  производство монтажных  работы по диспетчеризации управления  движением авиатранспортном (НР=95%, СП=55%) ;    ·            {мАВИА} -  (выкл. ) -  при производстве работ на прочих объектах , кром</t>
  </si>
  <si>
    <t>Диспетчеризация авиатранспорта</t>
  </si>
  <si>
    <t>ЗАКР</t>
  </si>
  <si>
    <t>{вкл}   -  Обслуживающие и сопутствующие работы в тоннелях при  производстве работ ЗАКРЫТЫМ СПОСОБОМ   {выкл} - Обслуживающие и сопутствующие работы в тоннелях при  производстве работ  ОТКРЫТЫМ</t>
  </si>
  <si>
    <t>Для сборника ФЕР -29 ( сопутствующие работы в тоннелях и метро. ): ·  {ЗАКР} - (вкл.)     -  при выполнении работ в тоннелях  и метро закрытым способом  (НР=145% , СП=75%); ·                {ЗАКР} - (выкл.) -   при выполнении работ в тоннелях и метро  отк</t>
  </si>
  <si>
    <t>Производство работ закрытым способом (обслуживающие процессы)</t>
  </si>
  <si>
    <t>АВТО_ДРГ</t>
  </si>
  <si>
    <t>{вкл} - НР и СП по п.021.0 "Автомобильные дороги" (раздел 2 нормы 27-02-010-01:07)  {выкл} - НР и СП по п.021.1 Устройство покрытий дорожек, тротуаров, мостовых и площадок и прочее (раздел 2 нормы 27-02-010-01:07)</t>
  </si>
  <si>
    <t>ГОР</t>
  </si>
  <si>
    <t>(вкл) - ФЕРм-08, выполнение работ на горнорудных объектах  (выкл) - ФЕРм-08, выполнение работ на других объектах</t>
  </si>
  <si>
    <t>Выполнение работ на горнорудных объектах</t>
  </si>
  <si>
    <t>ОБ_ПР</t>
  </si>
  <si>
    <t>Объект производственного назначения</t>
  </si>
  <si>
    <t>ОБ_НПР</t>
  </si>
  <si>
    <t>Объект непроизводственного назначения</t>
  </si>
  <si>
    <t>К_НР_РЕМ</t>
  </si>
  <si>
    <t>при ремонте жилых и общественных зданий если  ( если {РЕМ_ЖИЛ}= [вкл.]</t>
  </si>
  <si>
    <t>Для сборников  ФЕР и  ФЕРмр :  · Значение {_МДСрем_НР}= 0,90 -  при ремонте зданий жилого и гражданского назначений ( 0,90 к НР) ;  · Значение {_МДСрем_НР}= 1,00  - при строительстве  и реконструкции  объектов всех назначений</t>
  </si>
  <si>
    <t>п.25</t>
  </si>
  <si>
    <t>К_СП_РЕМ</t>
  </si>
  <si>
    <t>к нормам СП при капитальном ремонте зданий и сооружений всех назначений ( если или {РЕМ_ЖИЛ}=[вкл] , или (РЕМ_ПР}=[вкл] )</t>
  </si>
  <si>
    <t>Для сборников  ФЕР и  ФЕРмр :   · Значение {_МДСрем_СП} = 0.85  -  при ремонте зданий всех назначений ( 0,85 к СП);   · Значение {_МДСрем_СП} = 1,00 -  при строительстве  и реконструкции  объектов всех назначений</t>
  </si>
  <si>
    <t>п.16</t>
  </si>
  <si>
    <t>К_НР_СЛЖ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</si>
  <si>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За исключением объектов атомных электрических станций.  ( если {СЛЖ} = [вкл] )</t>
  </si>
  <si>
    <t>п.27 СЛОЖН</t>
  </si>
  <si>
    <t>К_НР_АЭС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</si>
  <si>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Для объектов атомных электрических станций.  ( если {АЭС} = [вкл] )</t>
  </si>
  <si>
    <t>п.27 АЭС</t>
  </si>
  <si>
    <t>Р_ОКР</t>
  </si>
  <si>
    <t>Разрядность округления результата расчета НР и СП  (с 05.04.2020 - до семи знаков после запятой)</t>
  </si>
  <si>
    <t>Лист_НРиСП</t>
  </si>
  <si>
    <t>Уровень цен</t>
  </si>
  <si>
    <t>Вид цен</t>
  </si>
  <si>
    <t>Московская область, КТЦ к ФСНБ-2022, 2 квартал 2025 г</t>
  </si>
  <si>
    <t>Сборник индексов</t>
  </si>
  <si>
    <t>Московская область к ФСНБ-2022 ФГИС ЦС</t>
  </si>
  <si>
    <t>Письмо Минстроя России  «О размещении индексов изменения сметной стоимости строительства по группам однородных строительных ресурсов на II квартал 2025 года»</t>
  </si>
  <si>
    <t>Справочная информация</t>
  </si>
  <si>
    <t>Письмо Минстроя России от 23.05.2025 № 30038-ИФ/09</t>
  </si>
  <si>
    <t>Распоряжение Министерства экономики и финансов Московской области</t>
  </si>
  <si>
    <t>Распоряжение Министерства экономики и финансов Московской области от 04.03.2025 г. № 24РВ-20</t>
  </si>
  <si>
    <t>_OBSM_</t>
  </si>
  <si>
    <t>1-100-20</t>
  </si>
  <si>
    <t>Средний разряд работы 2,0</t>
  </si>
  <si>
    <t>чел.-ч.</t>
  </si>
  <si>
    <t>4-100-00</t>
  </si>
  <si>
    <t>Затраты труда машинистов</t>
  </si>
  <si>
    <t>91.06.06-048</t>
  </si>
  <si>
    <t>ФСЭМ-2022, 91.06.06-048, приказ Минстроя России от 18.05.2022 г. № 378/пр</t>
  </si>
  <si>
    <t>Подъемники одномачтовые, грузоподъемность до 500 кг, высота подъема 45 м</t>
  </si>
  <si>
    <t>маш.-ч</t>
  </si>
  <si>
    <t>4-100-030</t>
  </si>
  <si>
    <t>1-100-30</t>
  </si>
  <si>
    <t>Средний разряд работы 3,0</t>
  </si>
  <si>
    <t>91.14.02-001</t>
  </si>
  <si>
    <t>ФСЭМ-2022 доп.7, 91.14.02-001, приказ Минстроя России от 02.08.2023 г. № 551/пр</t>
  </si>
  <si>
    <t>Автомобили бортовые, грузоподъемность до 5 т</t>
  </si>
  <si>
    <t>4-100-040</t>
  </si>
  <si>
    <t>91.21.07-001</t>
  </si>
  <si>
    <t>ФСЭМ-2022, 91.21.07-001, приказ Минстроя России от 18.05.2022 г. № 378/пр</t>
  </si>
  <si>
    <t>Машины для острожки деревянных полов</t>
  </si>
  <si>
    <t>01.7.03.04-0001</t>
  </si>
  <si>
    <t>ФСБЦ-2022, 01.7.03.04-0001, приказ Минстроя России от 18.05.2022 г. № 378/пр</t>
  </si>
  <si>
    <t>Электроэнергия</t>
  </si>
  <si>
    <t>КВТ-Ч</t>
  </si>
  <si>
    <t>01.7.15.06-0111</t>
  </si>
  <si>
    <t>ФСБЦ-2022, 01.7.15.06-0111, приказ Минстроя России от 18.05.2022 г. № 378/пр</t>
  </si>
  <si>
    <t>Гвозди строительные</t>
  </si>
  <si>
    <t>11.1.01.04-0026</t>
  </si>
  <si>
    <t>ФСБЦ-2022, 11.1.01.04-0026, приказ Минстроя России от 18.05.2022 г. № 378/пр</t>
  </si>
  <si>
    <t>Доска для покрытия полов шпунтованная из древесины хвойных пород, толщина 35 мм, ширина без гребня 100-140 мм</t>
  </si>
  <si>
    <t>1-100-27</t>
  </si>
  <si>
    <t>Средний разряд работы 2,7</t>
  </si>
  <si>
    <t>01.7.20.08-0051</t>
  </si>
  <si>
    <t>ФСБЦ-2022 доп.8, 01.7.20.08-0051, приказ Минстроя России от 14.11.2023 г. № 817/пр</t>
  </si>
  <si>
    <t>Ветошь хлопчатобумажная цветная</t>
  </si>
  <si>
    <t>01.7.15.06-0122</t>
  </si>
  <si>
    <t>ФСБЦ-2022, 01.7.15.06-0122, приказ Минстроя России от 18.05.2022 г. № 378/пр</t>
  </si>
  <si>
    <t>Гвозди стальные строительные, диаметр 1,8 мм, длина 50-60 мм</t>
  </si>
  <si>
    <t>1-100-32</t>
  </si>
  <si>
    <t>Средний разряд работы 3,2</t>
  </si>
  <si>
    <t>01.7.10.17-0141</t>
  </si>
  <si>
    <t>ФСБЦ-2022, 01.7.10.17-0141, приказ Минстроя России от 18.05.2022 г. № 378/пр</t>
  </si>
  <si>
    <t>Пемза</t>
  </si>
  <si>
    <t>01.7.17.11-0011</t>
  </si>
  <si>
    <t>ФСБЦ-2022, 01.7.17.11-0011, приказ Минстроя России от 18.05.2022 г. № 378/пр</t>
  </si>
  <si>
    <t>Шкурка шлифовальная двухслойная с зернистостью 40-25</t>
  </si>
  <si>
    <t>14.5.05.01-0012</t>
  </si>
  <si>
    <t>ФСБЦ-2022, 14.5.05.01-0012, приказ Минстроя России от 18.05.2022 г. № 378/пр</t>
  </si>
  <si>
    <t>Олифа комбинированная для разведения масляных густотертых красок и для внешних работ по деревянным поверхностям</t>
  </si>
  <si>
    <t>14.5.11.01-0001</t>
  </si>
  <si>
    <t>ФСБЦ-2022, 14.5.11.01-0001, приказ Минстроя России от 18.05.2022 г. № 378/пр</t>
  </si>
  <si>
    <t>Шпатлевка клеевая</t>
  </si>
  <si>
    <t>1-100-31</t>
  </si>
  <si>
    <t>Средний разряд работы 3,1</t>
  </si>
  <si>
    <t>01.7.16.02-0002</t>
  </si>
  <si>
    <t>ФСБЦ-2022, 01.7.16.02-0002, приказ Минстроя России от 18.05.2022 г. № 378/пр</t>
  </si>
  <si>
    <t>Леса стальные стоечные приставные хомутовые (стойки, связи, поперечины, лестницы) в комплекте с пробками (хомутами, башмаками, болтами), без щитов настила, высота лесов до 60 м</t>
  </si>
  <si>
    <t>11.1.03.01-0063</t>
  </si>
  <si>
    <t>ФСБЦ-2022 доп.2, 11.1.03.01-0063, приказ Минстроя России от 26.08.2022 г. № 703/пр</t>
  </si>
  <si>
    <t>Бруски обрезные хвойных пород (ель, сосна), естественной влажности, длина 2-6,5 м, ширина 20-90 мм, толщина 20-90 мм, сорт III</t>
  </si>
  <si>
    <t>91.06.06-046</t>
  </si>
  <si>
    <t>ФСЭМ-2022, 91.06.06-046, приказ Минстроя России от 18.05.2022 г. № 378/пр</t>
  </si>
  <si>
    <t>Подъемники одномачтовые, грузоподъемность до 500 кг, высота подъема 25 м</t>
  </si>
  <si>
    <t>14.5.11.02-0101</t>
  </si>
  <si>
    <t>ФСБЦ-2022, 14.5.11.02-0101, приказ Минстроя России от 18.05.2022 г. № 378/пр</t>
  </si>
  <si>
    <t>Шпатлевка водно-дисперсионная</t>
  </si>
  <si>
    <t>1-100-37</t>
  </si>
  <si>
    <t>Средний разряд работы 3,7</t>
  </si>
  <si>
    <t>91.05.05-015</t>
  </si>
  <si>
    <t>ФСЭМ-2022, 91.05.05-015, приказ Минстроя России от 18.05.2022 г. № 378/пр</t>
  </si>
  <si>
    <t>Краны на автомобильном ходу, грузоподъемность 16 т</t>
  </si>
  <si>
    <t>4-100-060</t>
  </si>
  <si>
    <t>91.17.04-233</t>
  </si>
  <si>
    <t>ФСЭМ-2022, 91.17.04-233, приказ Минстроя России от 18.05.2022 г. № 378/пр</t>
  </si>
  <si>
    <t>Аппараты сварочные для ручной дуговой сварки, сварочный ток до 350 А</t>
  </si>
  <si>
    <t>01.7.11.07-0227</t>
  </si>
  <si>
    <t>ФСБЦ-2022, 01.7.11.07-0227, приказ Минстроя России от 18.05.2022 г. № 378/пр</t>
  </si>
  <si>
    <t>Электроды сварочные для сварки низколегированных и углеродистых сталей УОНИ 13/45, Э42А, диаметр 4-5 мм</t>
  </si>
  <si>
    <t>08.3.03.06-0001</t>
  </si>
  <si>
    <t>ФСБЦ-2022, 08.3.03.06-0001, приказ Минстроя России от 18.05.2022 г. № 378/пр</t>
  </si>
  <si>
    <t>Проволока вязальная</t>
  </si>
  <si>
    <t>1-100-24</t>
  </si>
  <si>
    <t>Средний разряд работы 2,4</t>
  </si>
  <si>
    <t>1-100-36</t>
  </si>
  <si>
    <t>Средний разряд работы 3,6</t>
  </si>
  <si>
    <t>91.05.01-017</t>
  </si>
  <si>
    <t>ФСЭМ-2022 доп.3, 91.05.01-017, приказ Минстроя России от 26.10.2022 г. № 905/пр</t>
  </si>
  <si>
    <t>Краны башенные, грузоподъемность 8 т</t>
  </si>
  <si>
    <t>01.7.14.01-0002</t>
  </si>
  <si>
    <t>ФСБЦ-2022, 01.7.14.01-0002, приказ Минстроя России от 18.05.2022 г. № 378/пр</t>
  </si>
  <si>
    <t>Герметик пенополиуретановый (пена монтажная) универсальный, объем 1000 мл</t>
  </si>
  <si>
    <t>04.3.01.07-0027</t>
  </si>
  <si>
    <t>ФСБЦ-2022, 04.3.01.07-0027, приказ Минстроя России от 18.05.2022 г. № 378/пр</t>
  </si>
  <si>
    <t>Раствор штукатурный, известковый, М200</t>
  </si>
  <si>
    <t>11.1.03.06-0071</t>
  </si>
  <si>
    <t>ФСБЦ-2022 доп.4, 11.1.03.06-0071, приказ Минстроя России от 27.12.2022 г. № 1133/пр</t>
  </si>
  <si>
    <t>Доска обрезная хвойных пород, естественной влажности, длина 2-6,5 м, ширина 100-250 мм, толщина 25 мм, сорт III</t>
  </si>
  <si>
    <t>1-100-38</t>
  </si>
  <si>
    <t>Средний разряд работы 3,8</t>
  </si>
  <si>
    <t>91.06.05-011</t>
  </si>
  <si>
    <t>ФСЭМ-2022, 91.06.05-011, приказ Минстроя России от 18.05.2022 г. № 378/пр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</si>
  <si>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</si>
  <si>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</si>
  <si>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>91.07.08-024</t>
  </si>
  <si>
    <t>ФСЭМ-2022, 91.07.08-024, приказ Минстроя России от 18.05.2022 г. № 378/пр</t>
  </si>
  <si>
    <t>Растворосмесители передвижные, объем барабана 65 л</t>
  </si>
  <si>
    <t>01.7.03.01-0001</t>
  </si>
  <si>
    <t>ФСБЦ-2022, 01.7.03.01-0001, приказ Минстроя России от 18.05.2022 г. № 378/пр</t>
  </si>
  <si>
    <t>Вода</t>
  </si>
  <si>
    <t>14.4.03.17-0004</t>
  </si>
  <si>
    <t>ФСБЦ-2022, 14.4.03.17-0004, приказ Минстроя России от 18.05.2022 г. № 378/пр</t>
  </si>
  <si>
    <t>Лак масляный для антикоррозийной защиты проводов</t>
  </si>
  <si>
    <t>91.06.03-060</t>
  </si>
  <si>
    <t>ФСЭМ-2022, 91.06.03-060, приказ Минстроя России от 18.05.2022 г. № 378/пр</t>
  </si>
  <si>
    <t>Лебедки электрические тяговым усилием до 5,79 кН (0,59 т)</t>
  </si>
  <si>
    <t>1-100-33</t>
  </si>
  <si>
    <t>Средний разряд работы 3,3</t>
  </si>
  <si>
    <t>1-100-21</t>
  </si>
  <si>
    <t>Средний разряд работы 2,1</t>
  </si>
  <si>
    <t>1-100-26</t>
  </si>
  <si>
    <t>Средний разряд работы 2,6</t>
  </si>
  <si>
    <t>91.17.04-042</t>
  </si>
  <si>
    <t>ФСЭМ-2022, 91.17.04-042, приказ Минстроя России от 18.05.2022 г. № 378/пр</t>
  </si>
  <si>
    <t>Аппараты для газовой сварки и резки</t>
  </si>
  <si>
    <t>01.3.02.03-0001</t>
  </si>
  <si>
    <t>ФСБЦ-2022, 01.3.02.03-0001, приказ Минстроя России от 18.05.2022 г. № 378/пр</t>
  </si>
  <si>
    <t>Ацетилен газообразный технический</t>
  </si>
  <si>
    <t>01.3.02.08-0001</t>
  </si>
  <si>
    <t>ФСБЦ-2022 доп.3, 01.3.02.08-0001, приказ Минстроя России от 26.10.2022 г. № 905/пр</t>
  </si>
  <si>
    <t>Кислород газообразный технический</t>
  </si>
  <si>
    <t>91.10.09-011</t>
  </si>
  <si>
    <t>ФСЭМ-2022, 91.10.09-011, приказ Минстроя России от 18.05.2022 г. № 378/пр</t>
  </si>
  <si>
    <t>Установки для гидравлических испытаний трубопроводов, давление нагнетания низкое 0,1 МПа (1 кгс/см2), высокое 10 МПа (100 кгс/см2)</t>
  </si>
  <si>
    <t>01.7.15.07-0025</t>
  </si>
  <si>
    <t>ФСБЦ-2022, 01.7.15.07-0025, приказ Минстроя России от 18.05.2022 г. № 378/пр</t>
  </si>
  <si>
    <t>Дюбели полиэтиленовые распорные, диаметр 10 мм, длина 40 мм</t>
  </si>
  <si>
    <t>1000 ШТ</t>
  </si>
  <si>
    <t>01.7.15.12-0031</t>
  </si>
  <si>
    <t>ФСБЦ-2022, 01.7.15.12-0031, приказ Минстроя России от 18.05.2022 г. № 378/пр</t>
  </si>
  <si>
    <t>Шпильки стальные оцинкованные резьбовые, диаметр резьбы М10, длина 100 мм</t>
  </si>
  <si>
    <t>01.7.17.09-1013</t>
  </si>
  <si>
    <t>ФСБЦ-2022 доп.11, 01.7.17.09-1013, приказ Минстроя России от 09.08.2024 г. № 524/пр</t>
  </si>
  <si>
    <t>Бур с наконечником из твердого сплава, с хвостовиком SDS-plus для ударного сверления отверстий в твердых материалах, общая длина 160 мм, диаметр 10 мм</t>
  </si>
  <si>
    <t>11.2.09.02-0003</t>
  </si>
  <si>
    <t>ФСБЦ-2022, 11.2.09.02-0003, приказ Минстроя России от 18.05.2022 г. № 378/пр</t>
  </si>
  <si>
    <t>Плиты древесностружечные типа Р1 обычные нешлифованные, класс эмиссии формальдегидов Е1, без облицовки, сорт II, толщина 15-17 мм</t>
  </si>
  <si>
    <t>14.5.04.03-0104</t>
  </si>
  <si>
    <t>ФСБЦ-2022, 14.5.04.03-0104, приказ Минстроя России от 18.05.2022 г. № 378/пр</t>
  </si>
  <si>
    <t>Мастика клеящая каучуковая КН-2</t>
  </si>
  <si>
    <t>01.7.06.14-0034</t>
  </si>
  <si>
    <t>ФСБЦ-2022, 01.7.06.14-0034, приказ Минстроя России от 18.05.2022 г. № 378/пр</t>
  </si>
  <si>
    <t>Шнуры из ПВХ для горячей сварки линолеума, диаметр 4 мм</t>
  </si>
  <si>
    <t>91.21.22-638</t>
  </si>
  <si>
    <t>ФСЭМ-2022, 91.21.22-638, приказ Минстроя России от 18.05.2022 г. № 378/пр</t>
  </si>
  <si>
    <t>Пылесосы промышленные, мощность до 2000 Вт</t>
  </si>
  <si>
    <t>01.7.07.12-1006</t>
  </si>
  <si>
    <t>ФСБЦ-2022, 01.7.07.12-1006, приказ Минстроя России от 18.05.2022 г. № 378/пр</t>
  </si>
  <si>
    <t>Пленка полиэтиленовая, толщина 80 мкм</t>
  </si>
  <si>
    <t>1-100-22</t>
  </si>
  <si>
    <t>Средний разряд работы 2,2</t>
  </si>
  <si>
    <t>1-100-23</t>
  </si>
  <si>
    <t>Средний разряд работы 2,3</t>
  </si>
  <si>
    <t>91.18.01-508</t>
  </si>
  <si>
    <t>ФСЭМ-2022 доп.3, 91.18.01-508, приказ Минстроя России от 26.10.2022 г. № 905/пр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</si>
  <si>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</si>
  <si>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</si>
  <si>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ФСЭМ-2022, 91.21.10-002, приказ Минстроя России от 18.05.2022 г. № 378/пр</t>
  </si>
  <si>
    <t>Молотки отбойные пневматические при работе от передвижных компрессоров</t>
  </si>
  <si>
    <t>2-100-01</t>
  </si>
  <si>
    <t>Рабочий 1 разряда</t>
  </si>
  <si>
    <t>чел.-ч</t>
  </si>
  <si>
    <t>2-100-04</t>
  </si>
  <si>
    <t>Рабочий 4 разряда</t>
  </si>
  <si>
    <t>91.07.04-002</t>
  </si>
  <si>
    <t>ФСЭМ-2022 доп.4, 91.07.04-002, приказ Минстроя России от 27.12.2022 г. № 1133/пр</t>
  </si>
  <si>
    <t>Вибраторы поверхностные</t>
  </si>
  <si>
    <t>04.3.02.09-0102</t>
  </si>
  <si>
    <t>ФСБЦ-2022, 04.3.02.09-0102, приказ Минстроя России от 18.05.2022 г. № 378/пр</t>
  </si>
  <si>
    <t>Смеси сухие водостойкие для затирки межплиточных швов шириной 1-6 мм (различная цветовая гамма)</t>
  </si>
  <si>
    <t>06.2.02.01-0061</t>
  </si>
  <si>
    <t>ФСБЦ-2022, 06.2.02.01-0061, приказ Минстроя России от 18.05.2022 г. № 378/пр</t>
  </si>
  <si>
    <t>Плитка керамическая для полов, неглазурованная, гладкая, цветная, толщина 11 мм</t>
  </si>
  <si>
    <t>14.1.06.02-1002</t>
  </si>
  <si>
    <t>ФСБЦ-2022, 14.1.06.02-1002, приказ Минстроя России от 18.05.2022 г. № 378/пр</t>
  </si>
  <si>
    <t>Клей монтажный сухой для внутренних работ на основе цементного вяжущего, для плитки</t>
  </si>
  <si>
    <t>421/пр_2020_п.58_пп.б</t>
  </si>
  <si>
    <t>Методика 421/пр (О.П.)</t>
  </si>
  <si>
    <t>571/пр_2022_п.83_т.2_стр.4_стб.3</t>
  </si>
  <si>
    <t>Разборка и (или) демонтаж строительных конструкций, систем и сетей инженерно-технического обеспечения, в том числе их элементов: металлических, металлокомпозитных, композитных конструкций</t>
  </si>
  <si>
    <t>Методика применения сметных норм 571/пр (О.П.)</t>
  </si>
  <si>
    <t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07.07.2022 г. № 557/пр;  Приказ Минстроя России от 30.01.2024 г. № 55/пр; Приказ Минстроя России от 23.01.2025 г. № 30/пр; Приказ Минстроя России от 02.09.2021 г. № 636/пр;  Приказ Минстроя России от 26.07.2022 г. № 611/пр; Приказ Минстроя России от 22.04.2022 г. № 317/пр</t>
  </si>
  <si>
    <t>При отсутствии необходимых норм (единичных расценок), включенных в сборники ГЭСНр (ФЕРр, ТЕРр), сметные затраты на работы по капитальному ремонту и реконструкции объектов капитального строительства могут быть определены по сметным нормам, включенным в ГЭСН (ФЕР, ТЕР), аналогичным технологическим процессам в новом строительстве, в том числе по возведению новых конструктивных элементов</t>
  </si>
  <si>
    <t>Поправка: 421/пр_2020_п.58_пп.б Наименование: При отсутствии необходимых норм (единичных расценок), включенных в сборники ГЭСНр (ФЕРр, ТЕРр), сметные затраты на работы по капитальному ремонту и реконструкции объектов капитального строительства могут быть определены по сметным нормам, включенным в ГЭСН (ФЕР, ТЕР), аналогичным технологическим процессам в новом строительстве, в том числе по возведению новых конструктивных элементов</t>
  </si>
  <si>
    <t>Поправка: 421/пр_2020_п.58_пп.б  Наименование: При отсутствии необходимых норм (единичных расценок), включенных в сборники ГЭСНр (ФЕРр, ТЕРр), сметные затраты на работы по капитальному ремонту и реконструкции объектов капитального строительства могут быть определены по сметным нормам, включенным в ГЭСН (ФЕР, ТЕР), аналогичным технологическим процессам в новом строительстве, в том числе по возведению новых конструктивных элементов</t>
  </si>
  <si>
    <t>Светильник светодиодный потолочный накладной для общественных зданий, IP54, УХЛ4, рассеиватель полистирол, корпус алюминиевый с порошковой окраской, кривая силы света косинусная, световой поток 4700-5100 лм, цветовая температура 3000-5000 К, размеры светильника 595х595 мм, мощность 35 Вт</t>
  </si>
  <si>
    <t>"СОГЛАСОВАНО"</t>
  </si>
  <si>
    <t>"УТВЕРЖДАЮ"</t>
  </si>
  <si>
    <t>Наименование программного продукта</t>
  </si>
  <si>
    <t>Наименование редакции сметных нормативов</t>
  </si>
  <si>
    <t>Реквизиты приказа Минстроя России об утверждении дополнений и изменений к сметным нормативам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</si>
  <si>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с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N 326/пр 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</si>
  <si>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N 1452</t>
  </si>
  <si>
    <t>Обоснование принятых текущих цен на строительные ресурсы</t>
  </si>
  <si>
    <t>Наименование субъекта Российской Федерации</t>
  </si>
  <si>
    <t>Наименование зоны субъекта Российской Федерации</t>
  </si>
  <si>
    <t>(наименование стройки)</t>
  </si>
  <si>
    <t>(наименование работ и затрат)</t>
  </si>
  <si>
    <t>Составлен</t>
  </si>
  <si>
    <t>методом</t>
  </si>
  <si>
    <t>Основание</t>
  </si>
  <si>
    <t>(проектная и (или) иная техническая документация)</t>
  </si>
  <si>
    <t>Сметная стоимость</t>
  </si>
  <si>
    <t>тыс. руб.</t>
  </si>
  <si>
    <t>Средства на оплату труда рабочих</t>
  </si>
  <si>
    <t>в том числе:</t>
  </si>
  <si>
    <t>Средства на оплату труда машинистов</t>
  </si>
  <si>
    <t>строительных работ</t>
  </si>
  <si>
    <t xml:space="preserve">Нормативные затраты труда рабочих </t>
  </si>
  <si>
    <t xml:space="preserve">монтажных работ    </t>
  </si>
  <si>
    <t xml:space="preserve">Нормативные затраты труда машинистов </t>
  </si>
  <si>
    <t xml:space="preserve">оборудования         </t>
  </si>
  <si>
    <t xml:space="preserve">прочих затрат     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</si>
  <si>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</si>
  <si>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</si>
  <si>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</si>
  <si>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</si>
  <si>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</si>
  <si>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</si>
  <si>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</si>
  <si>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</si>
  <si>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</si>
  <si>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</si>
  <si>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</si>
  <si>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</si>
  <si>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</si>
  <si>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Программа для ЭВМ «Программа: «Smeta.RU» версия 11»</t>
  </si>
  <si>
    <t>ФГИС ЦС, конъюнктурный анализ</t>
  </si>
  <si>
    <t>Ресурсно-индексным</t>
  </si>
  <si>
    <t>Составлен(а) в текущем уровне цен на июнь 2025 года</t>
  </si>
  <si>
    <t>ОТ (ЗТ)</t>
  </si>
  <si>
    <t>ЭМ</t>
  </si>
  <si>
    <t>ОТм(ЗТм) Средний разряд машинистов 3</t>
  </si>
  <si>
    <t>ОТм(ЗТм)</t>
  </si>
  <si>
    <t>ФОТ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</si>
  <si>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</si>
  <si>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</si>
  <si>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</si>
  <si>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=</t>
  </si>
  <si>
    <t>При отсутствии необходимых норм (единичных расценок), включенных в сборники ГЭСНр (ФЕРр, ТЕРр), сметные затраты на работы по капитальному ремонту и реконструкции объектов капитального строительства могут быть определены по сметным нормам, включенным в ГЭСН (ФЕР, ТЕР), аналогичным технологическим процессам в новом строительстве, в том числе по возведению новых конструктивных элементов
ЭМ *1,25; ЗТ *1,15; ЗТм *1,25; НР *0,9; СП *0,85</t>
  </si>
  <si>
    <t>ОТм(ЗТм) Средний разряд машинистов 4</t>
  </si>
  <si>
    <t>М</t>
  </si>
  <si>
    <t>НР Малярные работы</t>
  </si>
  <si>
    <t>СП Малярные работы</t>
  </si>
  <si>
    <t>Итого прямые затраты по разделу</t>
  </si>
  <si>
    <t>в том числе</t>
  </si>
  <si>
    <t xml:space="preserve">  оплата труда</t>
  </si>
  <si>
    <t xml:space="preserve">  эксплуатация машин и механизмов</t>
  </si>
  <si>
    <t xml:space="preserve">  в том числе</t>
  </si>
  <si>
    <t xml:space="preserve">    в том числе</t>
  </si>
  <si>
    <t xml:space="preserve">    доплаты к оплате труда машинистов</t>
  </si>
  <si>
    <t xml:space="preserve">  материальные ресурсы</t>
  </si>
  <si>
    <t xml:space="preserve">    материальные ресурсы без учета дополнительной перевозки</t>
  </si>
  <si>
    <t xml:space="preserve">    дополнительная перевозка материальных ресурсов</t>
  </si>
  <si>
    <t xml:space="preserve">  перевозка</t>
  </si>
  <si>
    <t>Всего ФОТ (справочно)</t>
  </si>
  <si>
    <t>Всего накладные расходы</t>
  </si>
  <si>
    <t>Всего сметная прибыль</t>
  </si>
  <si>
    <t>Итого оборудование</t>
  </si>
  <si>
    <t xml:space="preserve">  оборудование без учета дополнительной перевозки</t>
  </si>
  <si>
    <t xml:space="preserve">  дополнительная перевозка оборудования</t>
  </si>
  <si>
    <t>Итого прочие затраты</t>
  </si>
  <si>
    <t>Итого хозяйственный инвентарь</t>
  </si>
  <si>
    <t>Итого по разделу</t>
  </si>
  <si>
    <t>Справочно</t>
  </si>
  <si>
    <t xml:space="preserve">  материальные ресурсы, отсутствующие в ФРСН</t>
  </si>
  <si>
    <t xml:space="preserve">  оборудование, отсутствующие в ФРСН</t>
  </si>
  <si>
    <t xml:space="preserve">  затраты труда рабочих</t>
  </si>
  <si>
    <t xml:space="preserve">  затраты труда машинистов</t>
  </si>
  <si>
    <t xml:space="preserve">  оплата труда машинистов (ОТм)</t>
  </si>
  <si>
    <t>Раздел: Ремонт стен спортзала</t>
  </si>
  <si>
    <t>ГЭСН 08-07-002-01</t>
  </si>
  <si>
    <t>НР Конструкции из кирпича и блоков</t>
  </si>
  <si>
    <t>СП Конструкции из кирпича и блоков</t>
  </si>
  <si>
    <t>ГЭСНр 62-04-005-05</t>
  </si>
  <si>
    <t>ГЭСН 15-04-007-01</t>
  </si>
  <si>
    <t>Пр/812-015.0-1;_x000D_
п.25</t>
  </si>
  <si>
    <t>НР Отделочные работы</t>
  </si>
  <si>
    <t>Пр/774-015.0;_x000D_
п.16</t>
  </si>
  <si>
    <t>СП Отделочные работы</t>
  </si>
  <si>
    <t>ГЭСН 06-26-001-03</t>
  </si>
  <si>
    <t>Разборка и (или) демонтаж строительных конструкций, систем и сетей инженерно-технического обеспечения, в том числе их элементов: металлических, металлокомпозитных, композитных конструкций
ЭМ *0,7; М *0; ЗТ *0,7; ЗТм *0,7</t>
  </si>
  <si>
    <t>ОТм(ЗТм) Средний разряд машинистов 6</t>
  </si>
  <si>
    <t>НР Бетонные и железобетонные монолитные конструкции и работы в строительстве</t>
  </si>
  <si>
    <t>СП Бетонные и железобетонные монолитные конструкции и работы в строительстве</t>
  </si>
  <si>
    <t>ГЭСНр 68-03-003-01</t>
  </si>
  <si>
    <t>НР Благоустройство</t>
  </si>
  <si>
    <t>СП Благоустройство</t>
  </si>
  <si>
    <t>ГЭСН 46-04-012-03</t>
  </si>
  <si>
    <t>ГЭСН 10-01-039-01</t>
  </si>
  <si>
    <t>Пр/812-010.0-1;_x000D_
п.25</t>
  </si>
  <si>
    <t>НР Деревянные конструкции</t>
  </si>
  <si>
    <t>Пр/774-010.0;_x000D_
п.16</t>
  </si>
  <si>
    <t>СП Деревянные конструкции</t>
  </si>
  <si>
    <t>ГЭСН 10-01-039-02</t>
  </si>
  <si>
    <t>ГЭСН 46-02-009-02</t>
  </si>
  <si>
    <t>25.1</t>
  </si>
  <si>
    <t>ГЭСН 15-02-019-05</t>
  </si>
  <si>
    <t>ОТм(ЗТм) Средний разряд машинистов 5</t>
  </si>
  <si>
    <t>ГЭСНр 62-01-018-01</t>
  </si>
  <si>
    <t>ГЭСНр 62-01-011-05</t>
  </si>
  <si>
    <t>ГЭСНр 62-03-003-05</t>
  </si>
  <si>
    <t>Раздел: Ремонт потолка спортзала</t>
  </si>
  <si>
    <t>ГЭСН 15-02-019-04</t>
  </si>
  <si>
    <t>ГЭСН 15-04-007-04</t>
  </si>
  <si>
    <t>Раздел: Прочие работы</t>
  </si>
  <si>
    <t>ИТОГИ ПО СМЕТЕ</t>
  </si>
  <si>
    <t>ВСЕГО строительные работы</t>
  </si>
  <si>
    <t>Всего прямые затраты</t>
  </si>
  <si>
    <t xml:space="preserve">  оплата труда (ОТ)</t>
  </si>
  <si>
    <t>ФОТ (справочно)</t>
  </si>
  <si>
    <t>накладные расходы</t>
  </si>
  <si>
    <t>сметная прибыль</t>
  </si>
  <si>
    <t>ВСЕГО монтажные работы</t>
  </si>
  <si>
    <t>ВСЕГО оборудование</t>
  </si>
  <si>
    <t>ВСЕГО прочие затраты</t>
  </si>
  <si>
    <t xml:space="preserve">   прочие затраты</t>
  </si>
  <si>
    <t xml:space="preserve">   Хозяйственный инвентарь</t>
  </si>
  <si>
    <t>Пусконаладочные работы</t>
  </si>
  <si>
    <t>ВСЕГО по смете</t>
  </si>
  <si>
    <t>Всего оборудование</t>
  </si>
  <si>
    <t>Всего прочие затраты</t>
  </si>
  <si>
    <t xml:space="preserve">Составил   </t>
  </si>
  <si>
    <t>[должность,подпись(инициалы,фамилия)]</t>
  </si>
  <si>
    <t xml:space="preserve">Проверил   </t>
  </si>
  <si>
    <t xml:space="preserve">МБДОУ «Средняя общеобразовательная школа №5 г. Пересвет» по адресу: Московская область,Сергиево- Посадский г.о. г. Пересвет ул. Советская д.1 </t>
  </si>
  <si>
    <t>Дефектная ведомость</t>
  </si>
  <si>
    <t>МБОУ "Средняя общеобразовательная школа №5 г. Пересвета"</t>
  </si>
  <si>
    <t>Директор ___________________Соловьева А.В.</t>
  </si>
  <si>
    <t>НДС 22 %</t>
  </si>
  <si>
    <t>"_____"________________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</si>
</sst>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#,##0.00;[Red]\-\ #,##0.00"/>
    <numFmt numFmtId="166" formatCode="#,##0.00#####;[Red]\-\ #,##0.00#####"/>
  </numFmts>
  <fonts count="27" x14ac:knownFonts="1">
    <font>
      <sz val="10"/>
      <name val="Arial"/>
      <charset val="204"/>
    </font>
    <font>
      <b/>
      <sz val="10"/>
      <color indexed="12"/>
      <name val="Arial"/>
      <charset val="204"/>
    </font>
    <font>
      <b/>
      <sz val="10"/>
      <color indexed="16"/>
      <name val="Arial"/>
      <charset val="204"/>
    </font>
    <font>
      <b/>
      <sz val="10"/>
      <color indexed="20"/>
      <name val="Arial"/>
      <charset val="204"/>
    </font>
    <font>
      <b/>
      <sz val="10"/>
      <color indexed="17"/>
      <name val="Arial"/>
      <charset val="204"/>
    </font>
    <font>
      <sz val="10"/>
      <color indexed="17"/>
      <name val="Arial"/>
      <charset val="204"/>
    </font>
    <font>
      <sz val="10"/>
      <color indexed="12"/>
      <name val="Arial"/>
      <charset val="204"/>
    </font>
    <font>
      <sz val="10"/>
      <color indexed="14"/>
      <name val="Arial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 Cyr"/>
      <charset val="204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3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b/>
      <sz val="11"/>
      <name val="Arial"/>
      <family val="2"/>
      <charset val="204"/>
    </font>
    <font>
      <i/>
      <sz val="10"/>
      <name val="Arial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/>
    <xf numFmtId="0" fontId="11" fillId="0" borderId="0" xfId="0" applyNumberFormat="1" applyFont="1" applyAlignment="1"/>
    <xf numFmtId="0" fontId="14" fillId="0" borderId="0" xfId="0" applyNumberFormat="1" applyFont="1" applyAlignment="1"/>
    <xf numFmtId="0" fontId="16" fillId="0" borderId="0" xfId="0" applyNumberFormat="1" applyFont="1" applyAlignment="1"/>
    <xf numFmtId="0" fontId="16" fillId="0" borderId="0" xfId="0" applyNumberFormat="1" applyFont="1" applyAlignment="1">
      <alignment horizontal="left"/>
    </xf>
    <xf numFmtId="0" fontId="16" fillId="0" borderId="0" xfId="0" applyNumberFormat="1" applyFont="1" applyAlignment="1">
      <alignment wrapText="1"/>
    </xf>
    <xf numFmtId="0" fontId="10" fillId="0" borderId="0" xfId="0" applyNumberFormat="1" applyFont="1" applyAlignment="1"/>
    <xf numFmtId="0" fontId="10" fillId="0" borderId="0" xfId="0" applyNumberFormat="1" applyFont="1" applyAlignment="1">
      <alignment vertical="top" wrapText="1"/>
    </xf>
    <xf numFmtId="0" fontId="10" fillId="0" borderId="2" xfId="0" applyNumberFormat="1" applyFont="1" applyBorder="1" applyAlignment="1">
      <alignment vertical="top"/>
    </xf>
    <xf numFmtId="0" fontId="10" fillId="0" borderId="0" xfId="0" applyNumberFormat="1" applyFont="1" applyAlignment="1">
      <alignment horizontal="left" vertical="top" wrapText="1"/>
    </xf>
    <xf numFmtId="0" fontId="10" fillId="0" borderId="2" xfId="0" applyNumberFormat="1" applyFont="1" applyBorder="1" applyAlignment="1">
      <alignment horizontal="left" vertical="top" wrapText="1"/>
    </xf>
    <xf numFmtId="0" fontId="11" fillId="0" borderId="2" xfId="0" applyNumberFormat="1" applyFont="1" applyBorder="1" applyAlignment="1"/>
    <xf numFmtId="0" fontId="19" fillId="0" borderId="0" xfId="0" applyNumberFormat="1" applyFont="1" applyAlignment="1">
      <alignment vertical="center" wrapText="1"/>
    </xf>
    <xf numFmtId="0" fontId="19" fillId="0" borderId="0" xfId="0" applyNumberFormat="1" applyFont="1" applyAlignment="1">
      <alignment horizontal="center" wrapText="1"/>
    </xf>
    <xf numFmtId="0" fontId="10" fillId="0" borderId="0" xfId="0" applyNumberFormat="1" applyFont="1" applyAlignment="1">
      <alignment horizontal="center"/>
    </xf>
    <xf numFmtId="0" fontId="10" fillId="0" borderId="1" xfId="0" applyNumberFormat="1" applyFont="1" applyBorder="1" applyAlignment="1">
      <alignment horizontal="center"/>
    </xf>
    <xf numFmtId="0" fontId="10" fillId="0" borderId="2" xfId="0" applyNumberFormat="1" applyFont="1" applyBorder="1" applyAlignment="1"/>
    <xf numFmtId="0" fontId="10" fillId="0" borderId="0" xfId="0" applyNumberFormat="1" applyFont="1" applyAlignment="1">
      <alignment horizontal="left" wrapText="1"/>
    </xf>
    <xf numFmtId="0" fontId="10" fillId="0" borderId="0" xfId="0" applyNumberFormat="1" applyFont="1" applyAlignment="1">
      <alignment wrapText="1"/>
    </xf>
    <xf numFmtId="0" fontId="13" fillId="0" borderId="0" xfId="0" applyNumberFormat="1" applyFont="1" applyAlignment="1"/>
    <xf numFmtId="14" fontId="16" fillId="0" borderId="0" xfId="0" applyNumberFormat="1" applyFont="1" applyAlignment="1"/>
    <xf numFmtId="0" fontId="10" fillId="0" borderId="0" xfId="0" applyNumberFormat="1" applyFont="1" applyAlignment="1">
      <alignment horizontal="right"/>
    </xf>
    <xf numFmtId="0" fontId="17" fillId="0" borderId="0" xfId="0" applyNumberFormat="1" applyFont="1" applyAlignment="1"/>
    <xf numFmtId="164" fontId="10" fillId="0" borderId="0" xfId="0" applyNumberFormat="1" applyFont="1" applyAlignment="1">
      <alignment horizontal="right"/>
    </xf>
    <xf numFmtId="0" fontId="16" fillId="0" borderId="1" xfId="0" applyNumberFormat="1" applyFont="1" applyBorder="1" applyAlignment="1"/>
    <xf numFmtId="0" fontId="10" fillId="0" borderId="7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10" fillId="0" borderId="7" xfId="0" applyNumberFormat="1" applyFont="1" applyBorder="1" applyAlignment="1">
      <alignment horizontal="center"/>
    </xf>
    <xf numFmtId="0" fontId="16" fillId="0" borderId="0" xfId="0" applyNumberFormat="1" applyFont="1" applyAlignment="1">
      <alignment horizontal="center"/>
    </xf>
    <xf numFmtId="0" fontId="16" fillId="0" borderId="7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left" vertical="top" wrapText="1"/>
    </xf>
    <xf numFmtId="0" fontId="22" fillId="0" borderId="0" xfId="0" quotePrefix="1" applyFont="1" applyAlignment="1">
      <alignment horizontal="left" vertical="top" wrapText="1"/>
    </xf>
    <xf numFmtId="0" fontId="22" fillId="0" borderId="0" xfId="0" applyFont="1" applyAlignment="1">
      <alignment horizontal="left" vertical="top"/>
    </xf>
    <xf numFmtId="0" fontId="22" fillId="0" borderId="0" xfId="0" applyFont="1" applyAlignment="1">
      <alignment horizontal="left" vertical="top" wrapText="1"/>
    </xf>
    <xf numFmtId="0" fontId="23" fillId="0" borderId="0" xfId="0" applyFont="1" applyAlignment="1">
      <alignment horizontal="right" vertical="top" wrapText="1"/>
    </xf>
    <xf numFmtId="0" fontId="22" fillId="0" borderId="0" xfId="0" applyFont="1" applyAlignment="1">
      <alignment horizontal="right" vertical="top"/>
    </xf>
    <xf numFmtId="0" fontId="22" fillId="0" borderId="0" xfId="0" applyFont="1" applyAlignment="1">
      <alignment horizontal="right" vertical="top" wrapText="1"/>
    </xf>
    <xf numFmtId="165" fontId="22" fillId="0" borderId="0" xfId="0" applyNumberFormat="1" applyFont="1" applyAlignment="1">
      <alignment horizontal="right" vertical="top"/>
    </xf>
    <xf numFmtId="0" fontId="8" fillId="0" borderId="0" xfId="0" applyFont="1" applyAlignment="1">
      <alignment vertical="top" wrapText="1"/>
    </xf>
    <xf numFmtId="166" fontId="22" fillId="0" borderId="0" xfId="0" applyNumberFormat="1" applyFont="1" applyAlignment="1">
      <alignment horizontal="right" vertical="top"/>
    </xf>
    <xf numFmtId="165" fontId="24" fillId="0" borderId="0" xfId="0" applyNumberFormat="1" applyFont="1" applyAlignment="1">
      <alignment horizontal="right" vertical="top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right" vertical="top" wrapText="1"/>
    </xf>
    <xf numFmtId="0" fontId="22" fillId="0" borderId="1" xfId="0" applyFont="1" applyBorder="1" applyAlignment="1">
      <alignment horizontal="right" vertical="top"/>
    </xf>
    <xf numFmtId="165" fontId="22" fillId="0" borderId="1" xfId="0" applyNumberFormat="1" applyFont="1" applyBorder="1" applyAlignment="1">
      <alignment horizontal="right" vertical="top"/>
    </xf>
    <xf numFmtId="0" fontId="22" fillId="0" borderId="1" xfId="0" applyFont="1" applyBorder="1" applyAlignment="1">
      <alignment horizontal="right" vertical="top" wrapText="1"/>
    </xf>
    <xf numFmtId="165" fontId="0" fillId="0" borderId="0" xfId="0" applyNumberFormat="1"/>
    <xf numFmtId="165" fontId="22" fillId="0" borderId="0" xfId="0" applyNumberFormat="1" applyFont="1" applyAlignment="1">
      <alignment horizontal="right"/>
    </xf>
    <xf numFmtId="0" fontId="24" fillId="0" borderId="0" xfId="0" applyFont="1" applyAlignment="1">
      <alignment horizontal="left" vertical="top" wrapText="1"/>
    </xf>
    <xf numFmtId="0" fontId="22" fillId="0" borderId="0" xfId="0" applyFont="1" applyAlignment="1">
      <alignment vertical="top"/>
    </xf>
    <xf numFmtId="0" fontId="25" fillId="0" borderId="0" xfId="0" applyFont="1" applyAlignment="1">
      <alignment vertical="top" wrapText="1"/>
    </xf>
    <xf numFmtId="0" fontId="25" fillId="0" borderId="0" xfId="0" quotePrefix="1" applyFont="1" applyAlignment="1">
      <alignment vertical="top" wrapText="1"/>
    </xf>
    <xf numFmtId="0" fontId="22" fillId="0" borderId="1" xfId="0" quotePrefix="1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24" fillId="0" borderId="0" xfId="0" applyFont="1" applyAlignment="1">
      <alignment vertical="top"/>
    </xf>
    <xf numFmtId="0" fontId="12" fillId="0" borderId="0" xfId="0" applyFont="1" applyAlignment="1">
      <alignment horizontal="left" vertical="top" wrapText="1"/>
    </xf>
    <xf numFmtId="0" fontId="24" fillId="0" borderId="0" xfId="0" applyFont="1" applyAlignment="1">
      <alignment horizontal="right" vertical="top"/>
    </xf>
    <xf numFmtId="0" fontId="0" fillId="0" borderId="1" xfId="0" applyBorder="1"/>
    <xf numFmtId="0" fontId="8" fillId="0" borderId="1" xfId="0" applyFont="1" applyBorder="1" applyAlignment="1">
      <alignment vertical="top" wrapText="1"/>
    </xf>
    <xf numFmtId="0" fontId="24" fillId="0" borderId="2" xfId="0" applyFont="1" applyBorder="1" applyAlignment="1">
      <alignment vertical="top"/>
    </xf>
    <xf numFmtId="0" fontId="12" fillId="0" borderId="2" xfId="0" applyFont="1" applyBorder="1" applyAlignment="1">
      <alignment horizontal="left" vertical="top" wrapText="1"/>
    </xf>
    <xf numFmtId="165" fontId="24" fillId="0" borderId="2" xfId="0" applyNumberFormat="1" applyFont="1" applyBorder="1" applyAlignment="1">
      <alignment horizontal="right" vertical="top"/>
    </xf>
    <xf numFmtId="0" fontId="24" fillId="0" borderId="2" xfId="0" applyFont="1" applyBorder="1" applyAlignment="1">
      <alignment horizontal="right" vertical="top"/>
    </xf>
    <xf numFmtId="165" fontId="10" fillId="0" borderId="0" xfId="0" applyNumberFormat="1" applyFont="1" applyAlignment="1">
      <alignment horizontal="right"/>
    </xf>
    <xf numFmtId="165" fontId="10" fillId="0" borderId="0" xfId="0" applyNumberFormat="1" applyFont="1" applyAlignment="1"/>
    <xf numFmtId="165" fontId="11" fillId="0" borderId="0" xfId="0" applyNumberFormat="1" applyFont="1" applyAlignment="1"/>
    <xf numFmtId="166" fontId="11" fillId="0" borderId="0" xfId="0" applyNumberFormat="1" applyFont="1" applyAlignment="1"/>
    <xf numFmtId="0" fontId="11" fillId="0" borderId="0" xfId="0" applyNumberFormat="1" applyFont="1" applyAlignment="1">
      <alignment horizontal="right"/>
    </xf>
    <xf numFmtId="0" fontId="10" fillId="0" borderId="0" xfId="0" applyNumberFormat="1" applyFont="1" applyAlignment="1">
      <alignment horizontal="right" vertical="center"/>
    </xf>
    <xf numFmtId="0" fontId="16" fillId="0" borderId="1" xfId="0" applyNumberFormat="1" applyFont="1" applyBorder="1" applyAlignment="1">
      <alignment horizontal="left"/>
    </xf>
    <xf numFmtId="0" fontId="16" fillId="0" borderId="0" xfId="0" applyNumberFormat="1" applyFont="1" applyAlignment="1">
      <alignment horizontal="right"/>
    </xf>
    <xf numFmtId="0" fontId="12" fillId="0" borderId="0" xfId="0" applyFont="1"/>
    <xf numFmtId="165" fontId="24" fillId="0" borderId="0" xfId="0" applyNumberFormat="1" applyFont="1" applyAlignment="1">
      <alignment horizontal="right"/>
    </xf>
    <xf numFmtId="0" fontId="16" fillId="0" borderId="0" xfId="0" applyNumberFormat="1" applyFont="1" applyAlignment="1">
      <alignment horizontal="left" wrapText="1"/>
    </xf>
    <xf numFmtId="0" fontId="10" fillId="0" borderId="0" xfId="0" applyNumberFormat="1" applyFont="1" applyAlignment="1">
      <alignment horizontal="left" vertical="top" wrapText="1"/>
    </xf>
    <xf numFmtId="0" fontId="10" fillId="0" borderId="1" xfId="0" applyNumberFormat="1" applyFont="1" applyBorder="1" applyAlignment="1">
      <alignment horizontal="left" vertical="top" wrapText="1"/>
    </xf>
    <xf numFmtId="0" fontId="15" fillId="0" borderId="0" xfId="0" applyNumberFormat="1" applyFont="1" applyAlignment="1">
      <alignment horizontal="left"/>
    </xf>
    <xf numFmtId="0" fontId="16" fillId="0" borderId="0" xfId="0" applyNumberFormat="1" applyFont="1" applyAlignment="1">
      <alignment horizontal="left"/>
    </xf>
    <xf numFmtId="0" fontId="18" fillId="0" borderId="2" xfId="0" applyNumberFormat="1" applyFont="1" applyBorder="1" applyAlignment="1">
      <alignment horizontal="center" vertical="top" wrapText="1"/>
    </xf>
    <xf numFmtId="0" fontId="10" fillId="0" borderId="1" xfId="0" applyNumberFormat="1" applyFont="1" applyBorder="1" applyAlignment="1">
      <alignment horizontal="left" wrapText="1"/>
    </xf>
    <xf numFmtId="165" fontId="10" fillId="0" borderId="0" xfId="0" applyNumberFormat="1" applyFont="1" applyAlignment="1">
      <alignment horizontal="right"/>
    </xf>
    <xf numFmtId="0" fontId="10" fillId="0" borderId="0" xfId="0" applyNumberFormat="1" applyFont="1" applyAlignment="1">
      <alignment horizontal="right"/>
    </xf>
    <xf numFmtId="0" fontId="15" fillId="0" borderId="1" xfId="0" applyNumberFormat="1" applyFont="1" applyBorder="1" applyAlignment="1">
      <alignment horizontal="center" wrapText="1"/>
    </xf>
    <xf numFmtId="0" fontId="15" fillId="0" borderId="0" xfId="0" applyNumberFormat="1" applyFont="1" applyAlignment="1">
      <alignment horizontal="center" wrapText="1"/>
    </xf>
    <xf numFmtId="0" fontId="20" fillId="0" borderId="1" xfId="0" applyNumberFormat="1" applyFont="1" applyBorder="1" applyAlignment="1">
      <alignment horizontal="center" wrapText="1"/>
    </xf>
    <xf numFmtId="0" fontId="10" fillId="0" borderId="3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9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0" fontId="10" fillId="0" borderId="0" xfId="0" applyNumberFormat="1" applyFont="1" applyBorder="1" applyAlignment="1">
      <alignment horizontal="center" vertical="center" wrapText="1"/>
    </xf>
    <xf numFmtId="0" fontId="10" fillId="0" borderId="10" xfId="0" applyNumberFormat="1" applyFont="1" applyBorder="1" applyAlignment="1">
      <alignment horizontal="center" vertical="center" wrapText="1"/>
    </xf>
    <xf numFmtId="0" fontId="10" fillId="0" borderId="1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 vertical="center" wrapText="1"/>
    </xf>
    <xf numFmtId="0" fontId="10" fillId="0" borderId="5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8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165" fontId="24" fillId="0" borderId="0" xfId="0" applyNumberFormat="1" applyFont="1" applyAlignment="1">
      <alignment horizontal="left" vertical="top"/>
    </xf>
    <xf numFmtId="165" fontId="24" fillId="0" borderId="2" xfId="0" applyNumberFormat="1" applyFont="1" applyBorder="1" applyAlignment="1">
      <alignment horizontal="right" vertical="top"/>
    </xf>
    <xf numFmtId="0" fontId="25" fillId="0" borderId="0" xfId="0" applyFont="1" applyAlignment="1">
      <alignment vertical="top" wrapText="1"/>
    </xf>
    <xf numFmtId="0" fontId="23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24" fillId="0" borderId="2" xfId="0" applyFont="1" applyBorder="1" applyAlignment="1">
      <alignment horizontal="left" vertical="top" wrapText="1"/>
    </xf>
    <xf numFmtId="0" fontId="22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26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626"/>
  <sheetViews>
    <sheetView tabSelected="1" view="pageBreakPreview" zoomScaleSheetLayoutView="100" workbookViewId="0">
      <selection activeCell="B7" sqref="B7:E7"/>
    </sheetView>
  </sheetViews>
  <sheetFormatPr defaultRowHeight="12.75" x14ac:dyDescent="0.2"/>
  <cols>
    <col min="1" max="1" width="5.7109375" customWidth="1"/>
    <col min="2" max="2" width="20.7109375" customWidth="1"/>
    <col min="3" max="3" width="40.7109375" customWidth="1"/>
    <col min="4" max="4" width="10.7109375" customWidth="1"/>
    <col min="5" max="12" width="15.7109375" customWidth="1"/>
    <col min="15" max="92" width="0" hidden="1" customWidth="1"/>
    <col min="93" max="93" width="108.7109375" hidden="1" customWidth="1"/>
    <col min="94" max="100" width="0" hidden="1" customWidth="1"/>
    <col min="101" max="101" width="173.7109375" hidden="1" customWidth="1"/>
  </cols>
  <sheetData>
    <row r="1" spans="1:93" x14ac:dyDescent="0.2">
      <c r="A1" s="8" t="str">
        <f>Source!B1</f>
        <v>Smeta.RU  (495) 974-1589</v>
      </c>
    </row>
    <row r="2" spans="1:93" ht="12.75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93" ht="16.5" customHeight="1" x14ac:dyDescent="0.25">
      <c r="A3" s="10"/>
      <c r="B3" s="84" t="s">
        <v>1040</v>
      </c>
      <c r="C3" s="84"/>
      <c r="D3" s="84"/>
      <c r="E3" s="84"/>
      <c r="F3" s="11"/>
      <c r="G3" s="11"/>
      <c r="H3" s="84" t="s">
        <v>1041</v>
      </c>
      <c r="I3" s="84"/>
      <c r="J3" s="84"/>
      <c r="K3" s="84"/>
      <c r="L3" s="84"/>
    </row>
    <row r="4" spans="1:93" ht="14.25" customHeight="1" x14ac:dyDescent="0.2">
      <c r="A4" s="11"/>
      <c r="B4" s="85"/>
      <c r="C4" s="85"/>
      <c r="D4" s="85"/>
      <c r="E4" s="85"/>
      <c r="F4" s="11"/>
      <c r="G4" s="11"/>
      <c r="H4" s="85"/>
      <c r="I4" s="85"/>
      <c r="J4" s="85"/>
      <c r="K4" s="85"/>
      <c r="L4" s="85"/>
    </row>
    <row r="5" spans="1:93" ht="14.25" customHeight="1" x14ac:dyDescent="0.2">
      <c r="A5" s="11"/>
      <c r="B5" s="11"/>
      <c r="C5" s="12"/>
      <c r="D5" s="12"/>
      <c r="E5" s="12"/>
      <c r="F5" s="11"/>
      <c r="G5" s="11"/>
      <c r="H5" s="85" t="s">
        <v>1181</v>
      </c>
      <c r="I5" s="85"/>
      <c r="J5" s="85"/>
      <c r="K5" s="85"/>
      <c r="L5" s="85"/>
    </row>
    <row r="6" spans="1:93" ht="14.25" customHeight="1" x14ac:dyDescent="0.2">
      <c r="A6" s="12"/>
      <c r="B6" s="85" t="str">
        <f>CONCATENATE("______________________ ", IF(Source!AL12&lt;&gt;"", Source!AL12, ""))</f>
        <v xml:space="preserve">______________________ </v>
      </c>
      <c r="C6" s="85"/>
      <c r="D6" s="85"/>
      <c r="E6" s="85"/>
      <c r="F6" s="11"/>
      <c r="G6" s="11"/>
      <c r="H6" s="85" t="s">
        <v>1182</v>
      </c>
      <c r="I6" s="85"/>
      <c r="J6" s="85"/>
      <c r="K6" s="85"/>
      <c r="L6" s="85"/>
    </row>
    <row r="7" spans="1:93" ht="14.25" customHeight="1" x14ac:dyDescent="0.2">
      <c r="A7" s="13"/>
      <c r="B7" s="81" t="s">
        <v>1184</v>
      </c>
      <c r="C7" s="81"/>
      <c r="D7" s="81"/>
      <c r="E7" s="81"/>
      <c r="F7" s="11"/>
      <c r="G7" s="11"/>
      <c r="H7" s="81" t="s">
        <v>1184</v>
      </c>
      <c r="I7" s="81"/>
      <c r="J7" s="81"/>
      <c r="K7" s="81"/>
      <c r="L7" s="81"/>
    </row>
    <row r="10" spans="1:93" ht="12.75" customHeight="1" x14ac:dyDescent="0.2">
      <c r="A10" s="82" t="s">
        <v>1042</v>
      </c>
      <c r="B10" s="82"/>
      <c r="C10" s="82"/>
      <c r="D10" s="82"/>
      <c r="E10" s="82"/>
      <c r="F10" s="83" t="s">
        <v>1080</v>
      </c>
      <c r="G10" s="83"/>
      <c r="H10" s="83"/>
      <c r="I10" s="83"/>
      <c r="J10" s="83"/>
      <c r="K10" s="83"/>
      <c r="L10" s="83"/>
    </row>
    <row r="11" spans="1:93" ht="12.75" customHeight="1" x14ac:dyDescent="0.2">
      <c r="A11" s="15"/>
      <c r="B11" s="15"/>
      <c r="C11" s="15"/>
      <c r="D11" s="15"/>
      <c r="E11" s="15"/>
      <c r="F11" s="16"/>
      <c r="G11" s="16"/>
      <c r="H11" s="16"/>
      <c r="I11" s="16"/>
      <c r="J11" s="16"/>
      <c r="K11" s="16"/>
      <c r="L11" s="16"/>
    </row>
    <row r="12" spans="1:93" ht="25.5" x14ac:dyDescent="0.2">
      <c r="A12" s="82" t="s">
        <v>1043</v>
      </c>
      <c r="B12" s="82"/>
      <c r="C12" s="82"/>
      <c r="D12" s="82"/>
      <c r="E12" s="82"/>
      <c r="F12" s="83" t="str">
        <f>IF(Source!CQ12 &lt;&gt; "", Source!CQ12, "")</f>
        <v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v>
      </c>
      <c r="G12" s="83"/>
      <c r="H12" s="83"/>
      <c r="I12" s="83"/>
      <c r="J12" s="83"/>
      <c r="K12" s="83"/>
      <c r="L12" s="83"/>
      <c r="CO12" s="38" t="str">
        <f>IF(Source!CQ12 &lt;&gt; "", Source!CQ12, "")</f>
        <v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v>
      </c>
    </row>
    <row r="13" spans="1:93" ht="12.75" customHeight="1" x14ac:dyDescent="0.2">
      <c r="A13" s="15"/>
      <c r="B13" s="15"/>
      <c r="C13" s="15"/>
      <c r="D13" s="15"/>
      <c r="E13" s="15"/>
      <c r="F13" s="16"/>
      <c r="G13" s="16"/>
      <c r="H13" s="16"/>
      <c r="I13" s="16"/>
      <c r="J13" s="16"/>
      <c r="K13" s="16"/>
      <c r="L13" s="16"/>
    </row>
    <row r="14" spans="1:93" ht="127.5" x14ac:dyDescent="0.2">
      <c r="A14" s="82" t="s">
        <v>1044</v>
      </c>
      <c r="B14" s="82"/>
      <c r="C14" s="82"/>
      <c r="D14" s="82"/>
      <c r="E14" s="82"/>
      <c r="F14" s="83" t="str">
        <f>IF(Source!CV12 &lt;&gt; "", Source!CV12, "")</f>
        <v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07.07.2022 г. № 557/пр;  Приказ Минстроя России от 30.01.2024 г. № 55/пр; Приказ Минстроя России от 23.01.2025 г. № 30/пр; Приказ Минстроя России от 02.09.2021 г. № 636/пр;  Приказ Минстроя России от 26.07.2022 г. № 611/пр; Приказ Минстроя России от 22.04.2022 г. № 317/пр</v>
      </c>
      <c r="G14" s="83"/>
      <c r="H14" s="83"/>
      <c r="I14" s="83"/>
      <c r="J14" s="83"/>
      <c r="K14" s="83"/>
      <c r="L14" s="83"/>
      <c r="CO14" s="38" t="str">
        <f>IF(Source!CV12 &lt;&gt; "", Source!CV12, "")</f>
        <v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07.07.2022 г. № 557/пр;  Приказ Минстроя России от 30.01.2024 г. № 55/пр; Приказ Минстроя России от 23.01.2025 г. № 30/пр; Приказ Минстроя России от 02.09.2021 г. № 636/пр;  Приказ Минстроя России от 26.07.2022 г. № 611/пр; Приказ Минстроя России от 22.04.2022 г. № 317/пр</v>
      </c>
    </row>
    <row r="15" spans="1:93" ht="12.75" customHeight="1" x14ac:dyDescent="0.2">
      <c r="A15" s="15"/>
      <c r="B15" s="15"/>
      <c r="C15" s="15"/>
      <c r="D15" s="15"/>
      <c r="E15" s="15"/>
      <c r="F15" s="16"/>
      <c r="G15" s="16"/>
      <c r="H15" s="16"/>
      <c r="I15" s="16"/>
      <c r="J15" s="16"/>
      <c r="K15" s="16"/>
      <c r="L15" s="16"/>
    </row>
    <row r="16" spans="1:93" ht="76.5" customHeight="1" x14ac:dyDescent="0.2">
      <c r="A16" s="82" t="s">
        <v>1045</v>
      </c>
      <c r="B16" s="82"/>
      <c r="C16" s="82"/>
      <c r="D16" s="82"/>
      <c r="E16" s="82"/>
      <c r="F16" s="83" t="s">
        <v>842</v>
      </c>
      <c r="G16" s="83"/>
      <c r="H16" s="83"/>
      <c r="I16" s="83"/>
      <c r="J16" s="83"/>
      <c r="K16" s="83"/>
      <c r="L16" s="83"/>
    </row>
    <row r="17" spans="1:12" ht="12.75" customHeight="1" x14ac:dyDescent="0.2">
      <c r="A17" s="15"/>
      <c r="B17" s="15"/>
      <c r="C17" s="15"/>
      <c r="D17" s="15"/>
      <c r="E17" s="15"/>
      <c r="F17" s="16"/>
      <c r="G17" s="16"/>
      <c r="H17" s="16"/>
      <c r="I17" s="16"/>
      <c r="J17" s="16"/>
      <c r="K17" s="16"/>
      <c r="L17" s="16"/>
    </row>
    <row r="18" spans="1:12" ht="38.25" customHeight="1" x14ac:dyDescent="0.2">
      <c r="A18" s="82" t="s">
        <v>1046</v>
      </c>
      <c r="B18" s="82"/>
      <c r="C18" s="82"/>
      <c r="D18" s="82"/>
      <c r="E18" s="82"/>
      <c r="F18" s="83" t="s">
        <v>844</v>
      </c>
      <c r="G18" s="83"/>
      <c r="H18" s="83"/>
      <c r="I18" s="83"/>
      <c r="J18" s="83"/>
      <c r="K18" s="83"/>
      <c r="L18" s="83"/>
    </row>
    <row r="19" spans="1:12" ht="12.75" customHeight="1" x14ac:dyDescent="0.2">
      <c r="A19" s="17"/>
      <c r="B19" s="17"/>
      <c r="C19" s="17"/>
      <c r="D19" s="17"/>
      <c r="E19" s="17"/>
      <c r="F19" s="18"/>
      <c r="G19" s="18"/>
      <c r="H19" s="18"/>
      <c r="I19" s="18"/>
      <c r="J19" s="18"/>
      <c r="K19" s="18"/>
      <c r="L19" s="18"/>
    </row>
    <row r="20" spans="1:12" ht="12.75" customHeight="1" x14ac:dyDescent="0.2">
      <c r="A20" s="82" t="s">
        <v>1047</v>
      </c>
      <c r="B20" s="82"/>
      <c r="C20" s="82"/>
      <c r="D20" s="82"/>
      <c r="E20" s="82"/>
      <c r="F20" s="83" t="s">
        <v>1081</v>
      </c>
      <c r="G20" s="83"/>
      <c r="H20" s="83"/>
      <c r="I20" s="83"/>
      <c r="J20" s="83"/>
      <c r="K20" s="83"/>
      <c r="L20" s="83"/>
    </row>
    <row r="21" spans="1:12" ht="12.75" customHeight="1" x14ac:dyDescent="0.2">
      <c r="A21" s="17"/>
      <c r="B21" s="17"/>
      <c r="C21" s="17"/>
      <c r="D21" s="17"/>
      <c r="E21" s="17"/>
      <c r="F21" s="18"/>
      <c r="G21" s="18"/>
      <c r="H21" s="18"/>
      <c r="I21" s="18"/>
      <c r="J21" s="18"/>
      <c r="K21" s="18"/>
      <c r="L21" s="18"/>
    </row>
    <row r="22" spans="1:12" ht="12.75" customHeight="1" x14ac:dyDescent="0.2">
      <c r="A22" s="82" t="s">
        <v>1048</v>
      </c>
      <c r="B22" s="82"/>
      <c r="C22" s="82"/>
      <c r="D22" s="82"/>
      <c r="E22" s="82"/>
      <c r="F22" s="83" t="str">
        <f>IF(Source!CZ12 &lt;&gt; "", Source!CZ12, "")</f>
        <v>Московская область</v>
      </c>
      <c r="G22" s="83"/>
      <c r="H22" s="83"/>
      <c r="I22" s="83"/>
      <c r="J22" s="83"/>
      <c r="K22" s="83"/>
      <c r="L22" s="83"/>
    </row>
    <row r="23" spans="1:12" ht="12.75" customHeight="1" x14ac:dyDescent="0.2">
      <c r="A23" s="17"/>
      <c r="B23" s="17"/>
      <c r="C23" s="17"/>
      <c r="D23" s="17"/>
      <c r="E23" s="17"/>
      <c r="F23" s="18"/>
      <c r="G23" s="18"/>
      <c r="H23" s="18"/>
      <c r="I23" s="18"/>
      <c r="J23" s="18"/>
      <c r="K23" s="18"/>
      <c r="L23" s="16"/>
    </row>
    <row r="24" spans="1:12" ht="12.75" customHeight="1" x14ac:dyDescent="0.2">
      <c r="A24" s="82" t="s">
        <v>1049</v>
      </c>
      <c r="B24" s="82"/>
      <c r="C24" s="82"/>
      <c r="D24" s="82"/>
      <c r="E24" s="82"/>
      <c r="F24" s="83" t="str">
        <f>IF(Source!DA12 &lt;&gt; "", Source!DA12, "")</f>
        <v/>
      </c>
      <c r="G24" s="83"/>
      <c r="H24" s="83"/>
      <c r="I24" s="83"/>
      <c r="J24" s="83"/>
      <c r="K24" s="83"/>
      <c r="L24" s="83"/>
    </row>
    <row r="25" spans="1:12" ht="12.75" customHeight="1" x14ac:dyDescent="0.2">
      <c r="A25" s="9"/>
      <c r="B25" s="9"/>
      <c r="C25" s="9"/>
      <c r="D25" s="9"/>
      <c r="E25" s="9"/>
      <c r="F25" s="19"/>
      <c r="G25" s="19"/>
      <c r="H25" s="19"/>
      <c r="I25" s="19"/>
      <c r="J25" s="19"/>
      <c r="K25" s="19"/>
      <c r="L25" s="19"/>
    </row>
    <row r="26" spans="1:12" ht="12.75" customHeight="1" x14ac:dyDescent="0.2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ht="15.75" customHeight="1" x14ac:dyDescent="0.25">
      <c r="A27" s="90" t="s">
        <v>1179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</row>
    <row r="28" spans="1:12" ht="14.25" customHeight="1" x14ac:dyDescent="0.2">
      <c r="A28" s="86" t="s">
        <v>1050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</row>
    <row r="29" spans="1:12" ht="14.25" customHeight="1" x14ac:dyDescent="0.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1:12" ht="15.75" customHeight="1" x14ac:dyDescent="0.25">
      <c r="A30" s="91" t="str">
        <f>CONCATENATE("ЛОКАЛЬНАЯ СМЕТА ")</f>
        <v xml:space="preserve">ЛОКАЛЬНАЯ СМЕТА 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</row>
    <row r="31" spans="1:12" ht="15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0"/>
    </row>
    <row r="32" spans="1:12" ht="18" customHeight="1" x14ac:dyDescent="0.25">
      <c r="A32" s="92" t="str">
        <f>IF(Source!G20&lt;&gt;"Новая локальная смета", Source!G20, "")</f>
        <v>Ремонт спортзала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</row>
    <row r="33" spans="1:12" ht="14.25" customHeight="1" x14ac:dyDescent="0.2">
      <c r="A33" s="86" t="s">
        <v>1051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</row>
    <row r="34" spans="1:12" ht="14.25" customHeight="1" x14ac:dyDescent="0.2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</row>
    <row r="35" spans="1:12" ht="14.25" customHeight="1" x14ac:dyDescent="0.2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</row>
    <row r="36" spans="1:12" ht="12.75" customHeight="1" x14ac:dyDescent="0.2">
      <c r="A36" s="14" t="s">
        <v>1052</v>
      </c>
      <c r="B36" s="14"/>
      <c r="C36" s="23" t="s">
        <v>1082</v>
      </c>
      <c r="D36" s="14" t="s">
        <v>1053</v>
      </c>
      <c r="E36" s="14"/>
      <c r="F36" s="14"/>
      <c r="G36" s="14"/>
      <c r="H36" s="14"/>
      <c r="I36" s="14"/>
      <c r="J36" s="14"/>
      <c r="K36" s="14"/>
      <c r="L36" s="14"/>
    </row>
    <row r="37" spans="1:12" ht="12.75" customHeight="1" x14ac:dyDescent="0.2">
      <c r="A37" s="14"/>
      <c r="B37" s="14"/>
      <c r="C37" s="24"/>
      <c r="D37" s="14"/>
      <c r="E37" s="14"/>
      <c r="F37" s="14"/>
      <c r="G37" s="14"/>
      <c r="H37" s="14"/>
      <c r="I37" s="14"/>
      <c r="J37" s="14"/>
      <c r="K37" s="14"/>
      <c r="L37" s="14"/>
    </row>
    <row r="38" spans="1:12" ht="12.75" customHeight="1" x14ac:dyDescent="0.2">
      <c r="A38" s="14" t="s">
        <v>1054</v>
      </c>
      <c r="B38" s="14"/>
      <c r="C38" s="87" t="s">
        <v>1180</v>
      </c>
      <c r="D38" s="87"/>
      <c r="E38" s="87"/>
      <c r="F38" s="87"/>
      <c r="G38" s="87"/>
      <c r="H38" s="87"/>
      <c r="I38" s="87"/>
      <c r="J38" s="87"/>
      <c r="K38" s="87"/>
      <c r="L38" s="87"/>
    </row>
    <row r="39" spans="1:12" ht="12.75" customHeight="1" x14ac:dyDescent="0.2">
      <c r="A39" s="25"/>
      <c r="B39" s="26"/>
      <c r="C39" s="86" t="s">
        <v>1055</v>
      </c>
      <c r="D39" s="86"/>
      <c r="E39" s="86"/>
      <c r="F39" s="86"/>
      <c r="G39" s="86"/>
      <c r="H39" s="86"/>
      <c r="I39" s="86"/>
      <c r="J39" s="86"/>
      <c r="K39" s="86"/>
      <c r="L39" s="86"/>
    </row>
    <row r="40" spans="1:12" ht="14.25" customHeight="1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</row>
    <row r="41" spans="1:12" ht="14.25" customHeight="1" x14ac:dyDescent="0.2">
      <c r="A41" s="27" t="s">
        <v>1083</v>
      </c>
      <c r="B41" s="11"/>
      <c r="C41" s="11"/>
      <c r="D41" s="28"/>
      <c r="E41" s="11"/>
      <c r="F41" s="11"/>
      <c r="G41" s="11"/>
      <c r="H41" s="11"/>
      <c r="I41" s="11"/>
      <c r="J41" s="11"/>
      <c r="K41" s="11"/>
      <c r="L41" s="11"/>
    </row>
    <row r="42" spans="1:12" ht="14.25" customHeight="1" x14ac:dyDescent="0.2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</row>
    <row r="43" spans="1:12" ht="14.25" customHeight="1" x14ac:dyDescent="0.2">
      <c r="A43" s="27" t="s">
        <v>1056</v>
      </c>
      <c r="B43" s="11"/>
      <c r="C43" s="88">
        <f>L619/1000</f>
        <v>1984.6406363999997</v>
      </c>
      <c r="D43" s="89"/>
      <c r="E43" s="14" t="s">
        <v>1057</v>
      </c>
      <c r="F43" s="9"/>
      <c r="G43" s="9"/>
      <c r="H43" s="9"/>
      <c r="I43" s="9"/>
      <c r="J43" s="9"/>
      <c r="K43" s="9"/>
      <c r="L43" s="11"/>
    </row>
    <row r="44" spans="1:12" ht="14.25" customHeight="1" x14ac:dyDescent="0.2">
      <c r="A44" s="27"/>
      <c r="B44" s="11"/>
      <c r="C44" s="71"/>
      <c r="D44" s="29"/>
      <c r="E44" s="14"/>
      <c r="F44" s="9"/>
      <c r="G44" s="14" t="s">
        <v>1058</v>
      </c>
      <c r="H44" s="11"/>
      <c r="I44" s="14"/>
      <c r="J44" s="14"/>
      <c r="K44" s="73">
        <f>ROUND(SUM(AR57:AR619)/1000, 2)</f>
        <v>548.82000000000005</v>
      </c>
      <c r="L44" s="14" t="s">
        <v>1057</v>
      </c>
    </row>
    <row r="45" spans="1:12" ht="14.25" customHeight="1" x14ac:dyDescent="0.2">
      <c r="A45" s="11"/>
      <c r="B45" s="30" t="s">
        <v>1059</v>
      </c>
      <c r="C45" s="72"/>
      <c r="D45" s="11"/>
      <c r="E45" s="14"/>
      <c r="F45" s="9"/>
      <c r="G45" s="14" t="s">
        <v>1060</v>
      </c>
      <c r="H45" s="11"/>
      <c r="I45" s="14"/>
      <c r="J45" s="14"/>
      <c r="K45" s="73">
        <f>ROUND(SUM(AT57:AT619)/1000, 2)</f>
        <v>5.59</v>
      </c>
      <c r="L45" s="14" t="s">
        <v>1057</v>
      </c>
    </row>
    <row r="46" spans="1:12" ht="14.25" customHeight="1" x14ac:dyDescent="0.2">
      <c r="A46" s="11"/>
      <c r="B46" s="27" t="s">
        <v>1061</v>
      </c>
      <c r="C46" s="88">
        <f>ROUND((Source!F920)/1000, 2)</f>
        <v>1626.75</v>
      </c>
      <c r="D46" s="89"/>
      <c r="E46" s="14" t="s">
        <v>1057</v>
      </c>
      <c r="F46" s="9"/>
      <c r="G46" s="14" t="s">
        <v>1062</v>
      </c>
      <c r="H46" s="11"/>
      <c r="I46" s="14"/>
      <c r="J46" s="29"/>
      <c r="K46" s="74">
        <f>Source!F925</f>
        <v>1229.9426868</v>
      </c>
      <c r="L46" s="14" t="s">
        <v>848</v>
      </c>
    </row>
    <row r="47" spans="1:12" ht="14.25" customHeight="1" x14ac:dyDescent="0.2">
      <c r="A47" s="11"/>
      <c r="B47" s="27" t="s">
        <v>1063</v>
      </c>
      <c r="C47" s="88">
        <f>ROUND((Source!F921)/1000, 2)</f>
        <v>0</v>
      </c>
      <c r="D47" s="89"/>
      <c r="E47" s="14" t="s">
        <v>1057</v>
      </c>
      <c r="F47" s="9"/>
      <c r="G47" s="14" t="s">
        <v>1064</v>
      </c>
      <c r="H47" s="11"/>
      <c r="I47" s="14"/>
      <c r="J47" s="31"/>
      <c r="K47" s="74">
        <f>Source!F926</f>
        <v>11.5397097</v>
      </c>
      <c r="L47" s="14" t="s">
        <v>848</v>
      </c>
    </row>
    <row r="48" spans="1:12" ht="14.25" customHeight="1" x14ac:dyDescent="0.2">
      <c r="A48" s="11"/>
      <c r="B48" s="27" t="s">
        <v>1065</v>
      </c>
      <c r="C48" s="88">
        <f>ROUND((Source!F912)/1000, 2)</f>
        <v>0</v>
      </c>
      <c r="D48" s="89"/>
      <c r="E48" s="14" t="s">
        <v>1057</v>
      </c>
      <c r="F48" s="9"/>
      <c r="G48" s="14"/>
      <c r="H48" s="14"/>
      <c r="I48" s="14"/>
      <c r="J48" s="14"/>
      <c r="K48" s="9"/>
      <c r="L48" s="14"/>
    </row>
    <row r="49" spans="1:83" ht="14.25" customHeight="1" x14ac:dyDescent="0.2">
      <c r="A49" s="11"/>
      <c r="B49" s="27" t="s">
        <v>1066</v>
      </c>
      <c r="C49" s="88">
        <f>ROUND((Source!F922)/1000, 2)</f>
        <v>0</v>
      </c>
      <c r="D49" s="89"/>
      <c r="E49" s="14" t="s">
        <v>1057</v>
      </c>
      <c r="F49" s="9"/>
      <c r="G49" s="14"/>
      <c r="H49" s="14"/>
      <c r="I49" s="14"/>
      <c r="J49" s="14"/>
      <c r="K49" s="9"/>
      <c r="L49" s="14"/>
    </row>
    <row r="50" spans="1:83" ht="14.25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</row>
    <row r="51" spans="1:83" ht="12.75" customHeight="1" x14ac:dyDescent="0.2">
      <c r="A51" s="102" t="s">
        <v>1067</v>
      </c>
      <c r="B51" s="102" t="s">
        <v>1068</v>
      </c>
      <c r="C51" s="102" t="s">
        <v>1069</v>
      </c>
      <c r="D51" s="102" t="s">
        <v>1070</v>
      </c>
      <c r="E51" s="93" t="s">
        <v>1071</v>
      </c>
      <c r="F51" s="94"/>
      <c r="G51" s="95"/>
      <c r="H51" s="93" t="s">
        <v>1072</v>
      </c>
      <c r="I51" s="94"/>
      <c r="J51" s="94"/>
      <c r="K51" s="94"/>
      <c r="L51" s="95"/>
    </row>
    <row r="52" spans="1:83" ht="12.75" customHeight="1" x14ac:dyDescent="0.2">
      <c r="A52" s="103"/>
      <c r="B52" s="103"/>
      <c r="C52" s="103"/>
      <c r="D52" s="103"/>
      <c r="E52" s="96"/>
      <c r="F52" s="97"/>
      <c r="G52" s="98"/>
      <c r="H52" s="96"/>
      <c r="I52" s="97"/>
      <c r="J52" s="97"/>
      <c r="K52" s="97"/>
      <c r="L52" s="98"/>
    </row>
    <row r="53" spans="1:83" ht="12.75" customHeight="1" x14ac:dyDescent="0.2">
      <c r="A53" s="103"/>
      <c r="B53" s="103"/>
      <c r="C53" s="103"/>
      <c r="D53" s="103"/>
      <c r="E53" s="96"/>
      <c r="F53" s="97"/>
      <c r="G53" s="98"/>
      <c r="H53" s="96"/>
      <c r="I53" s="97"/>
      <c r="J53" s="97"/>
      <c r="K53" s="97"/>
      <c r="L53" s="98"/>
    </row>
    <row r="54" spans="1:83" ht="12.75" customHeight="1" x14ac:dyDescent="0.2">
      <c r="A54" s="103"/>
      <c r="B54" s="103"/>
      <c r="C54" s="103"/>
      <c r="D54" s="103"/>
      <c r="E54" s="99"/>
      <c r="F54" s="100"/>
      <c r="G54" s="101"/>
      <c r="H54" s="99"/>
      <c r="I54" s="100"/>
      <c r="J54" s="100"/>
      <c r="K54" s="100"/>
      <c r="L54" s="101"/>
    </row>
    <row r="55" spans="1:83" ht="51" customHeight="1" x14ac:dyDescent="0.2">
      <c r="A55" s="104"/>
      <c r="B55" s="104"/>
      <c r="C55" s="104"/>
      <c r="D55" s="104"/>
      <c r="E55" s="33" t="s">
        <v>1073</v>
      </c>
      <c r="F55" s="33" t="s">
        <v>1074</v>
      </c>
      <c r="G55" s="34" t="s">
        <v>1075</v>
      </c>
      <c r="H55" s="33" t="s">
        <v>1076</v>
      </c>
      <c r="I55" s="33" t="s">
        <v>1077</v>
      </c>
      <c r="J55" s="33" t="s">
        <v>1078</v>
      </c>
      <c r="K55" s="33" t="s">
        <v>1074</v>
      </c>
      <c r="L55" s="33" t="s">
        <v>1079</v>
      </c>
    </row>
    <row r="56" spans="1:83" ht="14.25" customHeight="1" x14ac:dyDescent="0.2">
      <c r="A56" s="35">
        <v>1</v>
      </c>
      <c r="B56" s="35">
        <v>2</v>
      </c>
      <c r="C56" s="35">
        <v>3</v>
      </c>
      <c r="D56" s="35">
        <v>4</v>
      </c>
      <c r="E56" s="35">
        <v>5</v>
      </c>
      <c r="F56" s="35">
        <v>6</v>
      </c>
      <c r="G56" s="35">
        <v>7</v>
      </c>
      <c r="H56" s="35">
        <v>8</v>
      </c>
      <c r="I56" s="35">
        <v>9</v>
      </c>
      <c r="J56" s="35">
        <v>10</v>
      </c>
      <c r="K56" s="37">
        <v>11</v>
      </c>
      <c r="L56" s="37">
        <v>12</v>
      </c>
    </row>
    <row r="58" spans="1:83" ht="16.5" x14ac:dyDescent="0.2">
      <c r="A58" s="105" t="s">
        <v>1124</v>
      </c>
      <c r="B58" s="105"/>
      <c r="C58" s="105"/>
      <c r="D58" s="105"/>
      <c r="E58" s="105"/>
      <c r="F58" s="105"/>
      <c r="G58" s="105"/>
      <c r="H58" s="105"/>
      <c r="I58" s="105"/>
      <c r="J58" s="105"/>
      <c r="K58" s="105"/>
      <c r="L58" s="105"/>
    </row>
    <row r="59" spans="1:83" ht="57" x14ac:dyDescent="0.2">
      <c r="A59" s="39" t="s">
        <v>162</v>
      </c>
      <c r="B59" s="41" t="s">
        <v>1125</v>
      </c>
      <c r="C59" s="41" t="str">
        <f>Source!G79</f>
        <v>Установка и разборка внутренних трубчатых инвентарных лесов: при высоте помещений до 6 м</v>
      </c>
      <c r="D59" s="42" t="str">
        <f>Source!H79</f>
        <v>100 м2 горизонтальной проекции</v>
      </c>
      <c r="E59" s="43">
        <f>Source!K79</f>
        <v>3.9950000000000001</v>
      </c>
      <c r="F59" s="43"/>
      <c r="G59" s="43">
        <f>Source!I79</f>
        <v>1.9975000000000001</v>
      </c>
      <c r="H59" s="45"/>
      <c r="I59" s="44"/>
      <c r="J59" s="45"/>
      <c r="K59" s="44"/>
      <c r="L59" s="45"/>
    </row>
    <row r="60" spans="1:83" x14ac:dyDescent="0.2">
      <c r="C60" s="46" t="str">
        <f>"Объем: "&amp;Source!I79&amp;"=399,5/"&amp;"100"</f>
        <v>Объем: 1,9975=399,5/100</v>
      </c>
    </row>
    <row r="61" spans="1:83" ht="15" x14ac:dyDescent="0.2">
      <c r="A61" s="40"/>
      <c r="B61" s="43">
        <v>1</v>
      </c>
      <c r="C61" s="40" t="s">
        <v>1084</v>
      </c>
      <c r="D61" s="42" t="s">
        <v>848</v>
      </c>
      <c r="E61" s="47"/>
      <c r="F61" s="43"/>
      <c r="G61" s="47">
        <f>Source!U79</f>
        <v>140.22450000000001</v>
      </c>
      <c r="H61" s="43"/>
      <c r="I61" s="43"/>
      <c r="J61" s="43"/>
      <c r="K61" s="43"/>
      <c r="L61" s="48">
        <f>SUM(L62:L62)-SUMIF(CE62:CE62, 1, L62:L62)</f>
        <v>63424.94</v>
      </c>
    </row>
    <row r="62" spans="1:83" ht="14.25" x14ac:dyDescent="0.2">
      <c r="A62" s="41"/>
      <c r="B62" s="41" t="s">
        <v>897</v>
      </c>
      <c r="C62" s="41" t="s">
        <v>898</v>
      </c>
      <c r="D62" s="42" t="s">
        <v>848</v>
      </c>
      <c r="E62" s="43">
        <v>70.2</v>
      </c>
      <c r="F62" s="43"/>
      <c r="G62" s="43">
        <f>SmtRes!CX38</f>
        <v>140.22450000000001</v>
      </c>
      <c r="H62" s="45"/>
      <c r="I62" s="44"/>
      <c r="J62" s="45">
        <f>SmtRes!CZ38</f>
        <v>452.31</v>
      </c>
      <c r="K62" s="44"/>
      <c r="L62" s="45">
        <f>SmtRes!DI38</f>
        <v>63424.94</v>
      </c>
    </row>
    <row r="63" spans="1:83" ht="15" x14ac:dyDescent="0.2">
      <c r="A63" s="40"/>
      <c r="B63" s="43">
        <v>2</v>
      </c>
      <c r="C63" s="40" t="s">
        <v>1085</v>
      </c>
      <c r="D63" s="42"/>
      <c r="E63" s="47"/>
      <c r="F63" s="43"/>
      <c r="G63" s="47"/>
      <c r="H63" s="43"/>
      <c r="I63" s="43"/>
      <c r="J63" s="43"/>
      <c r="K63" s="43"/>
      <c r="L63" s="48">
        <f>SUM(L64:L66)-SUMIF(CE64:CE66, 1, L64:L66)</f>
        <v>217.66000000000003</v>
      </c>
    </row>
    <row r="64" spans="1:83" ht="15" x14ac:dyDescent="0.2">
      <c r="A64" s="40"/>
      <c r="B64" s="43"/>
      <c r="C64" s="40" t="s">
        <v>1087</v>
      </c>
      <c r="D64" s="42" t="s">
        <v>848</v>
      </c>
      <c r="E64" s="47"/>
      <c r="F64" s="43"/>
      <c r="G64" s="47">
        <f>Source!V79</f>
        <v>0.35954999999999998</v>
      </c>
      <c r="H64" s="43"/>
      <c r="I64" s="43"/>
      <c r="J64" s="43"/>
      <c r="K64" s="43"/>
      <c r="L64" s="48">
        <f>SUMIF(CE65:CE66, 1, L65:L66)</f>
        <v>180.85</v>
      </c>
      <c r="CE64">
        <v>1</v>
      </c>
    </row>
    <row r="65" spans="1:83" ht="28.5" x14ac:dyDescent="0.2">
      <c r="A65" s="41"/>
      <c r="B65" s="41" t="s">
        <v>858</v>
      </c>
      <c r="C65" s="41" t="s">
        <v>860</v>
      </c>
      <c r="D65" s="42" t="s">
        <v>854</v>
      </c>
      <c r="E65" s="43">
        <v>0.18</v>
      </c>
      <c r="F65" s="43"/>
      <c r="G65" s="43">
        <f>SmtRes!CX40</f>
        <v>0.35954999999999998</v>
      </c>
      <c r="H65" s="45"/>
      <c r="I65" s="44"/>
      <c r="J65" s="45">
        <f>SmtRes!CZ40</f>
        <v>605.36</v>
      </c>
      <c r="K65" s="44"/>
      <c r="L65" s="45">
        <f>SmtRes!DG40</f>
        <v>217.66</v>
      </c>
    </row>
    <row r="66" spans="1:83" ht="28.5" x14ac:dyDescent="0.2">
      <c r="A66" s="41"/>
      <c r="B66" s="41" t="s">
        <v>861</v>
      </c>
      <c r="C66" s="41" t="s">
        <v>1094</v>
      </c>
      <c r="D66" s="42" t="s">
        <v>848</v>
      </c>
      <c r="E66" s="43">
        <f>SmtRes!DO40*SmtRes!AT40</f>
        <v>0.18</v>
      </c>
      <c r="F66" s="43"/>
      <c r="G66" s="43">
        <f>ROUND(E66*G59, 7)</f>
        <v>0.35954999999999998</v>
      </c>
      <c r="H66" s="45"/>
      <c r="I66" s="44"/>
      <c r="J66" s="45">
        <f>ROUND(SmtRes!AG40/SmtRes!DO40, 2)</f>
        <v>502.98</v>
      </c>
      <c r="K66" s="44"/>
      <c r="L66" s="45">
        <f>SmtRes!DH40</f>
        <v>180.85</v>
      </c>
      <c r="CE66">
        <v>1</v>
      </c>
    </row>
    <row r="67" spans="1:83" ht="15" x14ac:dyDescent="0.2">
      <c r="A67" s="40"/>
      <c r="B67" s="43">
        <v>4</v>
      </c>
      <c r="C67" s="40" t="s">
        <v>1095</v>
      </c>
      <c r="D67" s="42"/>
      <c r="E67" s="47"/>
      <c r="F67" s="43"/>
      <c r="G67" s="47"/>
      <c r="H67" s="43"/>
      <c r="I67" s="43"/>
      <c r="J67" s="43"/>
      <c r="K67" s="43"/>
      <c r="L67" s="48">
        <f>SUM(L68:L69)-SUMIF(CE68:CE69, 1, L68:L69)</f>
        <v>6691.27</v>
      </c>
    </row>
    <row r="68" spans="1:83" ht="71.25" x14ac:dyDescent="0.2">
      <c r="A68" s="41"/>
      <c r="B68" s="41" t="s">
        <v>899</v>
      </c>
      <c r="C68" s="41" t="s">
        <v>901</v>
      </c>
      <c r="D68" s="42" t="s">
        <v>33</v>
      </c>
      <c r="E68" s="43">
        <v>2.9000000000000001E-2</v>
      </c>
      <c r="F68" s="43"/>
      <c r="G68" s="43">
        <f>SmtRes!CX41</f>
        <v>5.79275E-2</v>
      </c>
      <c r="H68" s="45">
        <f>SmtRes!CZ41</f>
        <v>91734.54</v>
      </c>
      <c r="I68" s="44">
        <f>SmtRes!AI41</f>
        <v>1.22</v>
      </c>
      <c r="J68" s="45">
        <f>ROUND(H68*I68, 2)</f>
        <v>111916.14</v>
      </c>
      <c r="K68" s="44"/>
      <c r="L68" s="45">
        <f>SmtRes!DF41</f>
        <v>6483.02</v>
      </c>
    </row>
    <row r="69" spans="1:83" ht="57" x14ac:dyDescent="0.2">
      <c r="A69" s="41"/>
      <c r="B69" s="41" t="s">
        <v>902</v>
      </c>
      <c r="C69" s="41" t="s">
        <v>904</v>
      </c>
      <c r="D69" s="42" t="s">
        <v>639</v>
      </c>
      <c r="E69" s="43">
        <v>8.0000000000000002E-3</v>
      </c>
      <c r="F69" s="43"/>
      <c r="G69" s="43">
        <f>SmtRes!CX42</f>
        <v>1.5980000000000001E-2</v>
      </c>
      <c r="H69" s="45">
        <f>SmtRes!CZ42</f>
        <v>16496.03</v>
      </c>
      <c r="I69" s="44">
        <f>SmtRes!AI42</f>
        <v>0.79</v>
      </c>
      <c r="J69" s="45">
        <f>ROUND(H69*I69, 2)</f>
        <v>13031.86</v>
      </c>
      <c r="K69" s="44"/>
      <c r="L69" s="45">
        <f>SmtRes!DF42</f>
        <v>208.25</v>
      </c>
    </row>
    <row r="70" spans="1:83" ht="14.25" x14ac:dyDescent="0.2">
      <c r="A70" s="41"/>
      <c r="B70" s="41" t="str">
        <f>EtalonRes!I43</f>
        <v>11.2.13.04</v>
      </c>
      <c r="C70" s="49" t="str">
        <f>EtalonRes!K43</f>
        <v>Щиты настила</v>
      </c>
      <c r="D70" s="50" t="str">
        <f>EtalonRes!O43</f>
        <v>м2</v>
      </c>
      <c r="E70" s="51">
        <f>EtalonRes!X43</f>
        <v>5.5</v>
      </c>
      <c r="F70" s="51"/>
      <c r="G70" s="51">
        <f>ROUND(EtalonRes!AG43*Source!I79, 7)</f>
        <v>10.98625</v>
      </c>
      <c r="H70" s="52"/>
      <c r="I70" s="53"/>
      <c r="J70" s="52"/>
      <c r="K70" s="53"/>
      <c r="L70" s="52"/>
    </row>
    <row r="71" spans="1:83" ht="15" x14ac:dyDescent="0.2">
      <c r="A71" s="41"/>
      <c r="B71" s="41"/>
      <c r="C71" s="56" t="s">
        <v>760</v>
      </c>
      <c r="D71" s="42"/>
      <c r="E71" s="43"/>
      <c r="F71" s="43"/>
      <c r="G71" s="43"/>
      <c r="H71" s="45"/>
      <c r="I71" s="44"/>
      <c r="J71" s="45"/>
      <c r="K71" s="44"/>
      <c r="L71" s="45">
        <f>L61+L63+L64+L67</f>
        <v>70514.720000000001</v>
      </c>
    </row>
    <row r="72" spans="1:83" ht="14.25" x14ac:dyDescent="0.2">
      <c r="A72" s="41"/>
      <c r="B72" s="41"/>
      <c r="C72" s="41" t="s">
        <v>1088</v>
      </c>
      <c r="D72" s="42"/>
      <c r="E72" s="43"/>
      <c r="F72" s="43"/>
      <c r="G72" s="43"/>
      <c r="H72" s="45"/>
      <c r="I72" s="44"/>
      <c r="J72" s="45"/>
      <c r="K72" s="44"/>
      <c r="L72" s="45">
        <f>SUM(AR59:AR75)+SUM(AS59:AS75)+SUM(AT59:AT75)+SUM(AU59:AU75)+SUM(AV59:AV75)</f>
        <v>63605.79</v>
      </c>
    </row>
    <row r="73" spans="1:83" ht="14.25" x14ac:dyDescent="0.2">
      <c r="A73" s="41"/>
      <c r="B73" s="41" t="s">
        <v>169</v>
      </c>
      <c r="C73" s="41" t="s">
        <v>1126</v>
      </c>
      <c r="D73" s="42" t="s">
        <v>619</v>
      </c>
      <c r="E73" s="43">
        <f>Source!BZ79</f>
        <v>110</v>
      </c>
      <c r="F73" s="43"/>
      <c r="G73" s="43">
        <f>Source!AT79</f>
        <v>110</v>
      </c>
      <c r="H73" s="45"/>
      <c r="I73" s="44"/>
      <c r="J73" s="45"/>
      <c r="K73" s="44"/>
      <c r="L73" s="45">
        <f>SUM(AZ59:AZ75)</f>
        <v>69966.37</v>
      </c>
    </row>
    <row r="74" spans="1:83" ht="14.25" x14ac:dyDescent="0.2">
      <c r="A74" s="49"/>
      <c r="B74" s="49" t="s">
        <v>170</v>
      </c>
      <c r="C74" s="49" t="s">
        <v>1127</v>
      </c>
      <c r="D74" s="50" t="s">
        <v>619</v>
      </c>
      <c r="E74" s="51">
        <f>Source!CA79</f>
        <v>69</v>
      </c>
      <c r="F74" s="51"/>
      <c r="G74" s="51">
        <f>Source!AU79</f>
        <v>69</v>
      </c>
      <c r="H74" s="52"/>
      <c r="I74" s="53"/>
      <c r="J74" s="52"/>
      <c r="K74" s="53"/>
      <c r="L74" s="52">
        <f>SUM(BA59:BA75)</f>
        <v>43888</v>
      </c>
    </row>
    <row r="75" spans="1:83" ht="15" x14ac:dyDescent="0.2">
      <c r="C75" s="106" t="s">
        <v>1091</v>
      </c>
      <c r="D75" s="106"/>
      <c r="E75" s="106"/>
      <c r="F75" s="106"/>
      <c r="G75" s="106"/>
      <c r="H75" s="106"/>
      <c r="I75" s="107">
        <f>IF(E59&lt;&gt;0,K75/E59, 0)</f>
        <v>46149.959949937416</v>
      </c>
      <c r="J75" s="107"/>
      <c r="K75" s="107">
        <f>L61+L63+L67+L73+L74+L64</f>
        <v>184369.09</v>
      </c>
      <c r="L75" s="107"/>
      <c r="AD75">
        <f>ROUND((Source!AT79/100)*((ROUND(SUMIF(SmtRes!AQ38:'SmtRes'!AQ43,"=1",SmtRes!AD38:'SmtRes'!AD43)*Source!I79, 2)+ROUND(SUMIF(SmtRes!AQ38:'SmtRes'!AQ43,"=1",SmtRes!AC38:'SmtRes'!AC43)*Source!I79, 2))), 2)</f>
        <v>2099.0100000000002</v>
      </c>
      <c r="AE75">
        <f>ROUND((Source!AU79/100)*((ROUND(SUMIF(SmtRes!AQ38:'SmtRes'!AQ43,"=1",SmtRes!AD38:'SmtRes'!AD43)*Source!I79, 2)+ROUND(SUMIF(SmtRes!AQ38:'SmtRes'!AQ43,"=1",SmtRes!AC38:'SmtRes'!AC43)*Source!I79, 2))), 2)</f>
        <v>1316.65</v>
      </c>
      <c r="AN75" s="54">
        <f>L61+L63+L67+L73+L74+L64</f>
        <v>184369.09</v>
      </c>
      <c r="AO75" s="54">
        <f>L63</f>
        <v>217.66000000000003</v>
      </c>
      <c r="AQ75" t="s">
        <v>1092</v>
      </c>
      <c r="AR75" s="54">
        <f>L61</f>
        <v>63424.94</v>
      </c>
      <c r="AT75" s="54">
        <f>L64</f>
        <v>180.85</v>
      </c>
      <c r="AV75" t="s">
        <v>1092</v>
      </c>
      <c r="AW75" s="54">
        <f>L67</f>
        <v>6691.27</v>
      </c>
      <c r="AZ75">
        <f>Source!X79</f>
        <v>69966.37</v>
      </c>
      <c r="BA75">
        <f>Source!Y79</f>
        <v>43888</v>
      </c>
      <c r="CD75">
        <v>1</v>
      </c>
    </row>
    <row r="76" spans="1:83" ht="57" x14ac:dyDescent="0.2">
      <c r="A76" s="39" t="s">
        <v>174</v>
      </c>
      <c r="B76" s="41" t="s">
        <v>1128</v>
      </c>
      <c r="C76" s="41" t="str">
        <f>Source!G81</f>
        <v>Очистка вручную поверхности фасадов простых от перхлорвиниловых и масляных красок: с земли и лесов</v>
      </c>
      <c r="D76" s="42" t="str">
        <f>Source!H81</f>
        <v>100 м2</v>
      </c>
      <c r="E76" s="43">
        <f>Source!K81</f>
        <v>6.8040000000000003</v>
      </c>
      <c r="F76" s="43"/>
      <c r="G76" s="43">
        <f>Source!I81</f>
        <v>3.4020000000000001</v>
      </c>
      <c r="H76" s="45"/>
      <c r="I76" s="44"/>
      <c r="J76" s="45"/>
      <c r="K76" s="44"/>
      <c r="L76" s="45"/>
    </row>
    <row r="77" spans="1:83" x14ac:dyDescent="0.2">
      <c r="C77" s="46" t="str">
        <f>"Объем: "&amp;Source!I81&amp;"=680,4/"&amp;"100"</f>
        <v>Объем: 3,402=680,4/100</v>
      </c>
    </row>
    <row r="78" spans="1:83" ht="15" x14ac:dyDescent="0.2">
      <c r="A78" s="40"/>
      <c r="B78" s="43">
        <v>1</v>
      </c>
      <c r="C78" s="40" t="s">
        <v>1084</v>
      </c>
      <c r="D78" s="42" t="s">
        <v>848</v>
      </c>
      <c r="E78" s="47"/>
      <c r="F78" s="43"/>
      <c r="G78" s="47">
        <f>Source!U81</f>
        <v>87.431399999999996</v>
      </c>
      <c r="H78" s="43"/>
      <c r="I78" s="43"/>
      <c r="J78" s="43"/>
      <c r="K78" s="43"/>
      <c r="L78" s="48">
        <f>SUM(L79:L79)-SUMIF(CE79:CE79, 1, L79:L79)</f>
        <v>35771.68</v>
      </c>
    </row>
    <row r="79" spans="1:83" ht="14.25" x14ac:dyDescent="0.2">
      <c r="A79" s="41"/>
      <c r="B79" s="41" t="s">
        <v>846</v>
      </c>
      <c r="C79" s="49" t="s">
        <v>847</v>
      </c>
      <c r="D79" s="50" t="s">
        <v>848</v>
      </c>
      <c r="E79" s="51">
        <v>25.7</v>
      </c>
      <c r="F79" s="51"/>
      <c r="G79" s="51">
        <f>SmtRes!CX44</f>
        <v>87.431399999999996</v>
      </c>
      <c r="H79" s="52"/>
      <c r="I79" s="53"/>
      <c r="J79" s="52">
        <f>SmtRes!CZ44</f>
        <v>409.14</v>
      </c>
      <c r="K79" s="53"/>
      <c r="L79" s="52">
        <f>SmtRes!DI44</f>
        <v>35771.68</v>
      </c>
    </row>
    <row r="80" spans="1:83" ht="15" x14ac:dyDescent="0.2">
      <c r="A80" s="41"/>
      <c r="B80" s="41"/>
      <c r="C80" s="56" t="s">
        <v>760</v>
      </c>
      <c r="D80" s="42"/>
      <c r="E80" s="43"/>
      <c r="F80" s="43"/>
      <c r="G80" s="43"/>
      <c r="H80" s="45"/>
      <c r="I80" s="44"/>
      <c r="J80" s="45"/>
      <c r="K80" s="44"/>
      <c r="L80" s="45">
        <f>L78</f>
        <v>35771.68</v>
      </c>
    </row>
    <row r="81" spans="1:101" ht="14.25" x14ac:dyDescent="0.2">
      <c r="A81" s="41"/>
      <c r="B81" s="41"/>
      <c r="C81" s="41" t="s">
        <v>1088</v>
      </c>
      <c r="D81" s="42"/>
      <c r="E81" s="43"/>
      <c r="F81" s="43"/>
      <c r="G81" s="43"/>
      <c r="H81" s="45"/>
      <c r="I81" s="44"/>
      <c r="J81" s="45"/>
      <c r="K81" s="44"/>
      <c r="L81" s="45">
        <f>SUM(AR76:AR84)+SUM(AS76:AS84)+SUM(AT76:AT84)+SUM(AU76:AU84)+SUM(AV76:AV84)</f>
        <v>35771.68</v>
      </c>
    </row>
    <row r="82" spans="1:101" ht="14.25" x14ac:dyDescent="0.2">
      <c r="A82" s="41"/>
      <c r="B82" s="41" t="s">
        <v>98</v>
      </c>
      <c r="C82" s="41" t="s">
        <v>1096</v>
      </c>
      <c r="D82" s="42" t="s">
        <v>619</v>
      </c>
      <c r="E82" s="43">
        <f>Source!BZ81</f>
        <v>90</v>
      </c>
      <c r="F82" s="43"/>
      <c r="G82" s="43">
        <f>Source!AT81</f>
        <v>90</v>
      </c>
      <c r="H82" s="45"/>
      <c r="I82" s="44"/>
      <c r="J82" s="45"/>
      <c r="K82" s="44"/>
      <c r="L82" s="45">
        <f>SUM(AZ76:AZ84)</f>
        <v>32194.51</v>
      </c>
    </row>
    <row r="83" spans="1:101" ht="14.25" x14ac:dyDescent="0.2">
      <c r="A83" s="49"/>
      <c r="B83" s="49" t="s">
        <v>99</v>
      </c>
      <c r="C83" s="49" t="s">
        <v>1097</v>
      </c>
      <c r="D83" s="50" t="s">
        <v>619</v>
      </c>
      <c r="E83" s="51">
        <f>Source!CA81</f>
        <v>46</v>
      </c>
      <c r="F83" s="51"/>
      <c r="G83" s="51">
        <f>Source!AU81</f>
        <v>46</v>
      </c>
      <c r="H83" s="52"/>
      <c r="I83" s="53"/>
      <c r="J83" s="52"/>
      <c r="K83" s="53"/>
      <c r="L83" s="52">
        <f>SUM(BA76:BA84)</f>
        <v>16454.97</v>
      </c>
    </row>
    <row r="84" spans="1:101" ht="15" x14ac:dyDescent="0.2">
      <c r="C84" s="106" t="s">
        <v>1091</v>
      </c>
      <c r="D84" s="106"/>
      <c r="E84" s="106"/>
      <c r="F84" s="106"/>
      <c r="G84" s="106"/>
      <c r="H84" s="106"/>
      <c r="I84" s="107">
        <f>IF(E76&lt;&gt;0,K84/E76, 0)</f>
        <v>12407.577895355673</v>
      </c>
      <c r="J84" s="107"/>
      <c r="K84" s="107">
        <f>L78+L82+L83</f>
        <v>84421.16</v>
      </c>
      <c r="L84" s="107"/>
      <c r="AD84">
        <f>ROUND((Source!AT81/100)*((ROUND(SUMIF(SmtRes!AQ44:'SmtRes'!AQ44,"=1",SmtRes!AD44:'SmtRes'!AD44)*Source!I81, 2)+ROUND(SUMIF(SmtRes!AQ44:'SmtRes'!AQ44,"=1",SmtRes!AC44:'SmtRes'!AC44)*Source!I81, 2))), 2)</f>
        <v>1252.7</v>
      </c>
      <c r="AE84">
        <f>ROUND((Source!AU81/100)*((ROUND(SUMIF(SmtRes!AQ44:'SmtRes'!AQ44,"=1",SmtRes!AD44:'SmtRes'!AD44)*Source!I81, 2)+ROUND(SUMIF(SmtRes!AQ44:'SmtRes'!AQ44,"=1",SmtRes!AC44:'SmtRes'!AC44)*Source!I81, 2))), 2)</f>
        <v>640.27</v>
      </c>
      <c r="AN84" s="54">
        <f>L78+L82+L83</f>
        <v>84421.16</v>
      </c>
      <c r="AO84">
        <f>0</f>
        <v>0</v>
      </c>
      <c r="AQ84" t="s">
        <v>1092</v>
      </c>
      <c r="AR84" s="54">
        <f>L78</f>
        <v>35771.68</v>
      </c>
      <c r="AT84">
        <f>0</f>
        <v>0</v>
      </c>
      <c r="AV84" t="s">
        <v>1092</v>
      </c>
      <c r="AW84">
        <f>0</f>
        <v>0</v>
      </c>
      <c r="AZ84">
        <f>Source!X81</f>
        <v>32194.51</v>
      </c>
      <c r="BA84">
        <f>Source!Y81</f>
        <v>16454.97</v>
      </c>
      <c r="CD84">
        <v>1</v>
      </c>
    </row>
    <row r="85" spans="1:101" ht="42.75" x14ac:dyDescent="0.2">
      <c r="A85" s="39" t="s">
        <v>178</v>
      </c>
      <c r="B85" s="41" t="s">
        <v>1129</v>
      </c>
      <c r="C85" s="41" t="str">
        <f>Source!G82</f>
        <v>Окраска водно-дисперсионными акриловыми составами улучшенная: по штукатурке стен</v>
      </c>
      <c r="D85" s="42" t="str">
        <f>Source!H82</f>
        <v>100 м2</v>
      </c>
      <c r="E85" s="43">
        <f>Source!K82</f>
        <v>6.8040000000000003</v>
      </c>
      <c r="F85" s="43"/>
      <c r="G85" s="43">
        <f>Source!I82</f>
        <v>3.4020000000000001</v>
      </c>
      <c r="H85" s="45"/>
      <c r="I85" s="44"/>
      <c r="J85" s="45"/>
      <c r="K85" s="44"/>
      <c r="L85" s="45"/>
    </row>
    <row r="86" spans="1:101" ht="51" x14ac:dyDescent="0.2">
      <c r="B86" s="58" t="s">
        <v>1030</v>
      </c>
      <c r="C86" s="108" t="s">
        <v>1093</v>
      </c>
      <c r="D86" s="108"/>
      <c r="E86" s="108"/>
      <c r="F86" s="108"/>
      <c r="G86" s="108"/>
      <c r="H86" s="108"/>
      <c r="I86" s="108"/>
      <c r="J86" s="108"/>
      <c r="K86" s="108"/>
      <c r="L86" s="108"/>
      <c r="CW86" s="59" t="s">
        <v>1093</v>
      </c>
    </row>
    <row r="87" spans="1:101" x14ac:dyDescent="0.2">
      <c r="C87" s="46" t="str">
        <f>"Объем: "&amp;Source!I82&amp;"=680,4/"&amp;"100"</f>
        <v>Объем: 3,402=680,4/100</v>
      </c>
    </row>
    <row r="88" spans="1:101" ht="15" x14ac:dyDescent="0.2">
      <c r="A88" s="40"/>
      <c r="B88" s="43">
        <v>1</v>
      </c>
      <c r="C88" s="40" t="s">
        <v>1084</v>
      </c>
      <c r="D88" s="42" t="s">
        <v>848</v>
      </c>
      <c r="E88" s="47"/>
      <c r="F88" s="43"/>
      <c r="G88" s="47">
        <f>Source!U82</f>
        <v>170.41978800000001</v>
      </c>
      <c r="H88" s="43"/>
      <c r="I88" s="43"/>
      <c r="J88" s="43"/>
      <c r="K88" s="43"/>
      <c r="L88" s="48">
        <f>SUM(L89:L89)-SUMIF(CE89:CE89, 1, L89:L89)</f>
        <v>78042.039999999994</v>
      </c>
    </row>
    <row r="89" spans="1:101" ht="14.25" x14ac:dyDescent="0.2">
      <c r="A89" s="41"/>
      <c r="B89" s="41" t="s">
        <v>883</v>
      </c>
      <c r="C89" s="41" t="s">
        <v>884</v>
      </c>
      <c r="D89" s="42" t="s">
        <v>848</v>
      </c>
      <c r="E89" s="43">
        <v>43.56</v>
      </c>
      <c r="F89" s="43">
        <f>ROUND(1.15,7)</f>
        <v>1.1499999999999999</v>
      </c>
      <c r="G89" s="43">
        <f>SmtRes!CX45</f>
        <v>170.41978800000001</v>
      </c>
      <c r="H89" s="45"/>
      <c r="I89" s="44"/>
      <c r="J89" s="45">
        <f>SmtRes!CZ45</f>
        <v>457.94</v>
      </c>
      <c r="K89" s="44"/>
      <c r="L89" s="45">
        <f>SmtRes!DI45</f>
        <v>78042.039999999994</v>
      </c>
    </row>
    <row r="90" spans="1:101" ht="15" x14ac:dyDescent="0.2">
      <c r="A90" s="40"/>
      <c r="B90" s="43">
        <v>2</v>
      </c>
      <c r="C90" s="40" t="s">
        <v>1085</v>
      </c>
      <c r="D90" s="42"/>
      <c r="E90" s="47"/>
      <c r="F90" s="43"/>
      <c r="G90" s="47"/>
      <c r="H90" s="43"/>
      <c r="I90" s="43"/>
      <c r="J90" s="43"/>
      <c r="K90" s="43"/>
      <c r="L90" s="48">
        <f>SUM(L91:L95)-SUMIF(CE91:CE95, 1, L91:L95)</f>
        <v>389.96999999999991</v>
      </c>
    </row>
    <row r="91" spans="1:101" ht="15" x14ac:dyDescent="0.2">
      <c r="A91" s="40"/>
      <c r="B91" s="43"/>
      <c r="C91" s="40" t="s">
        <v>1087</v>
      </c>
      <c r="D91" s="42" t="s">
        <v>848</v>
      </c>
      <c r="E91" s="47"/>
      <c r="F91" s="43"/>
      <c r="G91" s="47">
        <f>Source!V82</f>
        <v>0.72292499999999993</v>
      </c>
      <c r="H91" s="43"/>
      <c r="I91" s="43"/>
      <c r="J91" s="43"/>
      <c r="K91" s="43"/>
      <c r="L91" s="48">
        <f>SUMIF(CE92:CE95, 1, L92:L95)</f>
        <v>358.83</v>
      </c>
      <c r="CE91">
        <v>1</v>
      </c>
    </row>
    <row r="92" spans="1:101" ht="42.75" x14ac:dyDescent="0.2">
      <c r="A92" s="41"/>
      <c r="B92" s="41" t="s">
        <v>905</v>
      </c>
      <c r="C92" s="41" t="s">
        <v>907</v>
      </c>
      <c r="D92" s="42" t="s">
        <v>854</v>
      </c>
      <c r="E92" s="43">
        <v>0.02</v>
      </c>
      <c r="F92" s="43">
        <f>ROUND(1.25,7)</f>
        <v>1.25</v>
      </c>
      <c r="G92" s="43">
        <f>SmtRes!CX47</f>
        <v>8.5050000000000001E-2</v>
      </c>
      <c r="H92" s="45">
        <f>SmtRes!CZ47</f>
        <v>30.61</v>
      </c>
      <c r="I92" s="44">
        <f>SmtRes!AJ47</f>
        <v>1.47</v>
      </c>
      <c r="J92" s="45">
        <f>ROUND(H92*I92, 2)</f>
        <v>45</v>
      </c>
      <c r="K92" s="44"/>
      <c r="L92" s="45">
        <f>SmtRes!DG47</f>
        <v>3.83</v>
      </c>
    </row>
    <row r="93" spans="1:101" ht="28.5" x14ac:dyDescent="0.2">
      <c r="A93" s="41"/>
      <c r="B93" s="41" t="s">
        <v>855</v>
      </c>
      <c r="C93" s="41" t="s">
        <v>1086</v>
      </c>
      <c r="D93" s="42" t="s">
        <v>848</v>
      </c>
      <c r="E93" s="43">
        <f>SmtRes!DO47*SmtRes!AT47</f>
        <v>0.02</v>
      </c>
      <c r="F93" s="43">
        <f>ROUND(1.25,7)</f>
        <v>1.25</v>
      </c>
      <c r="G93" s="43">
        <f>ROUND(E93*G85, 7)</f>
        <v>6.8040000000000003E-2</v>
      </c>
      <c r="H93" s="45"/>
      <c r="I93" s="44"/>
      <c r="J93" s="45">
        <f>ROUND(SmtRes!AG47/SmtRes!DO47, 2)</f>
        <v>446.68</v>
      </c>
      <c r="K93" s="44"/>
      <c r="L93" s="45">
        <f>SmtRes!DH47</f>
        <v>37.99</v>
      </c>
      <c r="CE93">
        <v>1</v>
      </c>
    </row>
    <row r="94" spans="1:101" ht="28.5" x14ac:dyDescent="0.2">
      <c r="A94" s="41"/>
      <c r="B94" s="41" t="s">
        <v>858</v>
      </c>
      <c r="C94" s="41" t="s">
        <v>860</v>
      </c>
      <c r="D94" s="42" t="s">
        <v>854</v>
      </c>
      <c r="E94" s="43">
        <v>0.15</v>
      </c>
      <c r="F94" s="43">
        <f>ROUND(1.25,7)</f>
        <v>1.25</v>
      </c>
      <c r="G94" s="43">
        <f>SmtRes!CX48</f>
        <v>0.63787499999999997</v>
      </c>
      <c r="H94" s="45"/>
      <c r="I94" s="44"/>
      <c r="J94" s="45">
        <f>SmtRes!CZ48</f>
        <v>605.36</v>
      </c>
      <c r="K94" s="44"/>
      <c r="L94" s="45">
        <f>SmtRes!DG48</f>
        <v>386.14</v>
      </c>
    </row>
    <row r="95" spans="1:101" ht="28.5" x14ac:dyDescent="0.2">
      <c r="A95" s="41"/>
      <c r="B95" s="41" t="s">
        <v>861</v>
      </c>
      <c r="C95" s="41" t="s">
        <v>1094</v>
      </c>
      <c r="D95" s="42" t="s">
        <v>848</v>
      </c>
      <c r="E95" s="43">
        <f>SmtRes!DO48*SmtRes!AT48</f>
        <v>0.15</v>
      </c>
      <c r="F95" s="43">
        <f>ROUND(1.25,7)</f>
        <v>1.25</v>
      </c>
      <c r="G95" s="43">
        <f>ROUND(E95*G85, 7)</f>
        <v>0.51029999999999998</v>
      </c>
      <c r="H95" s="45"/>
      <c r="I95" s="44"/>
      <c r="J95" s="45">
        <f>ROUND(SmtRes!AG48/SmtRes!DO48, 2)</f>
        <v>502.98</v>
      </c>
      <c r="K95" s="44"/>
      <c r="L95" s="45">
        <f>SmtRes!DH48</f>
        <v>320.83999999999997</v>
      </c>
      <c r="CE95">
        <v>1</v>
      </c>
    </row>
    <row r="96" spans="1:101" ht="15" x14ac:dyDescent="0.2">
      <c r="A96" s="40"/>
      <c r="B96" s="43">
        <v>4</v>
      </c>
      <c r="C96" s="40" t="s">
        <v>1095</v>
      </c>
      <c r="D96" s="42"/>
      <c r="E96" s="47"/>
      <c r="F96" s="43"/>
      <c r="G96" s="47"/>
      <c r="H96" s="43"/>
      <c r="I96" s="43"/>
      <c r="J96" s="43"/>
      <c r="K96" s="43"/>
      <c r="L96" s="48">
        <f>SUM(L97:L99)-SUMIF(CE97:CE99, 1, L97:L99)</f>
        <v>15495.56</v>
      </c>
    </row>
    <row r="97" spans="1:101" ht="28.5" x14ac:dyDescent="0.2">
      <c r="A97" s="41"/>
      <c r="B97" s="41" t="s">
        <v>888</v>
      </c>
      <c r="C97" s="41" t="s">
        <v>890</v>
      </c>
      <c r="D97" s="42" t="s">
        <v>64</v>
      </c>
      <c r="E97" s="43">
        <v>0.84</v>
      </c>
      <c r="F97" s="43"/>
      <c r="G97" s="43">
        <f>SmtRes!CX49</f>
        <v>2.8576800000000002</v>
      </c>
      <c r="H97" s="45">
        <f>SmtRes!CZ49</f>
        <v>531.44000000000005</v>
      </c>
      <c r="I97" s="44">
        <f>SmtRes!AI49</f>
        <v>1.28</v>
      </c>
      <c r="J97" s="45">
        <f>ROUND(H97*I97, 2)</f>
        <v>680.24</v>
      </c>
      <c r="K97" s="44"/>
      <c r="L97" s="45">
        <f>SmtRes!DF49</f>
        <v>1943.91</v>
      </c>
    </row>
    <row r="98" spans="1:101" ht="14.25" x14ac:dyDescent="0.2">
      <c r="A98" s="41"/>
      <c r="B98" s="41" t="s">
        <v>877</v>
      </c>
      <c r="C98" s="41" t="s">
        <v>879</v>
      </c>
      <c r="D98" s="42" t="s">
        <v>68</v>
      </c>
      <c r="E98" s="43">
        <v>0.31</v>
      </c>
      <c r="F98" s="43"/>
      <c r="G98" s="43">
        <f>SmtRes!CX50</f>
        <v>1.0546199999999999</v>
      </c>
      <c r="H98" s="45">
        <f>SmtRes!CZ50</f>
        <v>56.11</v>
      </c>
      <c r="I98" s="44">
        <f>SmtRes!AI50</f>
        <v>1.48</v>
      </c>
      <c r="J98" s="45">
        <f>ROUND(H98*I98, 2)</f>
        <v>83.04</v>
      </c>
      <c r="K98" s="44"/>
      <c r="L98" s="45">
        <f>SmtRes!DF50</f>
        <v>87.58</v>
      </c>
    </row>
    <row r="99" spans="1:101" ht="14.25" x14ac:dyDescent="0.2">
      <c r="A99" s="41"/>
      <c r="B99" s="41" t="s">
        <v>908</v>
      </c>
      <c r="C99" s="41" t="s">
        <v>910</v>
      </c>
      <c r="D99" s="42" t="s">
        <v>33</v>
      </c>
      <c r="E99" s="43">
        <v>5.0999999999999997E-2</v>
      </c>
      <c r="F99" s="43"/>
      <c r="G99" s="43">
        <f>SmtRes!CX53</f>
        <v>0.17350199999999999</v>
      </c>
      <c r="H99" s="45">
        <f>SmtRes!CZ53</f>
        <v>52790.33</v>
      </c>
      <c r="I99" s="44">
        <f>SmtRes!AI53</f>
        <v>1.47</v>
      </c>
      <c r="J99" s="45">
        <f>ROUND(H99*I99, 2)</f>
        <v>77601.789999999994</v>
      </c>
      <c r="K99" s="44"/>
      <c r="L99" s="45">
        <f>SmtRes!DF53</f>
        <v>13464.07</v>
      </c>
    </row>
    <row r="100" spans="1:101" ht="14.25" x14ac:dyDescent="0.2">
      <c r="A100" s="41"/>
      <c r="B100" s="41" t="str">
        <f>EtalonRes!I51</f>
        <v>14.3.02.01</v>
      </c>
      <c r="C100" s="41" t="str">
        <f>EtalonRes!K51</f>
        <v>Краска акриловая</v>
      </c>
      <c r="D100" s="42" t="str">
        <f>EtalonRes!O51</f>
        <v>т</v>
      </c>
      <c r="E100" s="43">
        <f>EtalonRes!X51</f>
        <v>0.03</v>
      </c>
      <c r="F100" s="43"/>
      <c r="G100" s="43">
        <f>ROUND(EtalonRes!AG51*Source!I82, 7)</f>
        <v>0.10206</v>
      </c>
      <c r="H100" s="45"/>
      <c r="I100" s="44"/>
      <c r="J100" s="45"/>
      <c r="K100" s="44"/>
      <c r="L100" s="45"/>
    </row>
    <row r="101" spans="1:101" ht="14.25" x14ac:dyDescent="0.2">
      <c r="A101" s="41"/>
      <c r="B101" s="41" t="str">
        <f>EtalonRes!I52</f>
        <v>14.4.01.02</v>
      </c>
      <c r="C101" s="49" t="str">
        <f>EtalonRes!K52</f>
        <v>Грунтовка</v>
      </c>
      <c r="D101" s="50" t="str">
        <f>EtalonRes!O52</f>
        <v>т</v>
      </c>
      <c r="E101" s="51">
        <f>EtalonRes!X52</f>
        <v>0.02</v>
      </c>
      <c r="F101" s="51"/>
      <c r="G101" s="51">
        <f>ROUND(EtalonRes!AG52*Source!I82, 7)</f>
        <v>6.8040000000000003E-2</v>
      </c>
      <c r="H101" s="52"/>
      <c r="I101" s="53"/>
      <c r="J101" s="52"/>
      <c r="K101" s="53"/>
      <c r="L101" s="52"/>
    </row>
    <row r="102" spans="1:101" ht="15" x14ac:dyDescent="0.2">
      <c r="A102" s="41"/>
      <c r="B102" s="41"/>
      <c r="C102" s="56" t="s">
        <v>760</v>
      </c>
      <c r="D102" s="42"/>
      <c r="E102" s="43"/>
      <c r="F102" s="43"/>
      <c r="G102" s="43"/>
      <c r="H102" s="45"/>
      <c r="I102" s="44"/>
      <c r="J102" s="45"/>
      <c r="K102" s="44"/>
      <c r="L102" s="45">
        <f>L88+L90+L91+L96</f>
        <v>94286.399999999994</v>
      </c>
    </row>
    <row r="103" spans="1:101" ht="14.25" x14ac:dyDescent="0.2">
      <c r="A103" s="41"/>
      <c r="B103" s="41"/>
      <c r="C103" s="41" t="s">
        <v>1088</v>
      </c>
      <c r="D103" s="42"/>
      <c r="E103" s="43"/>
      <c r="F103" s="43"/>
      <c r="G103" s="43"/>
      <c r="H103" s="45"/>
      <c r="I103" s="44"/>
      <c r="J103" s="45"/>
      <c r="K103" s="44"/>
      <c r="L103" s="45">
        <f>SUM(AR85:AR106)+SUM(AS85:AS106)+SUM(AT85:AT106)+SUM(AU85:AU106)+SUM(AV85:AV106)</f>
        <v>78400.87</v>
      </c>
    </row>
    <row r="104" spans="1:101" ht="28.5" x14ac:dyDescent="0.2">
      <c r="A104" s="41"/>
      <c r="B104" s="41" t="s">
        <v>1130</v>
      </c>
      <c r="C104" s="41" t="s">
        <v>1131</v>
      </c>
      <c r="D104" s="42" t="s">
        <v>619</v>
      </c>
      <c r="E104" s="43">
        <f>Source!BZ82</f>
        <v>100</v>
      </c>
      <c r="F104" s="43">
        <f>ROUND(0.9,7)</f>
        <v>0.9</v>
      </c>
      <c r="G104" s="43">
        <f>Source!AT82</f>
        <v>90</v>
      </c>
      <c r="H104" s="45"/>
      <c r="I104" s="44"/>
      <c r="J104" s="45"/>
      <c r="K104" s="44"/>
      <c r="L104" s="45">
        <f>SUM(AZ85:AZ106)</f>
        <v>70560.78</v>
      </c>
    </row>
    <row r="105" spans="1:101" ht="28.5" x14ac:dyDescent="0.2">
      <c r="A105" s="49"/>
      <c r="B105" s="49" t="s">
        <v>1132</v>
      </c>
      <c r="C105" s="49" t="s">
        <v>1133</v>
      </c>
      <c r="D105" s="50" t="s">
        <v>619</v>
      </c>
      <c r="E105" s="51">
        <f>Source!CA82</f>
        <v>49</v>
      </c>
      <c r="F105" s="51">
        <f>ROUND(0.85,7)</f>
        <v>0.85</v>
      </c>
      <c r="G105" s="51">
        <f>Source!AU82</f>
        <v>41.65</v>
      </c>
      <c r="H105" s="52"/>
      <c r="I105" s="53"/>
      <c r="J105" s="52"/>
      <c r="K105" s="53"/>
      <c r="L105" s="52">
        <f>SUM(BA85:BA106)</f>
        <v>32653.96</v>
      </c>
    </row>
    <row r="106" spans="1:101" ht="15" x14ac:dyDescent="0.2">
      <c r="C106" s="106" t="s">
        <v>1091</v>
      </c>
      <c r="D106" s="106"/>
      <c r="E106" s="106"/>
      <c r="F106" s="106"/>
      <c r="G106" s="106"/>
      <c r="H106" s="106"/>
      <c r="I106" s="107">
        <f>IF(E85&lt;&gt;0,K106/E85, 0)</f>
        <v>29027.210464432679</v>
      </c>
      <c r="J106" s="107"/>
      <c r="K106" s="107">
        <f>L88+L90+L96+L104+L105+L91</f>
        <v>197501.13999999996</v>
      </c>
      <c r="L106" s="107"/>
      <c r="AD106">
        <f>ROUND((Source!AT82/100)*((ROUND(SUMIF(SmtRes!AQ45:'SmtRes'!AQ53,"=1",SmtRes!AD45:'SmtRes'!AD53)*Source!I82, 2)+ROUND(SUMIF(SmtRes!AQ45:'SmtRes'!AQ53,"=1",SmtRes!AC45:'SmtRes'!AC53)*Source!I82, 2))), 2)</f>
        <v>4309.79</v>
      </c>
      <c r="AE106">
        <f>ROUND((Source!AU82/100)*((ROUND(SUMIF(SmtRes!AQ45:'SmtRes'!AQ53,"=1",SmtRes!AD45:'SmtRes'!AD53)*Source!I82, 2)+ROUND(SUMIF(SmtRes!AQ45:'SmtRes'!AQ53,"=1",SmtRes!AC45:'SmtRes'!AC53)*Source!I82, 2))), 2)</f>
        <v>1994.47</v>
      </c>
      <c r="AN106" s="54">
        <f>L88+L90+L96+L104+L105+L91</f>
        <v>197501.13999999996</v>
      </c>
      <c r="AO106" s="54">
        <f>L90</f>
        <v>389.96999999999991</v>
      </c>
      <c r="AQ106" t="s">
        <v>1092</v>
      </c>
      <c r="AR106" s="54">
        <f>L88</f>
        <v>78042.039999999994</v>
      </c>
      <c r="AT106" s="54">
        <f>L91</f>
        <v>358.83</v>
      </c>
      <c r="AV106" t="s">
        <v>1092</v>
      </c>
      <c r="AW106" s="54">
        <f>L96</f>
        <v>15495.56</v>
      </c>
      <c r="AZ106">
        <f>Source!X82</f>
        <v>70560.78</v>
      </c>
      <c r="BA106">
        <f>Source!Y82</f>
        <v>32653.96</v>
      </c>
      <c r="CD106">
        <v>1</v>
      </c>
    </row>
    <row r="107" spans="1:101" ht="28.5" x14ac:dyDescent="0.2">
      <c r="A107" s="60" t="s">
        <v>192</v>
      </c>
      <c r="B107" s="49" t="str">
        <f>Source!F85</f>
        <v>14.3.02.01-0111</v>
      </c>
      <c r="C107" s="49" t="str">
        <f>Source!G85</f>
        <v>Краска водно-дисперсионная акрилатная ВД-АК-101</v>
      </c>
      <c r="D107" s="50" t="str">
        <f>Source!H85</f>
        <v>т</v>
      </c>
      <c r="E107" s="51">
        <f>Source!K85</f>
        <v>0.20412</v>
      </c>
      <c r="F107" s="51"/>
      <c r="G107" s="51">
        <f>Source!I85</f>
        <v>0.10206</v>
      </c>
      <c r="H107" s="52"/>
      <c r="I107" s="53"/>
      <c r="J107" s="52">
        <f>Source!AL85</f>
        <v>80172.509999999995</v>
      </c>
      <c r="K107" s="53"/>
      <c r="L107" s="52">
        <f>Source!P85</f>
        <v>8182.41</v>
      </c>
    </row>
    <row r="108" spans="1:101" ht="15" x14ac:dyDescent="0.2">
      <c r="C108" s="106" t="s">
        <v>1091</v>
      </c>
      <c r="D108" s="106"/>
      <c r="E108" s="106"/>
      <c r="F108" s="106"/>
      <c r="G108" s="106"/>
      <c r="H108" s="106"/>
      <c r="I108" s="107">
        <f>IF(E107&lt;&gt;0,K108/E107, 0)</f>
        <v>40086.272780717227</v>
      </c>
      <c r="J108" s="107"/>
      <c r="K108" s="107">
        <f>L107</f>
        <v>8182.41</v>
      </c>
      <c r="L108" s="107"/>
      <c r="AD108">
        <f>ROUND((Source!AT85/100)*((ROUND(ROUND(Source!AO85,2)*Source!I85, 2)+ROUND(ROUND(Source!AN85,2)*Source!I85, 2))), 2)</f>
        <v>0</v>
      </c>
      <c r="AE108">
        <f>ROUND((Source!AU85/100)*((ROUND(ROUND(Source!AO85,2)*Source!I85, 2)+ROUND(ROUND(Source!AN85,2)*Source!I85, 2))), 2)</f>
        <v>0</v>
      </c>
      <c r="AN108" s="54">
        <f>L107</f>
        <v>8182.41</v>
      </c>
      <c r="AO108">
        <f>0</f>
        <v>0</v>
      </c>
      <c r="AQ108" t="s">
        <v>1092</v>
      </c>
      <c r="AR108">
        <f>0</f>
        <v>0</v>
      </c>
      <c r="AT108">
        <f>0</f>
        <v>0</v>
      </c>
      <c r="AV108" t="s">
        <v>1092</v>
      </c>
      <c r="AW108" s="54">
        <f>L107</f>
        <v>8182.41</v>
      </c>
      <c r="AZ108">
        <f>Source!X85</f>
        <v>0</v>
      </c>
      <c r="BA108">
        <f>Source!Y85</f>
        <v>0</v>
      </c>
      <c r="CD108">
        <v>1</v>
      </c>
    </row>
    <row r="109" spans="1:101" ht="14.25" x14ac:dyDescent="0.2">
      <c r="A109" s="60" t="s">
        <v>196</v>
      </c>
      <c r="B109" s="49" t="str">
        <f>Source!F86</f>
        <v>14.4.01.02-0029</v>
      </c>
      <c r="C109" s="49" t="str">
        <f>Source!G86</f>
        <v>Грунтовка акриловая ВД-АК-02</v>
      </c>
      <c r="D109" s="50" t="str">
        <f>Source!H86</f>
        <v>кг</v>
      </c>
      <c r="E109" s="51">
        <f>Source!K86</f>
        <v>136.08000000000001</v>
      </c>
      <c r="F109" s="51"/>
      <c r="G109" s="51">
        <f>Source!I86</f>
        <v>68.040000000000006</v>
      </c>
      <c r="H109" s="52">
        <f>Source!AL86</f>
        <v>98.12</v>
      </c>
      <c r="I109" s="53">
        <f>IF(Source!BC86&lt;&gt; 0, Source!BC86, 1)</f>
        <v>1.23</v>
      </c>
      <c r="J109" s="52">
        <f>ROUND(H109*I109, 2)</f>
        <v>120.69</v>
      </c>
      <c r="K109" s="53"/>
      <c r="L109" s="52">
        <f>Source!P86</f>
        <v>8211.75</v>
      </c>
    </row>
    <row r="110" spans="1:101" ht="15" x14ac:dyDescent="0.2">
      <c r="C110" s="106" t="s">
        <v>1091</v>
      </c>
      <c r="D110" s="106"/>
      <c r="E110" s="106"/>
      <c r="F110" s="106"/>
      <c r="G110" s="106"/>
      <c r="H110" s="106"/>
      <c r="I110" s="107">
        <f>IF(E109&lt;&gt;0,K110/E109, 0)</f>
        <v>60.345017636684297</v>
      </c>
      <c r="J110" s="107"/>
      <c r="K110" s="107">
        <f>L109</f>
        <v>8211.75</v>
      </c>
      <c r="L110" s="107"/>
      <c r="AD110">
        <f>ROUND((Source!AT86/100)*((ROUND(ROUND(Source!AO86,2)*Source!I86, 2)+ROUND(ROUND(Source!AN86,2)*Source!I86, 2))), 2)</f>
        <v>0</v>
      </c>
      <c r="AE110">
        <f>ROUND((Source!AU86/100)*((ROUND(ROUND(Source!AO86,2)*Source!I86, 2)+ROUND(ROUND(Source!AN86,2)*Source!I86, 2))), 2)</f>
        <v>0</v>
      </c>
      <c r="AN110" s="54">
        <f>L109</f>
        <v>8211.75</v>
      </c>
      <c r="AO110">
        <f>0</f>
        <v>0</v>
      </c>
      <c r="AQ110" t="s">
        <v>1092</v>
      </c>
      <c r="AR110">
        <f>0</f>
        <v>0</v>
      </c>
      <c r="AT110">
        <f>0</f>
        <v>0</v>
      </c>
      <c r="AV110" t="s">
        <v>1092</v>
      </c>
      <c r="AW110" s="54">
        <f>L109</f>
        <v>8211.75</v>
      </c>
      <c r="AZ110">
        <f>Source!X86</f>
        <v>0</v>
      </c>
      <c r="BA110">
        <f>Source!Y86</f>
        <v>0</v>
      </c>
      <c r="CD110">
        <v>1</v>
      </c>
    </row>
    <row r="111" spans="1:101" ht="28.5" x14ac:dyDescent="0.2">
      <c r="A111" s="39" t="s">
        <v>200</v>
      </c>
      <c r="B111" s="41" t="s">
        <v>1134</v>
      </c>
      <c r="C111" s="41" t="str">
        <f>Source!G87</f>
        <v>Прим. Демонтаж  вертикальных стержневых анкеров</v>
      </c>
      <c r="D111" s="42" t="str">
        <f>Source!H87</f>
        <v>100 ШТ</v>
      </c>
      <c r="E111" s="43">
        <f>Source!K87</f>
        <v>0.66</v>
      </c>
      <c r="F111" s="43"/>
      <c r="G111" s="43">
        <f>Source!I87</f>
        <v>0.33</v>
      </c>
      <c r="H111" s="45"/>
      <c r="I111" s="44"/>
      <c r="J111" s="45"/>
      <c r="K111" s="44"/>
      <c r="L111" s="45"/>
    </row>
    <row r="112" spans="1:101" ht="38.25" x14ac:dyDescent="0.2">
      <c r="B112" s="58" t="s">
        <v>1032</v>
      </c>
      <c r="C112" s="108" t="s">
        <v>1135</v>
      </c>
      <c r="D112" s="108"/>
      <c r="E112" s="108"/>
      <c r="F112" s="108"/>
      <c r="G112" s="108"/>
      <c r="H112" s="108"/>
      <c r="I112" s="108"/>
      <c r="J112" s="108"/>
      <c r="K112" s="108"/>
      <c r="L112" s="108"/>
      <c r="CW112" s="59" t="s">
        <v>1135</v>
      </c>
    </row>
    <row r="113" spans="1:83" x14ac:dyDescent="0.2">
      <c r="C113" s="46" t="str">
        <f>"Объем: "&amp;Source!I87&amp;"=66/"&amp;"100"</f>
        <v>Объем: 0,33=66/100</v>
      </c>
    </row>
    <row r="114" spans="1:83" ht="15" x14ac:dyDescent="0.2">
      <c r="A114" s="40"/>
      <c r="B114" s="43">
        <v>1</v>
      </c>
      <c r="C114" s="40" t="s">
        <v>1084</v>
      </c>
      <c r="D114" s="42" t="s">
        <v>848</v>
      </c>
      <c r="E114" s="47"/>
      <c r="F114" s="43"/>
      <c r="G114" s="47">
        <f>Source!U87</f>
        <v>2.3769900000000002</v>
      </c>
      <c r="H114" s="43"/>
      <c r="I114" s="43"/>
      <c r="J114" s="43"/>
      <c r="K114" s="43"/>
      <c r="L114" s="48">
        <f>SUM(L115:L115)-SUMIF(CE115:CE115, 1, L115:L115)</f>
        <v>1155.43</v>
      </c>
    </row>
    <row r="115" spans="1:83" ht="14.25" x14ac:dyDescent="0.2">
      <c r="A115" s="41"/>
      <c r="B115" s="41" t="s">
        <v>911</v>
      </c>
      <c r="C115" s="41" t="s">
        <v>912</v>
      </c>
      <c r="D115" s="42" t="s">
        <v>848</v>
      </c>
      <c r="E115" s="43">
        <v>10.29</v>
      </c>
      <c r="F115" s="43">
        <f>ROUND(0.7,7)</f>
        <v>0.7</v>
      </c>
      <c r="G115" s="43">
        <f>SmtRes!CX54</f>
        <v>2.3769900000000002</v>
      </c>
      <c r="H115" s="45"/>
      <c r="I115" s="44"/>
      <c r="J115" s="45">
        <f>SmtRes!CZ54</f>
        <v>486.09</v>
      </c>
      <c r="K115" s="44"/>
      <c r="L115" s="45">
        <f>SmtRes!DI54</f>
        <v>1155.43</v>
      </c>
    </row>
    <row r="116" spans="1:83" ht="15" x14ac:dyDescent="0.2">
      <c r="A116" s="40"/>
      <c r="B116" s="43">
        <v>2</v>
      </c>
      <c r="C116" s="40" t="s">
        <v>1085</v>
      </c>
      <c r="D116" s="42"/>
      <c r="E116" s="47"/>
      <c r="F116" s="43"/>
      <c r="G116" s="47"/>
      <c r="H116" s="43"/>
      <c r="I116" s="43"/>
      <c r="J116" s="43"/>
      <c r="K116" s="43"/>
      <c r="L116" s="48">
        <f>SUM(L117:L122)-SUMIF(CE117:CE122, 1, L117:L122)</f>
        <v>29.660000000000004</v>
      </c>
    </row>
    <row r="117" spans="1:83" ht="15" x14ac:dyDescent="0.2">
      <c r="A117" s="40"/>
      <c r="B117" s="43"/>
      <c r="C117" s="40" t="s">
        <v>1087</v>
      </c>
      <c r="D117" s="42" t="s">
        <v>848</v>
      </c>
      <c r="E117" s="47"/>
      <c r="F117" s="43"/>
      <c r="G117" s="47">
        <f>Source!V87</f>
        <v>4.62E-3</v>
      </c>
      <c r="H117" s="43"/>
      <c r="I117" s="43"/>
      <c r="J117" s="43"/>
      <c r="K117" s="43"/>
      <c r="L117" s="48">
        <f>SUMIF(CE118:CE122, 1, L118:L122)</f>
        <v>2.7199999999999998</v>
      </c>
      <c r="CE117">
        <v>1</v>
      </c>
    </row>
    <row r="118" spans="1:83" ht="28.5" x14ac:dyDescent="0.2">
      <c r="A118" s="41"/>
      <c r="B118" s="41" t="s">
        <v>913</v>
      </c>
      <c r="C118" s="41" t="s">
        <v>915</v>
      </c>
      <c r="D118" s="42" t="s">
        <v>854</v>
      </c>
      <c r="E118" s="43">
        <v>0.01</v>
      </c>
      <c r="F118" s="43">
        <f>ROUND(0.7,7)</f>
        <v>0.7</v>
      </c>
      <c r="G118" s="43">
        <f>SmtRes!CX56</f>
        <v>2.31E-3</v>
      </c>
      <c r="H118" s="45"/>
      <c r="I118" s="44"/>
      <c r="J118" s="45">
        <f>SmtRes!CZ56</f>
        <v>1613.51</v>
      </c>
      <c r="K118" s="44"/>
      <c r="L118" s="45">
        <f>SmtRes!DG56</f>
        <v>3.73</v>
      </c>
    </row>
    <row r="119" spans="1:83" ht="28.5" x14ac:dyDescent="0.2">
      <c r="A119" s="41"/>
      <c r="B119" s="41" t="s">
        <v>916</v>
      </c>
      <c r="C119" s="41" t="s">
        <v>1136</v>
      </c>
      <c r="D119" s="42" t="s">
        <v>848</v>
      </c>
      <c r="E119" s="43">
        <f>SmtRes!DO56*SmtRes!AT56</f>
        <v>0.01</v>
      </c>
      <c r="F119" s="43">
        <f>ROUND(0.7,7)</f>
        <v>0.7</v>
      </c>
      <c r="G119" s="43">
        <f>ROUND(E119*G111, 7)</f>
        <v>3.3E-3</v>
      </c>
      <c r="H119" s="45"/>
      <c r="I119" s="44"/>
      <c r="J119" s="45">
        <f>ROUND(SmtRes!AG56/SmtRes!DO56, 2)</f>
        <v>675.65</v>
      </c>
      <c r="K119" s="44"/>
      <c r="L119" s="45">
        <f>SmtRes!DH56</f>
        <v>1.56</v>
      </c>
      <c r="CE119">
        <v>1</v>
      </c>
    </row>
    <row r="120" spans="1:83" ht="28.5" x14ac:dyDescent="0.2">
      <c r="A120" s="41"/>
      <c r="B120" s="41" t="s">
        <v>858</v>
      </c>
      <c r="C120" s="41" t="s">
        <v>860</v>
      </c>
      <c r="D120" s="42" t="s">
        <v>854</v>
      </c>
      <c r="E120" s="43">
        <v>0.01</v>
      </c>
      <c r="F120" s="43">
        <f>ROUND(0.7,7)</f>
        <v>0.7</v>
      </c>
      <c r="G120" s="43">
        <f>SmtRes!CX57</f>
        <v>2.31E-3</v>
      </c>
      <c r="H120" s="45"/>
      <c r="I120" s="44"/>
      <c r="J120" s="45">
        <f>SmtRes!CZ57</f>
        <v>605.36</v>
      </c>
      <c r="K120" s="44"/>
      <c r="L120" s="45">
        <f>SmtRes!DG57</f>
        <v>1.4</v>
      </c>
    </row>
    <row r="121" spans="1:83" ht="28.5" x14ac:dyDescent="0.2">
      <c r="A121" s="41"/>
      <c r="B121" s="41" t="s">
        <v>861</v>
      </c>
      <c r="C121" s="41" t="s">
        <v>1094</v>
      </c>
      <c r="D121" s="42" t="s">
        <v>848</v>
      </c>
      <c r="E121" s="43">
        <f>SmtRes!DO57*SmtRes!AT57</f>
        <v>0.01</v>
      </c>
      <c r="F121" s="43">
        <f>ROUND(0.7,7)</f>
        <v>0.7</v>
      </c>
      <c r="G121" s="43">
        <f>ROUND(E121*G111, 7)</f>
        <v>3.3E-3</v>
      </c>
      <c r="H121" s="45"/>
      <c r="I121" s="44"/>
      <c r="J121" s="45">
        <f>ROUND(SmtRes!AG57/SmtRes!DO57, 2)</f>
        <v>502.98</v>
      </c>
      <c r="K121" s="44"/>
      <c r="L121" s="45">
        <f>SmtRes!DH57</f>
        <v>1.1599999999999999</v>
      </c>
      <c r="CE121">
        <v>1</v>
      </c>
    </row>
    <row r="122" spans="1:83" ht="42.75" x14ac:dyDescent="0.2">
      <c r="A122" s="41"/>
      <c r="B122" s="41" t="s">
        <v>917</v>
      </c>
      <c r="C122" s="41" t="s">
        <v>919</v>
      </c>
      <c r="D122" s="42" t="s">
        <v>854</v>
      </c>
      <c r="E122" s="43">
        <v>3.48</v>
      </c>
      <c r="F122" s="43">
        <f>ROUND(0.7,7)</f>
        <v>0.7</v>
      </c>
      <c r="G122" s="43">
        <f>SmtRes!CX58</f>
        <v>0.80388000000000004</v>
      </c>
      <c r="H122" s="45"/>
      <c r="I122" s="44"/>
      <c r="J122" s="45">
        <f>SmtRes!CZ58</f>
        <v>30.51</v>
      </c>
      <c r="K122" s="44"/>
      <c r="L122" s="45">
        <f>SmtRes!DG58</f>
        <v>24.53</v>
      </c>
    </row>
    <row r="123" spans="1:83" ht="15" hidden="1" x14ac:dyDescent="0.2">
      <c r="A123" s="40"/>
      <c r="B123" s="43">
        <v>4</v>
      </c>
      <c r="C123" s="40" t="s">
        <v>1095</v>
      </c>
      <c r="D123" s="42"/>
      <c r="E123" s="47"/>
      <c r="F123" s="43"/>
      <c r="G123" s="47"/>
      <c r="H123" s="43"/>
      <c r="I123" s="43"/>
      <c r="J123" s="43"/>
      <c r="K123" s="43"/>
      <c r="L123" s="48">
        <f>SUM(L124:L124)-SUMIF(CE124:CE124, 1, L124:L124)</f>
        <v>0</v>
      </c>
    </row>
    <row r="124" spans="1:83" ht="57" x14ac:dyDescent="0.2">
      <c r="A124" s="41"/>
      <c r="B124" s="41" t="s">
        <v>920</v>
      </c>
      <c r="C124" s="41" t="s">
        <v>922</v>
      </c>
      <c r="D124" s="42" t="s">
        <v>68</v>
      </c>
      <c r="E124" s="43">
        <v>4.6100000000000003</v>
      </c>
      <c r="F124" s="43">
        <f>ROUND(0,7)</f>
        <v>0</v>
      </c>
      <c r="G124" s="43">
        <f>SmtRes!CX59</f>
        <v>0</v>
      </c>
      <c r="H124" s="45">
        <f>SmtRes!CZ59</f>
        <v>155.63</v>
      </c>
      <c r="I124" s="44">
        <f>SmtRes!AI59</f>
        <v>0.95</v>
      </c>
      <c r="J124" s="45">
        <f>ROUND(H124*I124, 2)</f>
        <v>147.85</v>
      </c>
      <c r="K124" s="44"/>
      <c r="L124" s="45">
        <f>SmtRes!DF59</f>
        <v>0</v>
      </c>
    </row>
    <row r="125" spans="1:83" ht="28.5" x14ac:dyDescent="0.2">
      <c r="A125" s="41"/>
      <c r="B125" s="41" t="str">
        <f>EtalonRes!I60</f>
        <v>08.4.03.03</v>
      </c>
      <c r="C125" s="49" t="str">
        <f>EtalonRes!K60</f>
        <v>Сталь арматурная периодического профиля</v>
      </c>
      <c r="D125" s="50" t="str">
        <f>EtalonRes!O60</f>
        <v>т</v>
      </c>
      <c r="E125" s="51">
        <f>EtalonRes!X60</f>
        <v>0</v>
      </c>
      <c r="F125" s="51">
        <f>ROUND(0,7)</f>
        <v>0</v>
      </c>
      <c r="G125" s="51">
        <f>ROUND(EtalonRes!AG60*Source!I87, 7)</f>
        <v>0</v>
      </c>
      <c r="H125" s="52"/>
      <c r="I125" s="53"/>
      <c r="J125" s="52"/>
      <c r="K125" s="53"/>
      <c r="L125" s="52"/>
    </row>
    <row r="126" spans="1:83" ht="15" x14ac:dyDescent="0.2">
      <c r="A126" s="41"/>
      <c r="B126" s="41"/>
      <c r="C126" s="56" t="s">
        <v>760</v>
      </c>
      <c r="D126" s="42"/>
      <c r="E126" s="43"/>
      <c r="F126" s="43"/>
      <c r="G126" s="43"/>
      <c r="H126" s="45"/>
      <c r="I126" s="44"/>
      <c r="J126" s="45"/>
      <c r="K126" s="44"/>
      <c r="L126" s="45">
        <f>L114+L116+L117+L123</f>
        <v>1187.8100000000002</v>
      </c>
    </row>
    <row r="127" spans="1:83" ht="14.25" x14ac:dyDescent="0.2">
      <c r="A127" s="41"/>
      <c r="B127" s="41"/>
      <c r="C127" s="41" t="s">
        <v>1088</v>
      </c>
      <c r="D127" s="42"/>
      <c r="E127" s="43"/>
      <c r="F127" s="43"/>
      <c r="G127" s="43"/>
      <c r="H127" s="45"/>
      <c r="I127" s="44"/>
      <c r="J127" s="45"/>
      <c r="K127" s="44"/>
      <c r="L127" s="45">
        <f>SUM(AR111:AR130)+SUM(AS111:AS130)+SUM(AT111:AT130)+SUM(AU111:AU130)+SUM(AV111:AV130)</f>
        <v>1158.1500000000001</v>
      </c>
    </row>
    <row r="128" spans="1:83" ht="42.75" x14ac:dyDescent="0.2">
      <c r="A128" s="41"/>
      <c r="B128" s="41" t="s">
        <v>211</v>
      </c>
      <c r="C128" s="41" t="s">
        <v>1137</v>
      </c>
      <c r="D128" s="42" t="s">
        <v>619</v>
      </c>
      <c r="E128" s="43">
        <f>Source!BZ87</f>
        <v>102</v>
      </c>
      <c r="F128" s="43"/>
      <c r="G128" s="43">
        <f>Source!AT87</f>
        <v>102</v>
      </c>
      <c r="H128" s="45"/>
      <c r="I128" s="44"/>
      <c r="J128" s="45"/>
      <c r="K128" s="44"/>
      <c r="L128" s="45">
        <f>SUM(AZ111:AZ130)</f>
        <v>1181.31</v>
      </c>
    </row>
    <row r="129" spans="1:82" ht="42.75" x14ac:dyDescent="0.2">
      <c r="A129" s="49"/>
      <c r="B129" s="49" t="s">
        <v>212</v>
      </c>
      <c r="C129" s="49" t="s">
        <v>1138</v>
      </c>
      <c r="D129" s="50" t="s">
        <v>619</v>
      </c>
      <c r="E129" s="51">
        <f>Source!CA87</f>
        <v>58</v>
      </c>
      <c r="F129" s="51"/>
      <c r="G129" s="51">
        <f>Source!AU87</f>
        <v>58</v>
      </c>
      <c r="H129" s="52"/>
      <c r="I129" s="53"/>
      <c r="J129" s="52"/>
      <c r="K129" s="53"/>
      <c r="L129" s="52">
        <f>SUM(BA111:BA130)</f>
        <v>671.73</v>
      </c>
    </row>
    <row r="130" spans="1:82" ht="15" x14ac:dyDescent="0.2">
      <c r="C130" s="106" t="s">
        <v>1091</v>
      </c>
      <c r="D130" s="106"/>
      <c r="E130" s="106"/>
      <c r="F130" s="106"/>
      <c r="G130" s="106"/>
      <c r="H130" s="106"/>
      <c r="I130" s="107">
        <f>IF(E111&lt;&gt;0,K130/E111, 0)</f>
        <v>4607.3484848484841</v>
      </c>
      <c r="J130" s="107"/>
      <c r="K130" s="107">
        <f>L114+L116+L123+L128+L129+L117</f>
        <v>3040.85</v>
      </c>
      <c r="L130" s="107"/>
      <c r="AD130">
        <f>ROUND((Source!AT87/100)*((ROUND(SUMIF(SmtRes!AQ54:'SmtRes'!AQ60,"=1",SmtRes!AD54:'SmtRes'!AD60)*Source!I87, 2)+ROUND(SUMIF(SmtRes!AQ54:'SmtRes'!AQ60,"=1",SmtRes!AC54:'SmtRes'!AC60)*Source!I87, 2))), 2)</f>
        <v>560.35</v>
      </c>
      <c r="AE130">
        <f>ROUND((Source!AU87/100)*((ROUND(SUMIF(SmtRes!AQ54:'SmtRes'!AQ60,"=1",SmtRes!AD54:'SmtRes'!AD60)*Source!I87, 2)+ROUND(SUMIF(SmtRes!AQ54:'SmtRes'!AQ60,"=1",SmtRes!AC54:'SmtRes'!AC60)*Source!I87, 2))), 2)</f>
        <v>318.63</v>
      </c>
      <c r="AN130" s="54">
        <f>L114+L116+L123+L128+L129+L117</f>
        <v>3040.85</v>
      </c>
      <c r="AO130" s="54">
        <f>L116</f>
        <v>29.660000000000004</v>
      </c>
      <c r="AQ130" t="s">
        <v>1092</v>
      </c>
      <c r="AR130" s="54">
        <f>L114</f>
        <v>1155.43</v>
      </c>
      <c r="AT130" s="54">
        <f>L117</f>
        <v>2.7199999999999998</v>
      </c>
      <c r="AV130" t="s">
        <v>1092</v>
      </c>
      <c r="AW130" s="54">
        <f>L123</f>
        <v>0</v>
      </c>
      <c r="AZ130">
        <f>Source!X87</f>
        <v>1181.31</v>
      </c>
      <c r="BA130">
        <f>Source!Y87</f>
        <v>671.73</v>
      </c>
      <c r="CD130">
        <v>1</v>
      </c>
    </row>
    <row r="131" spans="1:82" ht="42.75" x14ac:dyDescent="0.2">
      <c r="A131" s="39" t="s">
        <v>216</v>
      </c>
      <c r="B131" s="41" t="s">
        <v>1139</v>
      </c>
      <c r="C131" s="41" t="str">
        <f>Source!G89</f>
        <v>Смена отдельных частей металлического ограждения спортивных площадок: сетки</v>
      </c>
      <c r="D131" s="42" t="str">
        <f>Source!H89</f>
        <v>м2</v>
      </c>
      <c r="E131" s="43">
        <f>Source!K89</f>
        <v>740</v>
      </c>
      <c r="F131" s="43"/>
      <c r="G131" s="43">
        <f>Source!I89</f>
        <v>185</v>
      </c>
      <c r="H131" s="45"/>
      <c r="I131" s="44"/>
      <c r="J131" s="45"/>
      <c r="K131" s="44"/>
      <c r="L131" s="45"/>
    </row>
    <row r="132" spans="1:82" x14ac:dyDescent="0.2">
      <c r="C132" s="46" t="str">
        <f>"Объем: "&amp;Source!I89&amp;"=37*"&amp;"5*"&amp;"4"</f>
        <v>Объем: 185=37*5*4</v>
      </c>
    </row>
    <row r="133" spans="1:82" ht="15" x14ac:dyDescent="0.2">
      <c r="A133" s="40"/>
      <c r="B133" s="43">
        <v>1</v>
      </c>
      <c r="C133" s="40" t="s">
        <v>1084</v>
      </c>
      <c r="D133" s="42" t="s">
        <v>848</v>
      </c>
      <c r="E133" s="47"/>
      <c r="F133" s="43"/>
      <c r="G133" s="47">
        <f>Source!U89</f>
        <v>135.05000000000001</v>
      </c>
      <c r="H133" s="43"/>
      <c r="I133" s="43"/>
      <c r="J133" s="43"/>
      <c r="K133" s="43"/>
      <c r="L133" s="48">
        <f>SUM(L134:L134)-SUMIF(CE134:CE134, 1, L134:L134)</f>
        <v>61084.47</v>
      </c>
    </row>
    <row r="134" spans="1:82" ht="14.25" x14ac:dyDescent="0.2">
      <c r="A134" s="41"/>
      <c r="B134" s="41" t="s">
        <v>897</v>
      </c>
      <c r="C134" s="41" t="s">
        <v>898</v>
      </c>
      <c r="D134" s="42" t="s">
        <v>848</v>
      </c>
      <c r="E134" s="43">
        <v>0.73</v>
      </c>
      <c r="F134" s="43"/>
      <c r="G134" s="43">
        <f>SmtRes!CX61</f>
        <v>135.05000000000001</v>
      </c>
      <c r="H134" s="45"/>
      <c r="I134" s="44"/>
      <c r="J134" s="45">
        <f>SmtRes!CZ61</f>
        <v>452.31</v>
      </c>
      <c r="K134" s="44"/>
      <c r="L134" s="45">
        <f>SmtRes!DI61</f>
        <v>61084.47</v>
      </c>
    </row>
    <row r="135" spans="1:82" ht="15" x14ac:dyDescent="0.2">
      <c r="A135" s="40"/>
      <c r="B135" s="43">
        <v>4</v>
      </c>
      <c r="C135" s="40" t="s">
        <v>1095</v>
      </c>
      <c r="D135" s="42"/>
      <c r="E135" s="47"/>
      <c r="F135" s="43"/>
      <c r="G135" s="47"/>
      <c r="H135" s="43"/>
      <c r="I135" s="43"/>
      <c r="J135" s="43"/>
      <c r="K135" s="43"/>
      <c r="L135" s="48">
        <f>SUM(L136:L136)-SUMIF(CE136:CE136, 1, L136:L136)</f>
        <v>472.06</v>
      </c>
    </row>
    <row r="136" spans="1:82" ht="14.25" x14ac:dyDescent="0.2">
      <c r="A136" s="41"/>
      <c r="B136" s="41" t="s">
        <v>923</v>
      </c>
      <c r="C136" s="41" t="s">
        <v>925</v>
      </c>
      <c r="D136" s="42" t="s">
        <v>68</v>
      </c>
      <c r="E136" s="43">
        <v>3.2000000000000001E-2</v>
      </c>
      <c r="F136" s="43"/>
      <c r="G136" s="43">
        <f>SmtRes!CX63</f>
        <v>5.92</v>
      </c>
      <c r="H136" s="45">
        <f>SmtRes!CZ63</f>
        <v>83.06</v>
      </c>
      <c r="I136" s="44">
        <f>SmtRes!AI63</f>
        <v>0.96</v>
      </c>
      <c r="J136" s="45">
        <f>ROUND(H136*I136, 2)</f>
        <v>79.739999999999995</v>
      </c>
      <c r="K136" s="44"/>
      <c r="L136" s="45">
        <f>SmtRes!DF63</f>
        <v>472.06</v>
      </c>
    </row>
    <row r="137" spans="1:82" ht="14.25" x14ac:dyDescent="0.2">
      <c r="A137" s="41"/>
      <c r="B137" s="41" t="str">
        <f>EtalonRes!I62</f>
        <v>08.1.02.17</v>
      </c>
      <c r="C137" s="49" t="str">
        <f>EtalonRes!K62</f>
        <v>Сетка стальная плетеная</v>
      </c>
      <c r="D137" s="50" t="str">
        <f>EtalonRes!O62</f>
        <v>м2</v>
      </c>
      <c r="E137" s="51">
        <f>EtalonRes!X62</f>
        <v>1.02</v>
      </c>
      <c r="F137" s="51"/>
      <c r="G137" s="51">
        <f>ROUND(EtalonRes!AG62*Source!I89, 7)</f>
        <v>188.7</v>
      </c>
      <c r="H137" s="52"/>
      <c r="I137" s="53"/>
      <c r="J137" s="52"/>
      <c r="K137" s="53"/>
      <c r="L137" s="52"/>
    </row>
    <row r="138" spans="1:82" ht="15" x14ac:dyDescent="0.2">
      <c r="A138" s="41"/>
      <c r="B138" s="41"/>
      <c r="C138" s="56" t="s">
        <v>760</v>
      </c>
      <c r="D138" s="42"/>
      <c r="E138" s="43"/>
      <c r="F138" s="43"/>
      <c r="G138" s="43"/>
      <c r="H138" s="45"/>
      <c r="I138" s="44"/>
      <c r="J138" s="45"/>
      <c r="K138" s="44"/>
      <c r="L138" s="45">
        <f>L133+L135</f>
        <v>61556.53</v>
      </c>
    </row>
    <row r="139" spans="1:82" ht="14.25" x14ac:dyDescent="0.2">
      <c r="A139" s="41"/>
      <c r="B139" s="41"/>
      <c r="C139" s="41" t="s">
        <v>1088</v>
      </c>
      <c r="D139" s="42"/>
      <c r="E139" s="43"/>
      <c r="F139" s="43"/>
      <c r="G139" s="43"/>
      <c r="H139" s="45"/>
      <c r="I139" s="44"/>
      <c r="J139" s="45"/>
      <c r="K139" s="44"/>
      <c r="L139" s="45">
        <f>SUM(AR131:AR142)+SUM(AS131:AS142)+SUM(AT131:AT142)+SUM(AU131:AU142)+SUM(AV131:AV142)</f>
        <v>61084.47</v>
      </c>
    </row>
    <row r="140" spans="1:82" ht="14.25" x14ac:dyDescent="0.2">
      <c r="A140" s="41"/>
      <c r="B140" s="41" t="s">
        <v>222</v>
      </c>
      <c r="C140" s="41" t="s">
        <v>1140</v>
      </c>
      <c r="D140" s="42" t="s">
        <v>619</v>
      </c>
      <c r="E140" s="43">
        <f>Source!BZ89</f>
        <v>102</v>
      </c>
      <c r="F140" s="43"/>
      <c r="G140" s="43">
        <f>Source!AT89</f>
        <v>102</v>
      </c>
      <c r="H140" s="45"/>
      <c r="I140" s="44"/>
      <c r="J140" s="45"/>
      <c r="K140" s="44"/>
      <c r="L140" s="45">
        <f>SUM(AZ131:AZ142)</f>
        <v>62306.16</v>
      </c>
    </row>
    <row r="141" spans="1:82" ht="14.25" x14ac:dyDescent="0.2">
      <c r="A141" s="49"/>
      <c r="B141" s="49" t="s">
        <v>223</v>
      </c>
      <c r="C141" s="49" t="s">
        <v>1141</v>
      </c>
      <c r="D141" s="50" t="s">
        <v>619</v>
      </c>
      <c r="E141" s="51">
        <f>Source!CA89</f>
        <v>54</v>
      </c>
      <c r="F141" s="51"/>
      <c r="G141" s="51">
        <f>Source!AU89</f>
        <v>54</v>
      </c>
      <c r="H141" s="52"/>
      <c r="I141" s="53"/>
      <c r="J141" s="52"/>
      <c r="K141" s="53"/>
      <c r="L141" s="52">
        <f>SUM(BA131:BA142)</f>
        <v>32985.61</v>
      </c>
    </row>
    <row r="142" spans="1:82" ht="15" x14ac:dyDescent="0.2">
      <c r="C142" s="106" t="s">
        <v>1091</v>
      </c>
      <c r="D142" s="106"/>
      <c r="E142" s="106"/>
      <c r="F142" s="106"/>
      <c r="G142" s="106"/>
      <c r="H142" s="106"/>
      <c r="I142" s="107">
        <f>IF(E131&lt;&gt;0,K142/E131, 0)</f>
        <v>211.95716216216215</v>
      </c>
      <c r="J142" s="107"/>
      <c r="K142" s="107">
        <f>L133+L135+L140+L141</f>
        <v>156848.29999999999</v>
      </c>
      <c r="L142" s="107"/>
      <c r="AD142">
        <f>ROUND((Source!AT89/100)*((ROUND(SUMIF(SmtRes!AQ61:'SmtRes'!AQ63,"=1",SmtRes!AD61:'SmtRes'!AD63)*Source!I89, 2)+ROUND(SUMIF(SmtRes!AQ61:'SmtRes'!AQ63,"=1",SmtRes!AC61:'SmtRes'!AC63)*Source!I89, 2))), 2)</f>
        <v>85350.9</v>
      </c>
      <c r="AE142">
        <f>ROUND((Source!AU89/100)*((ROUND(SUMIF(SmtRes!AQ61:'SmtRes'!AQ63,"=1",SmtRes!AD61:'SmtRes'!AD63)*Source!I89, 2)+ROUND(SUMIF(SmtRes!AQ61:'SmtRes'!AQ63,"=1",SmtRes!AC61:'SmtRes'!AC63)*Source!I89, 2))), 2)</f>
        <v>45185.77</v>
      </c>
      <c r="AN142" s="54">
        <f>L133+L135+L140+L141</f>
        <v>156848.29999999999</v>
      </c>
      <c r="AO142">
        <f>0</f>
        <v>0</v>
      </c>
      <c r="AQ142" t="s">
        <v>1092</v>
      </c>
      <c r="AR142" s="54">
        <f>L133</f>
        <v>61084.47</v>
      </c>
      <c r="AT142">
        <f>0</f>
        <v>0</v>
      </c>
      <c r="AV142" t="s">
        <v>1092</v>
      </c>
      <c r="AW142" s="54">
        <f>L135</f>
        <v>472.06</v>
      </c>
      <c r="AZ142">
        <f>Source!X89</f>
        <v>62306.16</v>
      </c>
      <c r="BA142">
        <f>Source!Y89</f>
        <v>32985.61</v>
      </c>
      <c r="CD142">
        <v>1</v>
      </c>
    </row>
    <row r="143" spans="1:82" ht="57" x14ac:dyDescent="0.2">
      <c r="A143" s="60" t="s">
        <v>227</v>
      </c>
      <c r="B143" s="49" t="str">
        <f>Source!F91</f>
        <v>01.8.01.06-0006</v>
      </c>
      <c r="C143" s="49" t="str">
        <f>Source!G91</f>
        <v>Сетка из стекловолокна армирующая, плотность основы 9 нитей/см, плотность уток 8 нитей/см, поверхностная плотность 160-170 г/м2</v>
      </c>
      <c r="D143" s="50" t="str">
        <f>Source!H91</f>
        <v>м2</v>
      </c>
      <c r="E143" s="51">
        <f>Source!K91</f>
        <v>754.8</v>
      </c>
      <c r="F143" s="51"/>
      <c r="G143" s="51">
        <f>Source!I91</f>
        <v>188.7</v>
      </c>
      <c r="H143" s="52">
        <f>Source!AL91</f>
        <v>56.42</v>
      </c>
      <c r="I143" s="53">
        <f>IF(Source!BC91&lt;&gt; 0, Source!BC91, 1)</f>
        <v>0.98</v>
      </c>
      <c r="J143" s="52">
        <f>ROUND(H143*I143, 2)</f>
        <v>55.29</v>
      </c>
      <c r="K143" s="53"/>
      <c r="L143" s="52">
        <f>Source!P91</f>
        <v>10433.219999999999</v>
      </c>
    </row>
    <row r="144" spans="1:82" ht="15" x14ac:dyDescent="0.2">
      <c r="C144" s="106" t="s">
        <v>1091</v>
      </c>
      <c r="D144" s="106"/>
      <c r="E144" s="106"/>
      <c r="F144" s="106"/>
      <c r="G144" s="106"/>
      <c r="H144" s="106"/>
      <c r="I144" s="107">
        <f>IF(E143&lt;&gt;0,K144/E143, 0)</f>
        <v>13.822496025437202</v>
      </c>
      <c r="J144" s="107"/>
      <c r="K144" s="107">
        <f>L143</f>
        <v>10433.219999999999</v>
      </c>
      <c r="L144" s="107"/>
      <c r="AD144">
        <f>ROUND((Source!AT91/100)*((ROUND(ROUND(Source!AO91,2)*Source!I91, 2)+ROUND(ROUND(Source!AN91,2)*Source!I91, 2))), 2)</f>
        <v>0</v>
      </c>
      <c r="AE144">
        <f>ROUND((Source!AU91/100)*((ROUND(ROUND(Source!AO91,2)*Source!I91, 2)+ROUND(ROUND(Source!AN91,2)*Source!I91, 2))), 2)</f>
        <v>0</v>
      </c>
      <c r="AN144" s="54">
        <f>L143</f>
        <v>10433.219999999999</v>
      </c>
      <c r="AO144">
        <f>0</f>
        <v>0</v>
      </c>
      <c r="AQ144" t="s">
        <v>1092</v>
      </c>
      <c r="AR144">
        <f>0</f>
        <v>0</v>
      </c>
      <c r="AT144">
        <f>0</f>
        <v>0</v>
      </c>
      <c r="AV144" t="s">
        <v>1092</v>
      </c>
      <c r="AW144" s="54">
        <f>L143</f>
        <v>10433.219999999999</v>
      </c>
      <c r="AZ144">
        <f>Source!X91</f>
        <v>0</v>
      </c>
      <c r="BA144">
        <f>Source!Y91</f>
        <v>0</v>
      </c>
      <c r="CD144">
        <v>1</v>
      </c>
    </row>
    <row r="145" spans="1:101" ht="28.5" x14ac:dyDescent="0.2">
      <c r="A145" s="39" t="s">
        <v>231</v>
      </c>
      <c r="B145" s="41" t="s">
        <v>1142</v>
      </c>
      <c r="C145" s="41" t="str">
        <f>Source!G92</f>
        <v>Разборка деревянных заполнений проемов: дверных и воротных</v>
      </c>
      <c r="D145" s="42" t="str">
        <f>Source!H92</f>
        <v>100 м2</v>
      </c>
      <c r="E145" s="43">
        <f>Source!K92</f>
        <v>0.112512</v>
      </c>
      <c r="F145" s="43"/>
      <c r="G145" s="43">
        <f>Source!I92</f>
        <v>0.112512</v>
      </c>
      <c r="H145" s="45"/>
      <c r="I145" s="44"/>
      <c r="J145" s="45"/>
      <c r="K145" s="44"/>
      <c r="L145" s="45"/>
    </row>
    <row r="146" spans="1:101" ht="38.25" x14ac:dyDescent="0.2">
      <c r="C146" s="46" t="str">
        <f>"Объем: "&amp;Source!I92&amp;"=(1,4*"&amp;"2,25+"&amp;"1,47*"&amp;"2,26+"&amp;"1,26*"&amp;"2,1+"&amp;"0,9*"&amp;"2,37)/"&amp;"100"</f>
        <v>Объем: 0,112512=(1,4*2,25+1,47*2,26+1,26*2,1+0,9*2,37)/100</v>
      </c>
    </row>
    <row r="147" spans="1:101" ht="15" x14ac:dyDescent="0.2">
      <c r="A147" s="40"/>
      <c r="B147" s="43">
        <v>1</v>
      </c>
      <c r="C147" s="40" t="s">
        <v>1084</v>
      </c>
      <c r="D147" s="42" t="s">
        <v>848</v>
      </c>
      <c r="E147" s="47"/>
      <c r="F147" s="43"/>
      <c r="G147" s="47">
        <f>Source!U92</f>
        <v>10.255468799999999</v>
      </c>
      <c r="H147" s="43"/>
      <c r="I147" s="43"/>
      <c r="J147" s="43"/>
      <c r="K147" s="43"/>
      <c r="L147" s="48">
        <f>SUM(L148:L148)-SUMIF(CE148:CE148, 1, L148:L148)</f>
        <v>4349.96</v>
      </c>
    </row>
    <row r="148" spans="1:101" ht="14.25" x14ac:dyDescent="0.2">
      <c r="A148" s="41"/>
      <c r="B148" s="41" t="s">
        <v>926</v>
      </c>
      <c r="C148" s="41" t="s">
        <v>927</v>
      </c>
      <c r="D148" s="42" t="s">
        <v>848</v>
      </c>
      <c r="E148" s="43">
        <v>91.15</v>
      </c>
      <c r="F148" s="43"/>
      <c r="G148" s="43">
        <f>SmtRes!CX64</f>
        <v>10.255468799999999</v>
      </c>
      <c r="H148" s="45"/>
      <c r="I148" s="44"/>
      <c r="J148" s="45">
        <f>SmtRes!CZ64</f>
        <v>424.16</v>
      </c>
      <c r="K148" s="44"/>
      <c r="L148" s="45">
        <f>SmtRes!DI64</f>
        <v>4349.96</v>
      </c>
    </row>
    <row r="149" spans="1:101" ht="15" x14ac:dyDescent="0.2">
      <c r="A149" s="40"/>
      <c r="B149" s="43">
        <v>2</v>
      </c>
      <c r="C149" s="40" t="s">
        <v>1085</v>
      </c>
      <c r="D149" s="42"/>
      <c r="E149" s="47"/>
      <c r="F149" s="43"/>
      <c r="G149" s="47"/>
      <c r="H149" s="43"/>
      <c r="I149" s="43"/>
      <c r="J149" s="43"/>
      <c r="K149" s="43"/>
      <c r="L149" s="48">
        <f>SUM(L150:L152)-SUMIF(CE150:CE152, 1, L150:L152)</f>
        <v>47.769999999999982</v>
      </c>
    </row>
    <row r="150" spans="1:101" ht="15" x14ac:dyDescent="0.2">
      <c r="A150" s="40"/>
      <c r="B150" s="43"/>
      <c r="C150" s="40" t="s">
        <v>1087</v>
      </c>
      <c r="D150" s="42" t="s">
        <v>848</v>
      </c>
      <c r="E150" s="47"/>
      <c r="F150" s="43"/>
      <c r="G150" s="47">
        <f>Source!V92</f>
        <v>0.87084289999999998</v>
      </c>
      <c r="H150" s="43"/>
      <c r="I150" s="43"/>
      <c r="J150" s="43"/>
      <c r="K150" s="43"/>
      <c r="L150" s="48">
        <f>SUMIF(CE151:CE152, 1, L151:L152)</f>
        <v>388.99</v>
      </c>
      <c r="CE150">
        <v>1</v>
      </c>
    </row>
    <row r="151" spans="1:101" ht="42.75" x14ac:dyDescent="0.2">
      <c r="A151" s="41"/>
      <c r="B151" s="41" t="s">
        <v>851</v>
      </c>
      <c r="C151" s="41" t="s">
        <v>853</v>
      </c>
      <c r="D151" s="42" t="s">
        <v>854</v>
      </c>
      <c r="E151" s="43">
        <v>7.74</v>
      </c>
      <c r="F151" s="43"/>
      <c r="G151" s="43">
        <f>SmtRes!CX66</f>
        <v>0.87084289999999998</v>
      </c>
      <c r="H151" s="45">
        <f>SmtRes!CZ66</f>
        <v>37.32</v>
      </c>
      <c r="I151" s="44">
        <f>SmtRes!AJ66</f>
        <v>1.47</v>
      </c>
      <c r="J151" s="45">
        <f>ROUND(H151*I151, 2)</f>
        <v>54.86</v>
      </c>
      <c r="K151" s="44"/>
      <c r="L151" s="45">
        <f>SmtRes!DG66</f>
        <v>47.77</v>
      </c>
    </row>
    <row r="152" spans="1:101" ht="28.5" x14ac:dyDescent="0.2">
      <c r="A152" s="41"/>
      <c r="B152" s="41" t="s">
        <v>855</v>
      </c>
      <c r="C152" s="49" t="s">
        <v>1086</v>
      </c>
      <c r="D152" s="50" t="s">
        <v>848</v>
      </c>
      <c r="E152" s="51">
        <f>SmtRes!DO66*SmtRes!AT66</f>
        <v>7.74</v>
      </c>
      <c r="F152" s="51"/>
      <c r="G152" s="51">
        <f>ROUND(E152*G145, 7)</f>
        <v>0.87084289999999998</v>
      </c>
      <c r="H152" s="52"/>
      <c r="I152" s="53"/>
      <c r="J152" s="52">
        <f>ROUND(SmtRes!AG66/SmtRes!DO66, 2)</f>
        <v>446.68</v>
      </c>
      <c r="K152" s="53"/>
      <c r="L152" s="52">
        <f>SmtRes!DH66</f>
        <v>388.99</v>
      </c>
      <c r="CE152">
        <v>1</v>
      </c>
    </row>
    <row r="153" spans="1:101" ht="15" x14ac:dyDescent="0.2">
      <c r="A153" s="41"/>
      <c r="B153" s="41"/>
      <c r="C153" s="56" t="s">
        <v>760</v>
      </c>
      <c r="D153" s="42"/>
      <c r="E153" s="43"/>
      <c r="F153" s="43"/>
      <c r="G153" s="43"/>
      <c r="H153" s="45"/>
      <c r="I153" s="44"/>
      <c r="J153" s="45"/>
      <c r="K153" s="44"/>
      <c r="L153" s="45">
        <f>L147+L149+L150</f>
        <v>4786.7199999999993</v>
      </c>
    </row>
    <row r="154" spans="1:101" ht="14.25" x14ac:dyDescent="0.2">
      <c r="A154" s="41"/>
      <c r="B154" s="41"/>
      <c r="C154" s="41" t="s">
        <v>1088</v>
      </c>
      <c r="D154" s="42"/>
      <c r="E154" s="43"/>
      <c r="F154" s="43"/>
      <c r="G154" s="43"/>
      <c r="H154" s="45"/>
      <c r="I154" s="44"/>
      <c r="J154" s="45"/>
      <c r="K154" s="44"/>
      <c r="L154" s="45">
        <f>SUM(AR145:AR157)+SUM(AS145:AS157)+SUM(AT145:AT157)+SUM(AU145:AU157)+SUM(AV145:AV157)</f>
        <v>4738.95</v>
      </c>
    </row>
    <row r="155" spans="1:101" ht="71.25" x14ac:dyDescent="0.2">
      <c r="A155" s="41"/>
      <c r="B155" s="41" t="s">
        <v>28</v>
      </c>
      <c r="C155" s="41" t="s">
        <v>1089</v>
      </c>
      <c r="D155" s="42" t="s">
        <v>619</v>
      </c>
      <c r="E155" s="43">
        <f>Source!BZ92</f>
        <v>91</v>
      </c>
      <c r="F155" s="43"/>
      <c r="G155" s="43">
        <f>Source!AT92</f>
        <v>91</v>
      </c>
      <c r="H155" s="45"/>
      <c r="I155" s="44"/>
      <c r="J155" s="45"/>
      <c r="K155" s="44"/>
      <c r="L155" s="45">
        <f>SUM(AZ145:AZ157)</f>
        <v>4312.4399999999996</v>
      </c>
    </row>
    <row r="156" spans="1:101" ht="71.25" x14ac:dyDescent="0.2">
      <c r="A156" s="49"/>
      <c r="B156" s="49" t="s">
        <v>29</v>
      </c>
      <c r="C156" s="49" t="s">
        <v>1090</v>
      </c>
      <c r="D156" s="50" t="s">
        <v>619</v>
      </c>
      <c r="E156" s="51">
        <f>Source!CA92</f>
        <v>52</v>
      </c>
      <c r="F156" s="51"/>
      <c r="G156" s="51">
        <f>Source!AU92</f>
        <v>52</v>
      </c>
      <c r="H156" s="52"/>
      <c r="I156" s="53"/>
      <c r="J156" s="52"/>
      <c r="K156" s="53"/>
      <c r="L156" s="52">
        <f>SUM(BA145:BA157)</f>
        <v>2464.25</v>
      </c>
    </row>
    <row r="157" spans="1:101" ht="15" x14ac:dyDescent="0.2">
      <c r="C157" s="106" t="s">
        <v>1091</v>
      </c>
      <c r="D157" s="106"/>
      <c r="E157" s="106"/>
      <c r="F157" s="106"/>
      <c r="G157" s="106"/>
      <c r="H157" s="106"/>
      <c r="I157" s="107">
        <f>IF(E145&lt;&gt;0,K157/E145, 0)</f>
        <v>102774.90401023888</v>
      </c>
      <c r="J157" s="107"/>
      <c r="K157" s="107">
        <f>L147+L149+L155+L156+L150</f>
        <v>11563.409999999998</v>
      </c>
      <c r="L157" s="107"/>
      <c r="AD157">
        <f>ROUND((Source!AT92/100)*((ROUND(SUMIF(SmtRes!AQ64:'SmtRes'!AQ66,"=1",SmtRes!AD64:'SmtRes'!AD66)*Source!I92, 2)+ROUND(SUMIF(SmtRes!AQ64:'SmtRes'!AQ66,"=1",SmtRes!AC64:'SmtRes'!AC66)*Source!I92, 2))), 2)</f>
        <v>89.16</v>
      </c>
      <c r="AE157">
        <f>ROUND((Source!AU92/100)*((ROUND(SUMIF(SmtRes!AQ64:'SmtRes'!AQ66,"=1",SmtRes!AD64:'SmtRes'!AD66)*Source!I92, 2)+ROUND(SUMIF(SmtRes!AQ64:'SmtRes'!AQ66,"=1",SmtRes!AC64:'SmtRes'!AC66)*Source!I92, 2))), 2)</f>
        <v>50.95</v>
      </c>
      <c r="AN157" s="54">
        <f>L147+L149+L155+L156+L150</f>
        <v>11563.409999999998</v>
      </c>
      <c r="AO157" s="54">
        <f>L149</f>
        <v>47.769999999999982</v>
      </c>
      <c r="AQ157" t="s">
        <v>1092</v>
      </c>
      <c r="AR157" s="54">
        <f>L147</f>
        <v>4349.96</v>
      </c>
      <c r="AT157" s="54">
        <f>L150</f>
        <v>388.99</v>
      </c>
      <c r="AV157" t="s">
        <v>1092</v>
      </c>
      <c r="AW157">
        <f>0</f>
        <v>0</v>
      </c>
      <c r="AZ157">
        <f>Source!X92</f>
        <v>4312.4399999999996</v>
      </c>
      <c r="BA157">
        <f>Source!Y92</f>
        <v>2464.25</v>
      </c>
      <c r="CD157">
        <v>1</v>
      </c>
    </row>
    <row r="158" spans="1:101" ht="57" x14ac:dyDescent="0.2">
      <c r="A158" s="39" t="s">
        <v>235</v>
      </c>
      <c r="B158" s="41" t="s">
        <v>1143</v>
      </c>
      <c r="C158" s="41" t="str">
        <f>Source!G93</f>
        <v>Установка блоков в наружных и внутренних дверных проемах: в каменных стенах, площадь проема до 3 м2</v>
      </c>
      <c r="D158" s="42" t="str">
        <f>Source!H93</f>
        <v>100 м2</v>
      </c>
      <c r="E158" s="43">
        <f>Source!K93</f>
        <v>4.7789999999999999E-2</v>
      </c>
      <c r="F158" s="43"/>
      <c r="G158" s="43">
        <f>Source!I93</f>
        <v>4.7789999999999999E-2</v>
      </c>
      <c r="H158" s="45"/>
      <c r="I158" s="44"/>
      <c r="J158" s="45"/>
      <c r="K158" s="44"/>
      <c r="L158" s="45"/>
    </row>
    <row r="159" spans="1:101" ht="51" x14ac:dyDescent="0.2">
      <c r="B159" s="58" t="s">
        <v>1030</v>
      </c>
      <c r="C159" s="108" t="s">
        <v>1093</v>
      </c>
      <c r="D159" s="108"/>
      <c r="E159" s="108"/>
      <c r="F159" s="108"/>
      <c r="G159" s="108"/>
      <c r="H159" s="108"/>
      <c r="I159" s="108"/>
      <c r="J159" s="108"/>
      <c r="K159" s="108"/>
      <c r="L159" s="108"/>
      <c r="CW159" s="59" t="s">
        <v>1093</v>
      </c>
    </row>
    <row r="160" spans="1:101" x14ac:dyDescent="0.2">
      <c r="C160" s="46" t="str">
        <f>"Объем: "&amp;Source!I93&amp;"=(1,26*"&amp;"2,1+"&amp;"0,9*"&amp;"2,37)/"&amp;"100"</f>
        <v>Объем: 0,04779=(1,26*2,1+0,9*2,37)/100</v>
      </c>
    </row>
    <row r="161" spans="1:83" ht="15" x14ac:dyDescent="0.2">
      <c r="A161" s="40"/>
      <c r="B161" s="43">
        <v>1</v>
      </c>
      <c r="C161" s="40" t="s">
        <v>1084</v>
      </c>
      <c r="D161" s="42" t="s">
        <v>848</v>
      </c>
      <c r="E161" s="47"/>
      <c r="F161" s="43"/>
      <c r="G161" s="47">
        <f>Source!U93</f>
        <v>4.9204344999999998</v>
      </c>
      <c r="H161" s="43"/>
      <c r="I161" s="43"/>
      <c r="J161" s="43"/>
      <c r="K161" s="43"/>
      <c r="L161" s="48">
        <f>SUM(L162:L162)-SUMIF(CE162:CE162, 1, L162:L162)</f>
        <v>2364.0700000000002</v>
      </c>
    </row>
    <row r="162" spans="1:83" ht="14.25" x14ac:dyDescent="0.2">
      <c r="A162" s="41"/>
      <c r="B162" s="41" t="s">
        <v>928</v>
      </c>
      <c r="C162" s="41" t="s">
        <v>929</v>
      </c>
      <c r="D162" s="42" t="s">
        <v>848</v>
      </c>
      <c r="E162" s="43">
        <v>89.53</v>
      </c>
      <c r="F162" s="43">
        <f>ROUND(1.15,7)</f>
        <v>1.1499999999999999</v>
      </c>
      <c r="G162" s="43">
        <f>SmtRes!CX67</f>
        <v>4.9204344999999998</v>
      </c>
      <c r="H162" s="45"/>
      <c r="I162" s="44"/>
      <c r="J162" s="45">
        <f>SmtRes!CZ67</f>
        <v>480.46</v>
      </c>
      <c r="K162" s="44"/>
      <c r="L162" s="45">
        <f>SmtRes!DI67</f>
        <v>2364.0700000000002</v>
      </c>
    </row>
    <row r="163" spans="1:83" ht="15" x14ac:dyDescent="0.2">
      <c r="A163" s="40"/>
      <c r="B163" s="43">
        <v>2</v>
      </c>
      <c r="C163" s="40" t="s">
        <v>1085</v>
      </c>
      <c r="D163" s="42"/>
      <c r="E163" s="47"/>
      <c r="F163" s="43"/>
      <c r="G163" s="47"/>
      <c r="H163" s="43"/>
      <c r="I163" s="43"/>
      <c r="J163" s="43"/>
      <c r="K163" s="43"/>
      <c r="L163" s="48">
        <f>SUM(L164:L170)-SUMIF(CE164:CE170, 1, L164:L170)</f>
        <v>710.05</v>
      </c>
    </row>
    <row r="164" spans="1:83" ht="15" x14ac:dyDescent="0.2">
      <c r="A164" s="40"/>
      <c r="B164" s="43"/>
      <c r="C164" s="40" t="s">
        <v>1087</v>
      </c>
      <c r="D164" s="42" t="s">
        <v>848</v>
      </c>
      <c r="E164" s="47"/>
      <c r="F164" s="43"/>
      <c r="G164" s="47">
        <f>Source!V93</f>
        <v>0.77897700000000003</v>
      </c>
      <c r="H164" s="43"/>
      <c r="I164" s="43"/>
      <c r="J164" s="43"/>
      <c r="K164" s="43"/>
      <c r="L164" s="48">
        <f>SUMIF(CE165:CE170, 1, L165:L170)</f>
        <v>507.44000000000005</v>
      </c>
      <c r="CE164">
        <v>1</v>
      </c>
    </row>
    <row r="165" spans="1:83" ht="28.5" x14ac:dyDescent="0.2">
      <c r="A165" s="41"/>
      <c r="B165" s="41" t="s">
        <v>930</v>
      </c>
      <c r="C165" s="41" t="s">
        <v>932</v>
      </c>
      <c r="D165" s="42" t="s">
        <v>854</v>
      </c>
      <c r="E165" s="43">
        <v>9.69</v>
      </c>
      <c r="F165" s="43">
        <f t="shared" ref="F165:F170" si="0">ROUND(1.25,7)</f>
        <v>1.25</v>
      </c>
      <c r="G165" s="43">
        <f>SmtRes!CX69</f>
        <v>0.57885640000000005</v>
      </c>
      <c r="H165" s="45">
        <f>SmtRes!CZ69</f>
        <v>622.62</v>
      </c>
      <c r="I165" s="44">
        <f>SmtRes!AJ69</f>
        <v>1.38</v>
      </c>
      <c r="J165" s="45">
        <f>ROUND(H165*I165, 2)</f>
        <v>859.22</v>
      </c>
      <c r="K165" s="44"/>
      <c r="L165" s="45">
        <f>SmtRes!DG69</f>
        <v>497.36</v>
      </c>
    </row>
    <row r="166" spans="1:83" ht="28.5" x14ac:dyDescent="0.2">
      <c r="A166" s="41"/>
      <c r="B166" s="41" t="s">
        <v>916</v>
      </c>
      <c r="C166" s="41" t="s">
        <v>1136</v>
      </c>
      <c r="D166" s="42" t="s">
        <v>848</v>
      </c>
      <c r="E166" s="43">
        <f>SmtRes!DO69*SmtRes!AT69</f>
        <v>9.69</v>
      </c>
      <c r="F166" s="43">
        <f t="shared" si="0"/>
        <v>1.25</v>
      </c>
      <c r="G166" s="43">
        <f>ROUND(E166*G158, 7)</f>
        <v>0.46308510000000003</v>
      </c>
      <c r="H166" s="45"/>
      <c r="I166" s="44"/>
      <c r="J166" s="45">
        <f>ROUND(SmtRes!AG69/SmtRes!DO69, 2)</f>
        <v>675.65</v>
      </c>
      <c r="K166" s="44"/>
      <c r="L166" s="45">
        <f>SmtRes!DH69</f>
        <v>391.1</v>
      </c>
      <c r="CE166">
        <v>1</v>
      </c>
    </row>
    <row r="167" spans="1:83" ht="28.5" x14ac:dyDescent="0.2">
      <c r="A167" s="41"/>
      <c r="B167" s="41" t="s">
        <v>913</v>
      </c>
      <c r="C167" s="41" t="s">
        <v>915</v>
      </c>
      <c r="D167" s="42" t="s">
        <v>854</v>
      </c>
      <c r="E167" s="43">
        <v>1.52</v>
      </c>
      <c r="F167" s="43">
        <f t="shared" si="0"/>
        <v>1.25</v>
      </c>
      <c r="G167" s="43">
        <f>SmtRes!CX70</f>
        <v>9.0801000000000007E-2</v>
      </c>
      <c r="H167" s="45"/>
      <c r="I167" s="44"/>
      <c r="J167" s="45">
        <f>SmtRes!CZ70</f>
        <v>1613.51</v>
      </c>
      <c r="K167" s="44"/>
      <c r="L167" s="45">
        <f>SmtRes!DG70</f>
        <v>146.51</v>
      </c>
    </row>
    <row r="168" spans="1:83" ht="28.5" x14ac:dyDescent="0.2">
      <c r="A168" s="41"/>
      <c r="B168" s="41" t="s">
        <v>916</v>
      </c>
      <c r="C168" s="41" t="s">
        <v>1136</v>
      </c>
      <c r="D168" s="42" t="s">
        <v>848</v>
      </c>
      <c r="E168" s="43">
        <f>SmtRes!DO70*SmtRes!AT70</f>
        <v>1.52</v>
      </c>
      <c r="F168" s="43">
        <f t="shared" si="0"/>
        <v>1.25</v>
      </c>
      <c r="G168" s="43">
        <f>ROUND(E168*G158, 7)</f>
        <v>7.2640800000000005E-2</v>
      </c>
      <c r="H168" s="45"/>
      <c r="I168" s="44"/>
      <c r="J168" s="45">
        <f>ROUND(SmtRes!AG70/SmtRes!DO70, 2)</f>
        <v>675.65</v>
      </c>
      <c r="K168" s="44"/>
      <c r="L168" s="45">
        <f>SmtRes!DH70</f>
        <v>61.35</v>
      </c>
      <c r="CE168">
        <v>1</v>
      </c>
    </row>
    <row r="169" spans="1:83" ht="28.5" x14ac:dyDescent="0.2">
      <c r="A169" s="41"/>
      <c r="B169" s="41" t="s">
        <v>858</v>
      </c>
      <c r="C169" s="41" t="s">
        <v>860</v>
      </c>
      <c r="D169" s="42" t="s">
        <v>854</v>
      </c>
      <c r="E169" s="43">
        <v>1.83</v>
      </c>
      <c r="F169" s="43">
        <f t="shared" si="0"/>
        <v>1.25</v>
      </c>
      <c r="G169" s="43">
        <f>SmtRes!CX71</f>
        <v>0.1093196</v>
      </c>
      <c r="H169" s="45"/>
      <c r="I169" s="44"/>
      <c r="J169" s="45">
        <f>SmtRes!CZ71</f>
        <v>605.36</v>
      </c>
      <c r="K169" s="44"/>
      <c r="L169" s="45">
        <f>SmtRes!DG71</f>
        <v>66.180000000000007</v>
      </c>
    </row>
    <row r="170" spans="1:83" ht="28.5" x14ac:dyDescent="0.2">
      <c r="A170" s="41"/>
      <c r="B170" s="41" t="s">
        <v>861</v>
      </c>
      <c r="C170" s="41" t="s">
        <v>1094</v>
      </c>
      <c r="D170" s="42" t="s">
        <v>848</v>
      </c>
      <c r="E170" s="43">
        <f>SmtRes!DO71*SmtRes!AT71</f>
        <v>1.83</v>
      </c>
      <c r="F170" s="43">
        <f t="shared" si="0"/>
        <v>1.25</v>
      </c>
      <c r="G170" s="43">
        <f>ROUND(E170*G158, 7)</f>
        <v>8.7455699999999997E-2</v>
      </c>
      <c r="H170" s="45"/>
      <c r="I170" s="44"/>
      <c r="J170" s="45">
        <f>ROUND(SmtRes!AG71/SmtRes!DO71, 2)</f>
        <v>502.98</v>
      </c>
      <c r="K170" s="44"/>
      <c r="L170" s="45">
        <f>SmtRes!DH71</f>
        <v>54.99</v>
      </c>
      <c r="CE170">
        <v>1</v>
      </c>
    </row>
    <row r="171" spans="1:83" ht="15" x14ac:dyDescent="0.2">
      <c r="A171" s="40"/>
      <c r="B171" s="43">
        <v>4</v>
      </c>
      <c r="C171" s="40" t="s">
        <v>1095</v>
      </c>
      <c r="D171" s="42"/>
      <c r="E171" s="47"/>
      <c r="F171" s="43"/>
      <c r="G171" s="47"/>
      <c r="H171" s="43"/>
      <c r="I171" s="43"/>
      <c r="J171" s="43"/>
      <c r="K171" s="43"/>
      <c r="L171" s="48">
        <f>SUM(L172:L175)-SUMIF(CE172:CE175, 1, L172:L175)</f>
        <v>495.19</v>
      </c>
    </row>
    <row r="172" spans="1:83" ht="42.75" x14ac:dyDescent="0.2">
      <c r="A172" s="41"/>
      <c r="B172" s="41" t="s">
        <v>933</v>
      </c>
      <c r="C172" s="41" t="s">
        <v>935</v>
      </c>
      <c r="D172" s="42" t="s">
        <v>370</v>
      </c>
      <c r="E172" s="43">
        <v>32.4</v>
      </c>
      <c r="F172" s="43"/>
      <c r="G172" s="43">
        <f>SmtRes!CX73</f>
        <v>1.5483960000000001</v>
      </c>
      <c r="H172" s="45">
        <f>SmtRes!CZ73</f>
        <v>241.35</v>
      </c>
      <c r="I172" s="44">
        <f>SmtRes!AI73</f>
        <v>1.1000000000000001</v>
      </c>
      <c r="J172" s="45">
        <f>ROUND(H172*I172, 2)</f>
        <v>265.49</v>
      </c>
      <c r="K172" s="44"/>
      <c r="L172" s="45">
        <f>SmtRes!DF73</f>
        <v>411.08</v>
      </c>
    </row>
    <row r="173" spans="1:83" ht="14.25" x14ac:dyDescent="0.2">
      <c r="A173" s="41"/>
      <c r="B173" s="41" t="s">
        <v>869</v>
      </c>
      <c r="C173" s="41" t="s">
        <v>871</v>
      </c>
      <c r="D173" s="42" t="s">
        <v>33</v>
      </c>
      <c r="E173" s="43">
        <v>4.13E-3</v>
      </c>
      <c r="F173" s="43"/>
      <c r="G173" s="43">
        <f>SmtRes!CX74</f>
        <v>1.974E-4</v>
      </c>
      <c r="H173" s="45"/>
      <c r="I173" s="44"/>
      <c r="J173" s="45">
        <f>SmtRes!CZ74</f>
        <v>91223.01</v>
      </c>
      <c r="K173" s="44"/>
      <c r="L173" s="45">
        <f>SmtRes!DF74</f>
        <v>18.010000000000002</v>
      </c>
    </row>
    <row r="174" spans="1:83" ht="28.5" x14ac:dyDescent="0.2">
      <c r="A174" s="41"/>
      <c r="B174" s="41" t="s">
        <v>936</v>
      </c>
      <c r="C174" s="41" t="s">
        <v>938</v>
      </c>
      <c r="D174" s="42" t="s">
        <v>639</v>
      </c>
      <c r="E174" s="43">
        <v>0.105</v>
      </c>
      <c r="F174" s="43"/>
      <c r="G174" s="43">
        <f>SmtRes!CX76</f>
        <v>5.0179999999999999E-3</v>
      </c>
      <c r="H174" s="45">
        <f>SmtRes!CZ76</f>
        <v>3878.19</v>
      </c>
      <c r="I174" s="44">
        <f>SmtRes!AI76</f>
        <v>1.2</v>
      </c>
      <c r="J174" s="45">
        <f>ROUND(H174*I174, 2)</f>
        <v>4653.83</v>
      </c>
      <c r="K174" s="44"/>
      <c r="L174" s="45">
        <f>SmtRes!DF76</f>
        <v>23.35</v>
      </c>
    </row>
    <row r="175" spans="1:83" ht="57" x14ac:dyDescent="0.2">
      <c r="A175" s="41"/>
      <c r="B175" s="41" t="s">
        <v>939</v>
      </c>
      <c r="C175" s="41" t="s">
        <v>941</v>
      </c>
      <c r="D175" s="42" t="s">
        <v>639</v>
      </c>
      <c r="E175" s="43">
        <v>0.08</v>
      </c>
      <c r="F175" s="43"/>
      <c r="G175" s="43">
        <f>SmtRes!CX77</f>
        <v>3.8232000000000001E-3</v>
      </c>
      <c r="H175" s="45">
        <f>SmtRes!CZ77</f>
        <v>5764.42</v>
      </c>
      <c r="I175" s="44">
        <f>SmtRes!AI77</f>
        <v>1.94</v>
      </c>
      <c r="J175" s="45">
        <f>ROUND(H175*I175, 2)</f>
        <v>11182.97</v>
      </c>
      <c r="K175" s="44"/>
      <c r="L175" s="45">
        <f>SmtRes!DF77</f>
        <v>42.75</v>
      </c>
    </row>
    <row r="176" spans="1:83" ht="14.25" x14ac:dyDescent="0.2">
      <c r="A176" s="41"/>
      <c r="B176" s="41" t="str">
        <f>EtalonRes!I72</f>
        <v>01.7.04.07</v>
      </c>
      <c r="C176" s="41" t="str">
        <f>EtalonRes!K72</f>
        <v>Скобяные изделия</v>
      </c>
      <c r="D176" s="42" t="str">
        <f>EtalonRes!O72</f>
        <v>КОМПЛ</v>
      </c>
      <c r="E176" s="43">
        <f>EtalonRes!X72</f>
        <v>0</v>
      </c>
      <c r="F176" s="43"/>
      <c r="G176" s="43">
        <f>ROUND(EtalonRes!AG72*Source!I93, 7)</f>
        <v>0</v>
      </c>
      <c r="H176" s="45"/>
      <c r="I176" s="44"/>
      <c r="J176" s="45"/>
      <c r="K176" s="44"/>
      <c r="L176" s="45"/>
    </row>
    <row r="177" spans="1:101" ht="14.25" x14ac:dyDescent="0.2">
      <c r="A177" s="41"/>
      <c r="B177" s="41" t="str">
        <f>EtalonRes!I75</f>
        <v>01.7.15.07</v>
      </c>
      <c r="C177" s="41" t="str">
        <f>EtalonRes!K75</f>
        <v>Крепёжные изделия</v>
      </c>
      <c r="D177" s="42" t="str">
        <f>EtalonRes!O75</f>
        <v>кг</v>
      </c>
      <c r="E177" s="43">
        <f>EtalonRes!X75</f>
        <v>0</v>
      </c>
      <c r="F177" s="43"/>
      <c r="G177" s="43">
        <f>ROUND(EtalonRes!AG75*Source!I93, 7)</f>
        <v>0</v>
      </c>
      <c r="H177" s="45"/>
      <c r="I177" s="44"/>
      <c r="J177" s="45"/>
      <c r="K177" s="44"/>
      <c r="L177" s="45"/>
    </row>
    <row r="178" spans="1:101" ht="14.25" x14ac:dyDescent="0.2">
      <c r="A178" s="41"/>
      <c r="B178" s="41" t="str">
        <f>EtalonRes!I78</f>
        <v>11.2.02.01</v>
      </c>
      <c r="C178" s="49" t="str">
        <f>EtalonRes!K78</f>
        <v>Блоки дверные</v>
      </c>
      <c r="D178" s="50" t="str">
        <f>EtalonRes!O78</f>
        <v>м2</v>
      </c>
      <c r="E178" s="51">
        <f>EtalonRes!X78</f>
        <v>100</v>
      </c>
      <c r="F178" s="51"/>
      <c r="G178" s="51">
        <f>ROUND(EtalonRes!AG78*Source!I93, 7)</f>
        <v>4.7789999999999999</v>
      </c>
      <c r="H178" s="52"/>
      <c r="I178" s="53"/>
      <c r="J178" s="52"/>
      <c r="K178" s="53"/>
      <c r="L178" s="52"/>
    </row>
    <row r="179" spans="1:101" ht="15" x14ac:dyDescent="0.2">
      <c r="A179" s="41"/>
      <c r="B179" s="41"/>
      <c r="C179" s="56" t="s">
        <v>760</v>
      </c>
      <c r="D179" s="42"/>
      <c r="E179" s="43"/>
      <c r="F179" s="43"/>
      <c r="G179" s="43"/>
      <c r="H179" s="45"/>
      <c r="I179" s="44"/>
      <c r="J179" s="45"/>
      <c r="K179" s="44"/>
      <c r="L179" s="45">
        <f>L161+L163+L164+L171</f>
        <v>4076.75</v>
      </c>
    </row>
    <row r="180" spans="1:101" ht="14.25" x14ac:dyDescent="0.2">
      <c r="A180" s="41"/>
      <c r="B180" s="41"/>
      <c r="C180" s="41" t="s">
        <v>1088</v>
      </c>
      <c r="D180" s="42"/>
      <c r="E180" s="43"/>
      <c r="F180" s="43"/>
      <c r="G180" s="43"/>
      <c r="H180" s="45"/>
      <c r="I180" s="44"/>
      <c r="J180" s="45"/>
      <c r="K180" s="44"/>
      <c r="L180" s="45">
        <f>SUM(AR158:AR183)+SUM(AS158:AS183)+SUM(AT158:AT183)+SUM(AU158:AU183)+SUM(AV158:AV183)</f>
        <v>2871.51</v>
      </c>
    </row>
    <row r="181" spans="1:101" ht="28.5" x14ac:dyDescent="0.2">
      <c r="A181" s="41"/>
      <c r="B181" s="41" t="s">
        <v>1144</v>
      </c>
      <c r="C181" s="41" t="s">
        <v>1145</v>
      </c>
      <c r="D181" s="42" t="s">
        <v>619</v>
      </c>
      <c r="E181" s="43">
        <f>Source!BZ93</f>
        <v>108</v>
      </c>
      <c r="F181" s="43">
        <f>ROUND(0.9,7)</f>
        <v>0.9</v>
      </c>
      <c r="G181" s="43">
        <f>Source!AT93</f>
        <v>97.2</v>
      </c>
      <c r="H181" s="45"/>
      <c r="I181" s="44"/>
      <c r="J181" s="45"/>
      <c r="K181" s="44"/>
      <c r="L181" s="45">
        <f>SUM(AZ158:AZ183)</f>
        <v>2791.11</v>
      </c>
    </row>
    <row r="182" spans="1:101" ht="28.5" x14ac:dyDescent="0.2">
      <c r="A182" s="49"/>
      <c r="B182" s="49" t="s">
        <v>1146</v>
      </c>
      <c r="C182" s="49" t="s">
        <v>1147</v>
      </c>
      <c r="D182" s="50" t="s">
        <v>619</v>
      </c>
      <c r="E182" s="51">
        <f>Source!CA93</f>
        <v>55</v>
      </c>
      <c r="F182" s="51">
        <f>ROUND(0.85,7)</f>
        <v>0.85</v>
      </c>
      <c r="G182" s="51">
        <f>Source!AU93</f>
        <v>46.75</v>
      </c>
      <c r="H182" s="52"/>
      <c r="I182" s="53"/>
      <c r="J182" s="52"/>
      <c r="K182" s="53"/>
      <c r="L182" s="52">
        <f>SUM(BA158:BA183)</f>
        <v>1342.43</v>
      </c>
    </row>
    <row r="183" spans="1:101" ht="15" x14ac:dyDescent="0.2">
      <c r="C183" s="106" t="s">
        <v>1091</v>
      </c>
      <c r="D183" s="106"/>
      <c r="E183" s="106"/>
      <c r="F183" s="106"/>
      <c r="G183" s="106"/>
      <c r="H183" s="106"/>
      <c r="I183" s="107">
        <f>IF(E158&lt;&gt;0,K183/E158, 0)</f>
        <v>171799.33040385021</v>
      </c>
      <c r="J183" s="107"/>
      <c r="K183" s="107">
        <f>L161+L163+L171+L181+L182+L164</f>
        <v>8210.2900000000009</v>
      </c>
      <c r="L183" s="107"/>
      <c r="AD183">
        <f>ROUND((Source!AT93/100)*((ROUND(SUMIF(SmtRes!AQ67:'SmtRes'!AQ78,"=1",SmtRes!AD67:'SmtRes'!AD78)*Source!I93, 2)+ROUND(SUMIF(SmtRes!AQ67:'SmtRes'!AQ78,"=1",SmtRes!AC67:'SmtRes'!AC78)*Source!I93, 2))), 2)</f>
        <v>108.46</v>
      </c>
      <c r="AE183">
        <f>ROUND((Source!AU93/100)*((ROUND(SUMIF(SmtRes!AQ67:'SmtRes'!AQ78,"=1",SmtRes!AD67:'SmtRes'!AD78)*Source!I93, 2)+ROUND(SUMIF(SmtRes!AQ67:'SmtRes'!AQ78,"=1",SmtRes!AC67:'SmtRes'!AC78)*Source!I93, 2))), 2)</f>
        <v>52.16</v>
      </c>
      <c r="AN183" s="54">
        <f>L161+L163+L171+L181+L182+L164</f>
        <v>8210.2900000000009</v>
      </c>
      <c r="AO183" s="54">
        <f>L163</f>
        <v>710.05</v>
      </c>
      <c r="AQ183" t="s">
        <v>1092</v>
      </c>
      <c r="AR183" s="54">
        <f>L161</f>
        <v>2364.0700000000002</v>
      </c>
      <c r="AT183" s="54">
        <f>L164</f>
        <v>507.44000000000005</v>
      </c>
      <c r="AV183" t="s">
        <v>1092</v>
      </c>
      <c r="AW183" s="54">
        <f>L171</f>
        <v>495.19</v>
      </c>
      <c r="AZ183">
        <f>Source!X93</f>
        <v>2791.11</v>
      </c>
      <c r="BA183">
        <f>Source!Y93</f>
        <v>1342.43</v>
      </c>
      <c r="CD183">
        <v>1</v>
      </c>
    </row>
    <row r="184" spans="1:101" ht="71.25" x14ac:dyDescent="0.2">
      <c r="A184" s="60" t="s">
        <v>253</v>
      </c>
      <c r="B184" s="49" t="str">
        <f>Source!F97</f>
        <v>11.2.02.01-0092</v>
      </c>
      <c r="C184" s="49" t="str">
        <f>Source!G97</f>
        <v>Блок дверной деревянный внутренний, распашной, однопольный, глухой усиленный, оклеенный твердыми ДВП, площадь 2,01 м2 (ДУ 21-10), площадь 2,30 м2 (ДУ 24-10)</v>
      </c>
      <c r="D184" s="50" t="str">
        <f>Source!H97</f>
        <v>м2</v>
      </c>
      <c r="E184" s="51">
        <f>Source!K97</f>
        <v>2.133</v>
      </c>
      <c r="F184" s="51"/>
      <c r="G184" s="51">
        <f>Source!I97</f>
        <v>2.133</v>
      </c>
      <c r="H184" s="52">
        <f>Source!AL97</f>
        <v>1064.1300000000001</v>
      </c>
      <c r="I184" s="53">
        <f>IF(Source!BC97&lt;&gt; 0, Source!BC97, 1)</f>
        <v>1.93</v>
      </c>
      <c r="J184" s="52">
        <f>ROUND(H184*I184, 2)</f>
        <v>2053.77</v>
      </c>
      <c r="K184" s="53"/>
      <c r="L184" s="52">
        <f>Source!P97</f>
        <v>4380.6899999999996</v>
      </c>
    </row>
    <row r="185" spans="1:101" ht="15" x14ac:dyDescent="0.2">
      <c r="C185" s="106" t="s">
        <v>1091</v>
      </c>
      <c r="D185" s="106"/>
      <c r="E185" s="106"/>
      <c r="F185" s="106"/>
      <c r="G185" s="106"/>
      <c r="H185" s="106"/>
      <c r="I185" s="107">
        <f>IF(E184&lt;&gt;0,K185/E184, 0)</f>
        <v>2053.7693389592123</v>
      </c>
      <c r="J185" s="107"/>
      <c r="K185" s="107">
        <f>L184</f>
        <v>4380.6899999999996</v>
      </c>
      <c r="L185" s="107"/>
      <c r="AD185">
        <f>ROUND((Source!AT97/100)*((ROUND(ROUND(Source!AO97,2)*Source!I97, 2)+ROUND(ROUND(Source!AN97,2)*Source!I97, 2))), 2)</f>
        <v>0</v>
      </c>
      <c r="AE185">
        <f>ROUND((Source!AU97/100)*((ROUND(ROUND(Source!AO97,2)*Source!I97, 2)+ROUND(ROUND(Source!AN97,2)*Source!I97, 2))), 2)</f>
        <v>0</v>
      </c>
      <c r="AN185" s="54">
        <f>L184</f>
        <v>4380.6899999999996</v>
      </c>
      <c r="AO185">
        <f>0</f>
        <v>0</v>
      </c>
      <c r="AQ185" t="s">
        <v>1092</v>
      </c>
      <c r="AR185">
        <f>0</f>
        <v>0</v>
      </c>
      <c r="AT185">
        <f>0</f>
        <v>0</v>
      </c>
      <c r="AV185" t="s">
        <v>1092</v>
      </c>
      <c r="AW185" s="54">
        <f>L184</f>
        <v>4380.6899999999996</v>
      </c>
      <c r="AZ185">
        <f>Source!X97</f>
        <v>0</v>
      </c>
      <c r="BA185">
        <f>Source!Y97</f>
        <v>0</v>
      </c>
      <c r="CD185">
        <v>1</v>
      </c>
    </row>
    <row r="186" spans="1:101" ht="57" x14ac:dyDescent="0.2">
      <c r="A186" s="60" t="s">
        <v>257</v>
      </c>
      <c r="B186" s="49" t="str">
        <f>Source!F98</f>
        <v>11.2.02.01-1116</v>
      </c>
      <c r="C186" s="49" t="str">
        <f>Source!G98</f>
        <v>Блок дверной деревянный внутренний распашной глухой, площадь более 2,0 м2, материал комбинированный с покрытием из натурального шпона</v>
      </c>
      <c r="D186" s="50" t="str">
        <f>Source!H98</f>
        <v>м2</v>
      </c>
      <c r="E186" s="51">
        <f>Source!K98</f>
        <v>2.6459999999999999</v>
      </c>
      <c r="F186" s="51"/>
      <c r="G186" s="51">
        <f>Source!I98</f>
        <v>2.6459999999999999</v>
      </c>
      <c r="H186" s="52">
        <f>Source!AL98</f>
        <v>6435.05</v>
      </c>
      <c r="I186" s="53">
        <f>IF(Source!BC98&lt;&gt; 0, Source!BC98, 1)</f>
        <v>1.93</v>
      </c>
      <c r="J186" s="52">
        <f>ROUND(H186*I186, 2)</f>
        <v>12419.65</v>
      </c>
      <c r="K186" s="53"/>
      <c r="L186" s="52">
        <f>Source!P98</f>
        <v>32862.39</v>
      </c>
    </row>
    <row r="187" spans="1:101" ht="15" x14ac:dyDescent="0.2">
      <c r="C187" s="106" t="s">
        <v>1091</v>
      </c>
      <c r="D187" s="106"/>
      <c r="E187" s="106"/>
      <c r="F187" s="106"/>
      <c r="G187" s="106"/>
      <c r="H187" s="106"/>
      <c r="I187" s="107">
        <f>IF(E186&lt;&gt;0,K187/E186, 0)</f>
        <v>12419.648526077097</v>
      </c>
      <c r="J187" s="107"/>
      <c r="K187" s="107">
        <f>L186</f>
        <v>32862.39</v>
      </c>
      <c r="L187" s="107"/>
      <c r="AD187">
        <f>ROUND((Source!AT98/100)*((ROUND(ROUND(Source!AO98,2)*Source!I98, 2)+ROUND(ROUND(Source!AN98,2)*Source!I98, 2))), 2)</f>
        <v>0</v>
      </c>
      <c r="AE187">
        <f>ROUND((Source!AU98/100)*((ROUND(ROUND(Source!AO98,2)*Source!I98, 2)+ROUND(ROUND(Source!AN98,2)*Source!I98, 2))), 2)</f>
        <v>0</v>
      </c>
      <c r="AN187" s="54">
        <f>L186</f>
        <v>32862.39</v>
      </c>
      <c r="AO187">
        <f>0</f>
        <v>0</v>
      </c>
      <c r="AQ187" t="s">
        <v>1092</v>
      </c>
      <c r="AR187">
        <f>0</f>
        <v>0</v>
      </c>
      <c r="AT187">
        <f>0</f>
        <v>0</v>
      </c>
      <c r="AV187" t="s">
        <v>1092</v>
      </c>
      <c r="AW187" s="54">
        <f>L186</f>
        <v>32862.39</v>
      </c>
      <c r="AZ187">
        <f>Source!X98</f>
        <v>0</v>
      </c>
      <c r="BA187">
        <f>Source!Y98</f>
        <v>0</v>
      </c>
      <c r="CD187">
        <v>1</v>
      </c>
    </row>
    <row r="188" spans="1:101" ht="57" x14ac:dyDescent="0.2">
      <c r="A188" s="39" t="s">
        <v>261</v>
      </c>
      <c r="B188" s="41" t="s">
        <v>1148</v>
      </c>
      <c r="C188" s="41" t="str">
        <f>Source!G99</f>
        <v>Установка блоков в наружных и внутренних дверных проемах: в каменных стенах, площадь проема более 3 м2</v>
      </c>
      <c r="D188" s="42" t="str">
        <f>Source!H99</f>
        <v>100 м2</v>
      </c>
      <c r="E188" s="43">
        <f>Source!K99</f>
        <v>6.4722000000000002E-2</v>
      </c>
      <c r="F188" s="43"/>
      <c r="G188" s="43">
        <f>Source!I99</f>
        <v>6.4722000000000002E-2</v>
      </c>
      <c r="H188" s="45"/>
      <c r="I188" s="44"/>
      <c r="J188" s="45"/>
      <c r="K188" s="44"/>
      <c r="L188" s="45"/>
    </row>
    <row r="189" spans="1:101" ht="51" x14ac:dyDescent="0.2">
      <c r="B189" s="58" t="s">
        <v>1030</v>
      </c>
      <c r="C189" s="108" t="s">
        <v>1093</v>
      </c>
      <c r="D189" s="108"/>
      <c r="E189" s="108"/>
      <c r="F189" s="108"/>
      <c r="G189" s="108"/>
      <c r="H189" s="108"/>
      <c r="I189" s="108"/>
      <c r="J189" s="108"/>
      <c r="K189" s="108"/>
      <c r="L189" s="108"/>
      <c r="CW189" s="59" t="s">
        <v>1093</v>
      </c>
    </row>
    <row r="190" spans="1:101" x14ac:dyDescent="0.2">
      <c r="C190" s="46" t="str">
        <f>"Объем: "&amp;Source!I99&amp;"=(1,4*"&amp;"2,25+"&amp;"1,47*"&amp;"2,26)/"&amp;"100"</f>
        <v>Объем: 0,064722=(1,4*2,25+1,47*2,26)/100</v>
      </c>
    </row>
    <row r="191" spans="1:101" ht="15" x14ac:dyDescent="0.2">
      <c r="A191" s="40"/>
      <c r="B191" s="43">
        <v>1</v>
      </c>
      <c r="C191" s="40" t="s">
        <v>1084</v>
      </c>
      <c r="D191" s="42" t="s">
        <v>848</v>
      </c>
      <c r="E191" s="47"/>
      <c r="F191" s="43"/>
      <c r="G191" s="47">
        <f>Source!U99</f>
        <v>5.9618669999999998</v>
      </c>
      <c r="H191" s="43"/>
      <c r="I191" s="43"/>
      <c r="J191" s="43"/>
      <c r="K191" s="43"/>
      <c r="L191" s="48">
        <f>SUM(L192:L192)-SUMIF(CE192:CE192, 1, L192:L192)</f>
        <v>2931.57</v>
      </c>
    </row>
    <row r="192" spans="1:101" ht="14.25" x14ac:dyDescent="0.2">
      <c r="A192" s="41"/>
      <c r="B192" s="41" t="s">
        <v>942</v>
      </c>
      <c r="C192" s="41" t="s">
        <v>943</v>
      </c>
      <c r="D192" s="42" t="s">
        <v>848</v>
      </c>
      <c r="E192" s="43">
        <v>80.099999999999994</v>
      </c>
      <c r="F192" s="43">
        <f>ROUND(1.15,7)</f>
        <v>1.1499999999999999</v>
      </c>
      <c r="G192" s="43">
        <f>SmtRes!CX79</f>
        <v>5.9618669999999998</v>
      </c>
      <c r="H192" s="45"/>
      <c r="I192" s="44"/>
      <c r="J192" s="45">
        <f>SmtRes!CZ79</f>
        <v>491.72</v>
      </c>
      <c r="K192" s="44"/>
      <c r="L192" s="45">
        <f>SmtRes!DI79</f>
        <v>2931.57</v>
      </c>
    </row>
    <row r="193" spans="1:83" ht="15" x14ac:dyDescent="0.2">
      <c r="A193" s="40"/>
      <c r="B193" s="43">
        <v>2</v>
      </c>
      <c r="C193" s="40" t="s">
        <v>1085</v>
      </c>
      <c r="D193" s="42"/>
      <c r="E193" s="47"/>
      <c r="F193" s="43"/>
      <c r="G193" s="47"/>
      <c r="H193" s="43"/>
      <c r="I193" s="43"/>
      <c r="J193" s="43"/>
      <c r="K193" s="43"/>
      <c r="L193" s="48">
        <f>SUM(L194:L200)-SUMIF(CE194:CE200, 1, L194:L200)</f>
        <v>749.67999999999984</v>
      </c>
    </row>
    <row r="194" spans="1:83" ht="15" x14ac:dyDescent="0.2">
      <c r="A194" s="40"/>
      <c r="B194" s="43"/>
      <c r="C194" s="40" t="s">
        <v>1087</v>
      </c>
      <c r="D194" s="42" t="s">
        <v>848</v>
      </c>
      <c r="E194" s="47"/>
      <c r="F194" s="43"/>
      <c r="G194" s="47">
        <f>Source!V99</f>
        <v>0.82844170000000006</v>
      </c>
      <c r="H194" s="43"/>
      <c r="I194" s="43"/>
      <c r="J194" s="43"/>
      <c r="K194" s="43"/>
      <c r="L194" s="48">
        <f>SUMIF(CE195:CE200, 1, L195:L200)</f>
        <v>533.20000000000005</v>
      </c>
      <c r="CE194">
        <v>1</v>
      </c>
    </row>
    <row r="195" spans="1:83" ht="28.5" x14ac:dyDescent="0.2">
      <c r="A195" s="41"/>
      <c r="B195" s="41" t="s">
        <v>930</v>
      </c>
      <c r="C195" s="41" t="s">
        <v>932</v>
      </c>
      <c r="D195" s="42" t="s">
        <v>854</v>
      </c>
      <c r="E195" s="43">
        <v>7.08</v>
      </c>
      <c r="F195" s="43">
        <f t="shared" ref="F195:F200" si="1">ROUND(1.25,7)</f>
        <v>1.25</v>
      </c>
      <c r="G195" s="43">
        <f>SmtRes!CX81</f>
        <v>0.57278969999999996</v>
      </c>
      <c r="H195" s="45">
        <f>SmtRes!CZ81</f>
        <v>622.62</v>
      </c>
      <c r="I195" s="44">
        <f>SmtRes!AJ81</f>
        <v>1.38</v>
      </c>
      <c r="J195" s="45">
        <f>ROUND(H195*I195, 2)</f>
        <v>859.22</v>
      </c>
      <c r="K195" s="44"/>
      <c r="L195" s="45">
        <f>SmtRes!DG81</f>
        <v>492.15</v>
      </c>
    </row>
    <row r="196" spans="1:83" ht="28.5" x14ac:dyDescent="0.2">
      <c r="A196" s="41"/>
      <c r="B196" s="41" t="s">
        <v>916</v>
      </c>
      <c r="C196" s="41" t="s">
        <v>1136</v>
      </c>
      <c r="D196" s="42" t="s">
        <v>848</v>
      </c>
      <c r="E196" s="43">
        <f>SmtRes!DO81*SmtRes!AT81</f>
        <v>7.08</v>
      </c>
      <c r="F196" s="43">
        <f t="shared" si="1"/>
        <v>1.25</v>
      </c>
      <c r="G196" s="43">
        <f>ROUND(E196*G188, 7)</f>
        <v>0.45823180000000002</v>
      </c>
      <c r="H196" s="45"/>
      <c r="I196" s="44"/>
      <c r="J196" s="45">
        <f>ROUND(SmtRes!AG81/SmtRes!DO81, 2)</f>
        <v>675.65</v>
      </c>
      <c r="K196" s="44"/>
      <c r="L196" s="45">
        <f>SmtRes!DH81</f>
        <v>387.01</v>
      </c>
      <c r="CE196">
        <v>1</v>
      </c>
    </row>
    <row r="197" spans="1:83" ht="28.5" x14ac:dyDescent="0.2">
      <c r="A197" s="41"/>
      <c r="B197" s="41" t="s">
        <v>913</v>
      </c>
      <c r="C197" s="41" t="s">
        <v>915</v>
      </c>
      <c r="D197" s="42" t="s">
        <v>854</v>
      </c>
      <c r="E197" s="43">
        <v>1.26</v>
      </c>
      <c r="F197" s="43">
        <f t="shared" si="1"/>
        <v>1.25</v>
      </c>
      <c r="G197" s="43">
        <f>SmtRes!CX82</f>
        <v>0.10193720000000001</v>
      </c>
      <c r="H197" s="45"/>
      <c r="I197" s="44"/>
      <c r="J197" s="45">
        <f>SmtRes!CZ82</f>
        <v>1613.51</v>
      </c>
      <c r="K197" s="44"/>
      <c r="L197" s="45">
        <f>SmtRes!DG82</f>
        <v>164.48</v>
      </c>
    </row>
    <row r="198" spans="1:83" ht="28.5" x14ac:dyDescent="0.2">
      <c r="A198" s="41"/>
      <c r="B198" s="41" t="s">
        <v>916</v>
      </c>
      <c r="C198" s="41" t="s">
        <v>1136</v>
      </c>
      <c r="D198" s="42" t="s">
        <v>848</v>
      </c>
      <c r="E198" s="43">
        <f>SmtRes!DO82*SmtRes!AT82</f>
        <v>1.26</v>
      </c>
      <c r="F198" s="43">
        <f t="shared" si="1"/>
        <v>1.25</v>
      </c>
      <c r="G198" s="43">
        <f>ROUND(E198*G188, 7)</f>
        <v>8.1549700000000003E-2</v>
      </c>
      <c r="H198" s="45"/>
      <c r="I198" s="44"/>
      <c r="J198" s="45">
        <f>ROUND(SmtRes!AG82/SmtRes!DO82, 2)</f>
        <v>675.65</v>
      </c>
      <c r="K198" s="44"/>
      <c r="L198" s="45">
        <f>SmtRes!DH82</f>
        <v>68.87</v>
      </c>
      <c r="CE198">
        <v>1</v>
      </c>
    </row>
    <row r="199" spans="1:83" ht="28.5" x14ac:dyDescent="0.2">
      <c r="A199" s="41"/>
      <c r="B199" s="41" t="s">
        <v>858</v>
      </c>
      <c r="C199" s="41" t="s">
        <v>860</v>
      </c>
      <c r="D199" s="42" t="s">
        <v>854</v>
      </c>
      <c r="E199" s="43">
        <v>1.9</v>
      </c>
      <c r="F199" s="43">
        <f t="shared" si="1"/>
        <v>1.25</v>
      </c>
      <c r="G199" s="43">
        <f>SmtRes!CX83</f>
        <v>0.15371480000000001</v>
      </c>
      <c r="H199" s="45"/>
      <c r="I199" s="44"/>
      <c r="J199" s="45">
        <f>SmtRes!CZ83</f>
        <v>605.36</v>
      </c>
      <c r="K199" s="44"/>
      <c r="L199" s="45">
        <f>SmtRes!DG83</f>
        <v>93.05</v>
      </c>
    </row>
    <row r="200" spans="1:83" ht="28.5" x14ac:dyDescent="0.2">
      <c r="A200" s="41"/>
      <c r="B200" s="41" t="s">
        <v>861</v>
      </c>
      <c r="C200" s="41" t="s">
        <v>1094</v>
      </c>
      <c r="D200" s="42" t="s">
        <v>848</v>
      </c>
      <c r="E200" s="43">
        <f>SmtRes!DO83*SmtRes!AT83</f>
        <v>1.9</v>
      </c>
      <c r="F200" s="43">
        <f t="shared" si="1"/>
        <v>1.25</v>
      </c>
      <c r="G200" s="43">
        <f>ROUND(E200*G188, 7)</f>
        <v>0.12297180000000001</v>
      </c>
      <c r="H200" s="45"/>
      <c r="I200" s="44"/>
      <c r="J200" s="45">
        <f>ROUND(SmtRes!AG83/SmtRes!DO83, 2)</f>
        <v>502.98</v>
      </c>
      <c r="K200" s="44"/>
      <c r="L200" s="45">
        <f>SmtRes!DH83</f>
        <v>77.319999999999993</v>
      </c>
      <c r="CE200">
        <v>1</v>
      </c>
    </row>
    <row r="201" spans="1:83" ht="15" x14ac:dyDescent="0.2">
      <c r="A201" s="40"/>
      <c r="B201" s="43">
        <v>4</v>
      </c>
      <c r="C201" s="40" t="s">
        <v>1095</v>
      </c>
      <c r="D201" s="42"/>
      <c r="E201" s="47"/>
      <c r="F201" s="43"/>
      <c r="G201" s="47"/>
      <c r="H201" s="43"/>
      <c r="I201" s="43"/>
      <c r="J201" s="43"/>
      <c r="K201" s="43"/>
      <c r="L201" s="48">
        <f>SUM(L202:L205)-SUMIF(CE202:CE205, 1, L202:L205)</f>
        <v>464.92999999999995</v>
      </c>
    </row>
    <row r="202" spans="1:83" ht="42.75" x14ac:dyDescent="0.2">
      <c r="A202" s="41"/>
      <c r="B202" s="41" t="s">
        <v>933</v>
      </c>
      <c r="C202" s="41" t="s">
        <v>935</v>
      </c>
      <c r="D202" s="42" t="s">
        <v>370</v>
      </c>
      <c r="E202" s="43">
        <v>22.2</v>
      </c>
      <c r="F202" s="43"/>
      <c r="G202" s="43">
        <f>SmtRes!CX85</f>
        <v>1.4368284</v>
      </c>
      <c r="H202" s="45">
        <f>SmtRes!CZ85</f>
        <v>241.35</v>
      </c>
      <c r="I202" s="44">
        <f>SmtRes!AI85</f>
        <v>1.1000000000000001</v>
      </c>
      <c r="J202" s="45">
        <f>ROUND(H202*I202, 2)</f>
        <v>265.49</v>
      </c>
      <c r="K202" s="44"/>
      <c r="L202" s="45">
        <f>SmtRes!DF85</f>
        <v>381.46</v>
      </c>
    </row>
    <row r="203" spans="1:83" ht="14.25" x14ac:dyDescent="0.2">
      <c r="A203" s="41"/>
      <c r="B203" s="41" t="s">
        <v>869</v>
      </c>
      <c r="C203" s="41" t="s">
        <v>871</v>
      </c>
      <c r="D203" s="42" t="s">
        <v>33</v>
      </c>
      <c r="E203" s="43">
        <v>1.6800000000000001E-3</v>
      </c>
      <c r="F203" s="43"/>
      <c r="G203" s="43">
        <f>SmtRes!CX86</f>
        <v>1.087E-4</v>
      </c>
      <c r="H203" s="45"/>
      <c r="I203" s="44"/>
      <c r="J203" s="45">
        <f>SmtRes!CZ86</f>
        <v>91223.01</v>
      </c>
      <c r="K203" s="44"/>
      <c r="L203" s="45">
        <f>SmtRes!DF86</f>
        <v>9.92</v>
      </c>
    </row>
    <row r="204" spans="1:83" ht="28.5" x14ac:dyDescent="0.2">
      <c r="A204" s="41"/>
      <c r="B204" s="41" t="s">
        <v>936</v>
      </c>
      <c r="C204" s="41" t="s">
        <v>938</v>
      </c>
      <c r="D204" s="42" t="s">
        <v>639</v>
      </c>
      <c r="E204" s="43">
        <v>7.5999999999999998E-2</v>
      </c>
      <c r="F204" s="43"/>
      <c r="G204" s="43">
        <f>SmtRes!CX88</f>
        <v>4.9189000000000004E-3</v>
      </c>
      <c r="H204" s="45">
        <f>SmtRes!CZ88</f>
        <v>3878.19</v>
      </c>
      <c r="I204" s="44">
        <f>SmtRes!AI88</f>
        <v>1.2</v>
      </c>
      <c r="J204" s="45">
        <f>ROUND(H204*I204, 2)</f>
        <v>4653.83</v>
      </c>
      <c r="K204" s="44"/>
      <c r="L204" s="45">
        <f>SmtRes!DF88</f>
        <v>22.89</v>
      </c>
    </row>
    <row r="205" spans="1:83" ht="57" x14ac:dyDescent="0.2">
      <c r="A205" s="41"/>
      <c r="B205" s="41" t="s">
        <v>939</v>
      </c>
      <c r="C205" s="41" t="s">
        <v>941</v>
      </c>
      <c r="D205" s="42" t="s">
        <v>639</v>
      </c>
      <c r="E205" s="43">
        <v>7.0000000000000007E-2</v>
      </c>
      <c r="F205" s="43"/>
      <c r="G205" s="43">
        <f>SmtRes!CX89</f>
        <v>4.5304999999999998E-3</v>
      </c>
      <c r="H205" s="45">
        <f>SmtRes!CZ89</f>
        <v>5764.42</v>
      </c>
      <c r="I205" s="44">
        <f>SmtRes!AI89</f>
        <v>1.94</v>
      </c>
      <c r="J205" s="45">
        <f>ROUND(H205*I205, 2)</f>
        <v>11182.97</v>
      </c>
      <c r="K205" s="44"/>
      <c r="L205" s="45">
        <f>SmtRes!DF89</f>
        <v>50.66</v>
      </c>
    </row>
    <row r="206" spans="1:83" ht="14.25" x14ac:dyDescent="0.2">
      <c r="A206" s="41"/>
      <c r="B206" s="41" t="str">
        <f>EtalonRes!I84</f>
        <v>01.7.04.07</v>
      </c>
      <c r="C206" s="41" t="str">
        <f>EtalonRes!K84</f>
        <v>Скобяные изделия</v>
      </c>
      <c r="D206" s="42" t="str">
        <f>EtalonRes!O84</f>
        <v>КОМПЛ</v>
      </c>
      <c r="E206" s="43">
        <f>EtalonRes!X84</f>
        <v>0</v>
      </c>
      <c r="F206" s="43"/>
      <c r="G206" s="43">
        <f>ROUND(EtalonRes!AG84*Source!I99, 7)</f>
        <v>0</v>
      </c>
      <c r="H206" s="45"/>
      <c r="I206" s="44"/>
      <c r="J206" s="45"/>
      <c r="K206" s="44"/>
      <c r="L206" s="45"/>
    </row>
    <row r="207" spans="1:83" ht="14.25" x14ac:dyDescent="0.2">
      <c r="A207" s="41"/>
      <c r="B207" s="41" t="str">
        <f>EtalonRes!I87</f>
        <v>01.7.15.07</v>
      </c>
      <c r="C207" s="41" t="str">
        <f>EtalonRes!K87</f>
        <v>Крепёжные изделия</v>
      </c>
      <c r="D207" s="42" t="str">
        <f>EtalonRes!O87</f>
        <v>кг</v>
      </c>
      <c r="E207" s="43">
        <f>EtalonRes!X87</f>
        <v>0</v>
      </c>
      <c r="F207" s="43"/>
      <c r="G207" s="43">
        <f>ROUND(EtalonRes!AG87*Source!I99, 7)</f>
        <v>0</v>
      </c>
      <c r="H207" s="45"/>
      <c r="I207" s="44"/>
      <c r="J207" s="45"/>
      <c r="K207" s="44"/>
      <c r="L207" s="45"/>
    </row>
    <row r="208" spans="1:83" ht="14.25" x14ac:dyDescent="0.2">
      <c r="A208" s="41"/>
      <c r="B208" s="41" t="str">
        <f>EtalonRes!I90</f>
        <v>11.2.02.01</v>
      </c>
      <c r="C208" s="49" t="str">
        <f>EtalonRes!K90</f>
        <v>Блоки дверные</v>
      </c>
      <c r="D208" s="50" t="str">
        <f>EtalonRes!O90</f>
        <v>м2</v>
      </c>
      <c r="E208" s="51">
        <f>EtalonRes!X90</f>
        <v>100</v>
      </c>
      <c r="F208" s="51"/>
      <c r="G208" s="51">
        <f>ROUND(EtalonRes!AG90*Source!I99, 7)</f>
        <v>6.4722</v>
      </c>
      <c r="H208" s="52"/>
      <c r="I208" s="53"/>
      <c r="J208" s="52"/>
      <c r="K208" s="53"/>
      <c r="L208" s="52"/>
    </row>
    <row r="209" spans="1:82" ht="15" x14ac:dyDescent="0.2">
      <c r="A209" s="41"/>
      <c r="B209" s="41"/>
      <c r="C209" s="56" t="s">
        <v>760</v>
      </c>
      <c r="D209" s="42"/>
      <c r="E209" s="43"/>
      <c r="F209" s="43"/>
      <c r="G209" s="43"/>
      <c r="H209" s="45"/>
      <c r="I209" s="44"/>
      <c r="J209" s="45"/>
      <c r="K209" s="44"/>
      <c r="L209" s="45">
        <f>L191+L193+L194+L201</f>
        <v>4679.38</v>
      </c>
    </row>
    <row r="210" spans="1:82" ht="14.25" x14ac:dyDescent="0.2">
      <c r="A210" s="41"/>
      <c r="B210" s="41"/>
      <c r="C210" s="41" t="s">
        <v>1088</v>
      </c>
      <c r="D210" s="42"/>
      <c r="E210" s="43"/>
      <c r="F210" s="43"/>
      <c r="G210" s="43"/>
      <c r="H210" s="45"/>
      <c r="I210" s="44"/>
      <c r="J210" s="45"/>
      <c r="K210" s="44"/>
      <c r="L210" s="45">
        <f>SUM(AR188:AR213)+SUM(AS188:AS213)+SUM(AT188:AT213)+SUM(AU188:AU213)+SUM(AV188:AV213)</f>
        <v>3464.7700000000004</v>
      </c>
    </row>
    <row r="211" spans="1:82" ht="28.5" x14ac:dyDescent="0.2">
      <c r="A211" s="41"/>
      <c r="B211" s="41" t="s">
        <v>1144</v>
      </c>
      <c r="C211" s="41" t="s">
        <v>1145</v>
      </c>
      <c r="D211" s="42" t="s">
        <v>619</v>
      </c>
      <c r="E211" s="43">
        <f>Source!BZ99</f>
        <v>108</v>
      </c>
      <c r="F211" s="43">
        <f>ROUND(0.9,7)</f>
        <v>0.9</v>
      </c>
      <c r="G211" s="43">
        <f>Source!AT99</f>
        <v>97.2</v>
      </c>
      <c r="H211" s="45"/>
      <c r="I211" s="44"/>
      <c r="J211" s="45"/>
      <c r="K211" s="44"/>
      <c r="L211" s="45">
        <f>SUM(AZ188:AZ213)</f>
        <v>3367.76</v>
      </c>
    </row>
    <row r="212" spans="1:82" ht="28.5" x14ac:dyDescent="0.2">
      <c r="A212" s="49"/>
      <c r="B212" s="49" t="s">
        <v>1146</v>
      </c>
      <c r="C212" s="49" t="s">
        <v>1147</v>
      </c>
      <c r="D212" s="50" t="s">
        <v>619</v>
      </c>
      <c r="E212" s="51">
        <f>Source!CA99</f>
        <v>55</v>
      </c>
      <c r="F212" s="51">
        <f>ROUND(0.85,7)</f>
        <v>0.85</v>
      </c>
      <c r="G212" s="51">
        <f>Source!AU99</f>
        <v>46.75</v>
      </c>
      <c r="H212" s="52"/>
      <c r="I212" s="53"/>
      <c r="J212" s="52"/>
      <c r="K212" s="53"/>
      <c r="L212" s="52">
        <f>SUM(BA188:BA213)</f>
        <v>1619.78</v>
      </c>
    </row>
    <row r="213" spans="1:82" ht="15" x14ac:dyDescent="0.2">
      <c r="C213" s="106" t="s">
        <v>1091</v>
      </c>
      <c r="D213" s="106"/>
      <c r="E213" s="106"/>
      <c r="F213" s="106"/>
      <c r="G213" s="106"/>
      <c r="H213" s="106"/>
      <c r="I213" s="107">
        <f>IF(E188&lt;&gt;0,K213/E188, 0)</f>
        <v>149360.65016532247</v>
      </c>
      <c r="J213" s="107"/>
      <c r="K213" s="107">
        <f>L191+L193+L201+L211+L212+L194</f>
        <v>9666.9200000000019</v>
      </c>
      <c r="L213" s="107"/>
      <c r="AD213">
        <f>ROUND((Source!AT99/100)*((ROUND(SUMIF(SmtRes!AQ79:'SmtRes'!AQ90,"=1",SmtRes!AD79:'SmtRes'!AD90)*Source!I99, 2)+ROUND(SUMIF(SmtRes!AQ79:'SmtRes'!AQ90,"=1",SmtRes!AC79:'SmtRes'!AC90)*Source!I99, 2))), 2)</f>
        <v>147.59</v>
      </c>
      <c r="AE213">
        <f>ROUND((Source!AU99/100)*((ROUND(SUMIF(SmtRes!AQ79:'SmtRes'!AQ90,"=1",SmtRes!AD79:'SmtRes'!AD90)*Source!I99, 2)+ROUND(SUMIF(SmtRes!AQ79:'SmtRes'!AQ90,"=1",SmtRes!AC79:'SmtRes'!AC90)*Source!I99, 2))), 2)</f>
        <v>70.989999999999995</v>
      </c>
      <c r="AN213" s="54">
        <f>L191+L193+L201+L211+L212+L194</f>
        <v>9666.9200000000019</v>
      </c>
      <c r="AO213" s="54">
        <f>L193</f>
        <v>749.67999999999984</v>
      </c>
      <c r="AQ213" t="s">
        <v>1092</v>
      </c>
      <c r="AR213" s="54">
        <f>L191</f>
        <v>2931.57</v>
      </c>
      <c r="AT213" s="54">
        <f>L194</f>
        <v>533.20000000000005</v>
      </c>
      <c r="AV213" t="s">
        <v>1092</v>
      </c>
      <c r="AW213" s="54">
        <f>L201</f>
        <v>464.92999999999995</v>
      </c>
      <c r="AZ213">
        <f>Source!X99</f>
        <v>3367.76</v>
      </c>
      <c r="BA213">
        <f>Source!Y99</f>
        <v>1619.78</v>
      </c>
      <c r="CD213">
        <v>1</v>
      </c>
    </row>
    <row r="214" spans="1:82" ht="42.75" x14ac:dyDescent="0.2">
      <c r="A214" s="60" t="s">
        <v>268</v>
      </c>
      <c r="B214" s="49" t="str">
        <f>Source!F103</f>
        <v>11.2.02.01-1088</v>
      </c>
      <c r="C214" s="49" t="str">
        <f>Source!G103</f>
        <v>Блок дверной деревянный внутренний распашной глухой, площадь более 2,0 м2, массив лиственницы без покрытия</v>
      </c>
      <c r="D214" s="50" t="str">
        <f>Source!H103</f>
        <v>м2</v>
      </c>
      <c r="E214" s="51">
        <f>Source!K103</f>
        <v>6.4722</v>
      </c>
      <c r="F214" s="51"/>
      <c r="G214" s="51">
        <f>Source!I103</f>
        <v>6.4722</v>
      </c>
      <c r="H214" s="52">
        <f>Source!AL103</f>
        <v>13053.52</v>
      </c>
      <c r="I214" s="53">
        <f>IF(Source!BC103&lt;&gt; 0, Source!BC103, 1)</f>
        <v>0.91</v>
      </c>
      <c r="J214" s="52">
        <f>ROUND(H214*I214, 2)</f>
        <v>11878.7</v>
      </c>
      <c r="K214" s="53"/>
      <c r="L214" s="52">
        <f>Source!P103</f>
        <v>76881.320000000007</v>
      </c>
    </row>
    <row r="215" spans="1:82" ht="15" x14ac:dyDescent="0.2">
      <c r="C215" s="106" t="s">
        <v>1091</v>
      </c>
      <c r="D215" s="106"/>
      <c r="E215" s="106"/>
      <c r="F215" s="106"/>
      <c r="G215" s="106"/>
      <c r="H215" s="106"/>
      <c r="I215" s="107">
        <f>IF(E214&lt;&gt;0,K215/E214, 0)</f>
        <v>11878.699669355088</v>
      </c>
      <c r="J215" s="107"/>
      <c r="K215" s="107">
        <f>L214</f>
        <v>76881.320000000007</v>
      </c>
      <c r="L215" s="107"/>
      <c r="AD215">
        <f>ROUND((Source!AT103/100)*((ROUND(ROUND(Source!AO103,2)*Source!I103, 2)+ROUND(ROUND(Source!AN103,2)*Source!I103, 2))), 2)</f>
        <v>0</v>
      </c>
      <c r="AE215">
        <f>ROUND((Source!AU103/100)*((ROUND(ROUND(Source!AO103,2)*Source!I103, 2)+ROUND(ROUND(Source!AN103,2)*Source!I103, 2))), 2)</f>
        <v>0</v>
      </c>
      <c r="AN215" s="54">
        <f>L214</f>
        <v>76881.320000000007</v>
      </c>
      <c r="AO215">
        <f>0</f>
        <v>0</v>
      </c>
      <c r="AQ215" t="s">
        <v>1092</v>
      </c>
      <c r="AR215">
        <f>0</f>
        <v>0</v>
      </c>
      <c r="AT215">
        <f>0</f>
        <v>0</v>
      </c>
      <c r="AV215" t="s">
        <v>1092</v>
      </c>
      <c r="AW215" s="54">
        <f>L214</f>
        <v>76881.320000000007</v>
      </c>
      <c r="AZ215">
        <f>Source!X103</f>
        <v>0</v>
      </c>
      <c r="BA215">
        <f>Source!Y103</f>
        <v>0</v>
      </c>
      <c r="CD215">
        <v>1</v>
      </c>
    </row>
    <row r="216" spans="1:82" ht="28.5" x14ac:dyDescent="0.2">
      <c r="A216" s="39" t="s">
        <v>272</v>
      </c>
      <c r="B216" s="41" t="s">
        <v>1149</v>
      </c>
      <c r="C216" s="41" t="str">
        <f>Source!G104</f>
        <v>Отбивка штукатурки с поверхностей: стен и потолков кирпичных</v>
      </c>
      <c r="D216" s="42" t="str">
        <f>Source!H104</f>
        <v>100 м2</v>
      </c>
      <c r="E216" s="43">
        <f>Source!K104</f>
        <v>6.8900000000000003E-2</v>
      </c>
      <c r="F216" s="43"/>
      <c r="G216" s="43">
        <f>Source!I104</f>
        <v>3.4450000000000001E-2</v>
      </c>
      <c r="H216" s="45"/>
      <c r="I216" s="44"/>
      <c r="J216" s="45"/>
      <c r="K216" s="44"/>
      <c r="L216" s="45"/>
    </row>
    <row r="217" spans="1:82" x14ac:dyDescent="0.2">
      <c r="C217" s="46" t="str">
        <f>"Объем: "&amp;Source!I104&amp;"=6,89/"&amp;"100"</f>
        <v>Объем: 0,03445=6,89/100</v>
      </c>
    </row>
    <row r="218" spans="1:82" ht="15" x14ac:dyDescent="0.2">
      <c r="A218" s="40"/>
      <c r="B218" s="43">
        <v>1</v>
      </c>
      <c r="C218" s="40" t="s">
        <v>1084</v>
      </c>
      <c r="D218" s="42" t="s">
        <v>848</v>
      </c>
      <c r="E218" s="47"/>
      <c r="F218" s="43"/>
      <c r="G218" s="47">
        <f>Source!U104</f>
        <v>0.78614899999999999</v>
      </c>
      <c r="H218" s="43"/>
      <c r="I218" s="43"/>
      <c r="J218" s="43"/>
      <c r="K218" s="43"/>
      <c r="L218" s="48">
        <f>SUM(L219:L219)-SUMIF(CE219:CE219, 1, L219:L219)</f>
        <v>321.64999999999998</v>
      </c>
    </row>
    <row r="219" spans="1:82" ht="14.25" x14ac:dyDescent="0.2">
      <c r="A219" s="41"/>
      <c r="B219" s="41" t="s">
        <v>846</v>
      </c>
      <c r="C219" s="49" t="s">
        <v>847</v>
      </c>
      <c r="D219" s="50" t="s">
        <v>848</v>
      </c>
      <c r="E219" s="51">
        <v>22.82</v>
      </c>
      <c r="F219" s="51"/>
      <c r="G219" s="51">
        <f>SmtRes!CX91</f>
        <v>0.78614899999999999</v>
      </c>
      <c r="H219" s="52"/>
      <c r="I219" s="53"/>
      <c r="J219" s="52">
        <f>SmtRes!CZ91</f>
        <v>409.14</v>
      </c>
      <c r="K219" s="53"/>
      <c r="L219" s="52">
        <f>SmtRes!DI91</f>
        <v>321.64999999999998</v>
      </c>
    </row>
    <row r="220" spans="1:82" ht="15" x14ac:dyDescent="0.2">
      <c r="A220" s="41"/>
      <c r="B220" s="41"/>
      <c r="C220" s="56" t="s">
        <v>760</v>
      </c>
      <c r="D220" s="42"/>
      <c r="E220" s="43"/>
      <c r="F220" s="43"/>
      <c r="G220" s="43"/>
      <c r="H220" s="45"/>
      <c r="I220" s="44"/>
      <c r="J220" s="45"/>
      <c r="K220" s="44"/>
      <c r="L220" s="45">
        <f>L218</f>
        <v>321.64999999999998</v>
      </c>
    </row>
    <row r="221" spans="1:82" ht="14.25" x14ac:dyDescent="0.2">
      <c r="A221" s="39" t="s">
        <v>1150</v>
      </c>
      <c r="B221" s="41" t="str">
        <f>Source!F105</f>
        <v>999-9900</v>
      </c>
      <c r="C221" s="41" t="str">
        <f>Source!G105</f>
        <v>Строительный мусор</v>
      </c>
      <c r="D221" s="42" t="str">
        <f>Source!H105</f>
        <v>т</v>
      </c>
      <c r="E221" s="43">
        <f>SmtRes!AT92</f>
        <v>4.5999999999999996</v>
      </c>
      <c r="F221" s="43"/>
      <c r="G221" s="43">
        <f>Source!I105</f>
        <v>0.15847</v>
      </c>
      <c r="H221" s="45">
        <f>Source!AL105+Source!AO105+Source!AM105+Source!AN105</f>
        <v>0</v>
      </c>
      <c r="I221" s="44"/>
      <c r="J221" s="45"/>
      <c r="K221" s="44"/>
      <c r="L221" s="45">
        <f>Source!P105</f>
        <v>0</v>
      </c>
      <c r="AD221">
        <f>ROUND((Source!AT105/100)*((ROUND(ROUND(Source!AO105,2)*Source!I105, 2)+ROUND(ROUND(Source!AN105,2)*Source!I105, 2))), 2)</f>
        <v>0</v>
      </c>
      <c r="AE221">
        <f>ROUND((Source!AU105/100)*((ROUND(ROUND(Source!AO105,2)*Source!I105, 2)+ROUND(ROUND(Source!AN105,2)*Source!I105, 2))), 2)</f>
        <v>0</v>
      </c>
      <c r="AN221">
        <f>L221</f>
        <v>0</v>
      </c>
      <c r="AW221">
        <f>L221</f>
        <v>0</v>
      </c>
      <c r="AZ221">
        <f>Source!X105</f>
        <v>0</v>
      </c>
      <c r="BA221">
        <f>Source!Y105</f>
        <v>0</v>
      </c>
      <c r="CD221">
        <v>1</v>
      </c>
    </row>
    <row r="222" spans="1:82" ht="14.25" x14ac:dyDescent="0.2">
      <c r="A222" s="41"/>
      <c r="B222" s="41"/>
      <c r="C222" s="41" t="s">
        <v>1088</v>
      </c>
      <c r="D222" s="42"/>
      <c r="E222" s="43"/>
      <c r="F222" s="43"/>
      <c r="G222" s="43"/>
      <c r="H222" s="45"/>
      <c r="I222" s="44"/>
      <c r="J222" s="45"/>
      <c r="K222" s="44"/>
      <c r="L222" s="45">
        <f>SUM(AR216:AR225)+SUM(AS216:AS225)+SUM(AT216:AT225)+SUM(AU216:AU225)+SUM(AV216:AV225)</f>
        <v>321.64999999999998</v>
      </c>
    </row>
    <row r="223" spans="1:82" ht="71.25" x14ac:dyDescent="0.2">
      <c r="A223" s="41"/>
      <c r="B223" s="41" t="s">
        <v>28</v>
      </c>
      <c r="C223" s="41" t="s">
        <v>1089</v>
      </c>
      <c r="D223" s="42" t="s">
        <v>619</v>
      </c>
      <c r="E223" s="43">
        <f>Source!BZ104</f>
        <v>91</v>
      </c>
      <c r="F223" s="43"/>
      <c r="G223" s="43">
        <f>Source!AT104</f>
        <v>91</v>
      </c>
      <c r="H223" s="45"/>
      <c r="I223" s="44"/>
      <c r="J223" s="45"/>
      <c r="K223" s="44"/>
      <c r="L223" s="45">
        <f>SUM(AZ216:AZ225)</f>
        <v>292.7</v>
      </c>
    </row>
    <row r="224" spans="1:82" ht="71.25" x14ac:dyDescent="0.2">
      <c r="A224" s="49"/>
      <c r="B224" s="49" t="s">
        <v>29</v>
      </c>
      <c r="C224" s="49" t="s">
        <v>1090</v>
      </c>
      <c r="D224" s="50" t="s">
        <v>619</v>
      </c>
      <c r="E224" s="51">
        <f>Source!CA104</f>
        <v>52</v>
      </c>
      <c r="F224" s="51"/>
      <c r="G224" s="51">
        <f>Source!AU104</f>
        <v>52</v>
      </c>
      <c r="H224" s="52"/>
      <c r="I224" s="53"/>
      <c r="J224" s="52"/>
      <c r="K224" s="53"/>
      <c r="L224" s="52">
        <f>SUM(BA216:BA225)</f>
        <v>167.26</v>
      </c>
    </row>
    <row r="225" spans="1:101" ht="15" x14ac:dyDescent="0.2">
      <c r="C225" s="106" t="s">
        <v>1091</v>
      </c>
      <c r="D225" s="106"/>
      <c r="E225" s="106"/>
      <c r="F225" s="106"/>
      <c r="G225" s="106"/>
      <c r="H225" s="106"/>
      <c r="I225" s="107">
        <f>IF(E216&lt;&gt;0,K225/E216, 0)</f>
        <v>11344.121915820027</v>
      </c>
      <c r="J225" s="107"/>
      <c r="K225" s="107">
        <f>L218+L223+L224+SUM(L221:L221)</f>
        <v>781.6099999999999</v>
      </c>
      <c r="L225" s="107"/>
      <c r="AD225">
        <f>ROUND((Source!AT104/100)*((ROUND(SUMIF(SmtRes!AQ91:'SmtRes'!AQ92,"=1",SmtRes!AD91:'SmtRes'!AD92)*Source!I104, 2)+ROUND(SUMIF(SmtRes!AQ91:'SmtRes'!AQ92,"=1",SmtRes!AC91:'SmtRes'!AC92)*Source!I104, 2))), 2)</f>
        <v>12.82</v>
      </c>
      <c r="AE225">
        <f>ROUND((Source!AU104/100)*((ROUND(SUMIF(SmtRes!AQ91:'SmtRes'!AQ92,"=1",SmtRes!AD91:'SmtRes'!AD92)*Source!I104, 2)+ROUND(SUMIF(SmtRes!AQ91:'SmtRes'!AQ92,"=1",SmtRes!AC91:'SmtRes'!AC92)*Source!I104, 2))), 2)</f>
        <v>7.33</v>
      </c>
      <c r="AN225" s="54">
        <f>L218+L223+L224</f>
        <v>781.6099999999999</v>
      </c>
      <c r="AO225">
        <f>0</f>
        <v>0</v>
      </c>
      <c r="AQ225" t="s">
        <v>1092</v>
      </c>
      <c r="AR225" s="54">
        <f>L218</f>
        <v>321.64999999999998</v>
      </c>
      <c r="AT225">
        <f>0</f>
        <v>0</v>
      </c>
      <c r="AV225" t="s">
        <v>1092</v>
      </c>
      <c r="AW225">
        <f>0</f>
        <v>0</v>
      </c>
      <c r="AZ225">
        <f>Source!X104</f>
        <v>292.7</v>
      </c>
      <c r="BA225">
        <f>Source!Y104</f>
        <v>167.26</v>
      </c>
      <c r="CD225">
        <v>1</v>
      </c>
    </row>
    <row r="226" spans="1:101" ht="71.25" x14ac:dyDescent="0.2">
      <c r="A226" s="39" t="s">
        <v>277</v>
      </c>
      <c r="B226" s="41" t="s">
        <v>1151</v>
      </c>
      <c r="C226" s="41" t="str">
        <f>Source!G106</f>
        <v>Сплошное выравнивание внутренних поверхностей (однослойное оштукатуривание) из сухих растворных смесей толщиной до 10 мм: оконных и дверных откосов плоских</v>
      </c>
      <c r="D226" s="42" t="str">
        <f>Source!H106</f>
        <v>100 м2</v>
      </c>
      <c r="E226" s="43">
        <f>Source!K106</f>
        <v>6.8900000000000003E-2</v>
      </c>
      <c r="F226" s="43"/>
      <c r="G226" s="43">
        <f>Source!I106</f>
        <v>3.4450000000000001E-2</v>
      </c>
      <c r="H226" s="45"/>
      <c r="I226" s="44"/>
      <c r="J226" s="45"/>
      <c r="K226" s="44"/>
      <c r="L226" s="45"/>
    </row>
    <row r="227" spans="1:101" ht="51" x14ac:dyDescent="0.2">
      <c r="B227" s="58" t="s">
        <v>1030</v>
      </c>
      <c r="C227" s="108" t="s">
        <v>1093</v>
      </c>
      <c r="D227" s="108"/>
      <c r="E227" s="108"/>
      <c r="F227" s="108"/>
      <c r="G227" s="108"/>
      <c r="H227" s="108"/>
      <c r="I227" s="108"/>
      <c r="J227" s="108"/>
      <c r="K227" s="108"/>
      <c r="L227" s="108"/>
      <c r="CW227" s="59" t="s">
        <v>1093</v>
      </c>
    </row>
    <row r="228" spans="1:101" x14ac:dyDescent="0.2">
      <c r="C228" s="46" t="str">
        <f>"Объем: "&amp;Source!I106&amp;"=6,89/"&amp;"100"</f>
        <v>Объем: 0,03445=6,89/100</v>
      </c>
    </row>
    <row r="229" spans="1:101" ht="15" x14ac:dyDescent="0.2">
      <c r="A229" s="40"/>
      <c r="B229" s="43">
        <v>1</v>
      </c>
      <c r="C229" s="40" t="s">
        <v>1084</v>
      </c>
      <c r="D229" s="42" t="s">
        <v>848</v>
      </c>
      <c r="E229" s="47"/>
      <c r="F229" s="43"/>
      <c r="G229" s="47">
        <f>Source!U106</f>
        <v>3.3147962</v>
      </c>
      <c r="H229" s="43"/>
      <c r="I229" s="43"/>
      <c r="J229" s="43"/>
      <c r="K229" s="43"/>
      <c r="L229" s="48">
        <f>SUM(L230:L230)-SUMIF(CE230:CE230, 1, L230:L230)</f>
        <v>1480.65</v>
      </c>
    </row>
    <row r="230" spans="1:101" ht="14.25" x14ac:dyDescent="0.2">
      <c r="A230" s="41"/>
      <c r="B230" s="41" t="s">
        <v>856</v>
      </c>
      <c r="C230" s="41" t="s">
        <v>857</v>
      </c>
      <c r="D230" s="42" t="s">
        <v>848</v>
      </c>
      <c r="E230" s="43">
        <v>83.67</v>
      </c>
      <c r="F230" s="43">
        <f>ROUND(1.15,7)</f>
        <v>1.1499999999999999</v>
      </c>
      <c r="G230" s="43">
        <f>SmtRes!CX93</f>
        <v>3.3147962</v>
      </c>
      <c r="H230" s="45"/>
      <c r="I230" s="44"/>
      <c r="J230" s="45">
        <f>SmtRes!CZ93</f>
        <v>446.68</v>
      </c>
      <c r="K230" s="44"/>
      <c r="L230" s="45">
        <f>SmtRes!DI93</f>
        <v>1480.65</v>
      </c>
    </row>
    <row r="231" spans="1:101" ht="15" x14ac:dyDescent="0.2">
      <c r="A231" s="40"/>
      <c r="B231" s="43">
        <v>2</v>
      </c>
      <c r="C231" s="40" t="s">
        <v>1085</v>
      </c>
      <c r="D231" s="42"/>
      <c r="E231" s="47"/>
      <c r="F231" s="43"/>
      <c r="G231" s="47"/>
      <c r="H231" s="43"/>
      <c r="I231" s="43"/>
      <c r="J231" s="43"/>
      <c r="K231" s="43"/>
      <c r="L231" s="48">
        <f>SUM(L232:L238)-SUMIF(CE232:CE238, 1, L232:L238)</f>
        <v>2.2099999999999937</v>
      </c>
    </row>
    <row r="232" spans="1:101" ht="15" x14ac:dyDescent="0.2">
      <c r="A232" s="40"/>
      <c r="B232" s="43"/>
      <c r="C232" s="40" t="s">
        <v>1087</v>
      </c>
      <c r="D232" s="42" t="s">
        <v>848</v>
      </c>
      <c r="E232" s="47"/>
      <c r="F232" s="43"/>
      <c r="G232" s="47">
        <f>Source!V106</f>
        <v>5.7703900000000002E-2</v>
      </c>
      <c r="H232" s="43"/>
      <c r="I232" s="43"/>
      <c r="J232" s="43"/>
      <c r="K232" s="43"/>
      <c r="L232" s="48">
        <f>SUMIF(CE233:CE238, 1, L233:L238)</f>
        <v>25.89</v>
      </c>
      <c r="CE232">
        <v>1</v>
      </c>
    </row>
    <row r="233" spans="1:101" ht="71.25" x14ac:dyDescent="0.2">
      <c r="A233" s="41"/>
      <c r="B233" s="41" t="s">
        <v>944</v>
      </c>
      <c r="C233" s="41" t="s">
        <v>946</v>
      </c>
      <c r="D233" s="42" t="s">
        <v>854</v>
      </c>
      <c r="E233" s="43">
        <v>0.02</v>
      </c>
      <c r="F233" s="43">
        <f t="shared" ref="F233:F238" si="2">ROUND(1.25,7)</f>
        <v>1.25</v>
      </c>
      <c r="G233" s="43">
        <f>SmtRes!CX95</f>
        <v>8.6129999999999996E-4</v>
      </c>
      <c r="H233" s="45"/>
      <c r="I233" s="44"/>
      <c r="J233" s="45">
        <f>SmtRes!CZ95</f>
        <v>1568.18</v>
      </c>
      <c r="K233" s="44"/>
      <c r="L233" s="45">
        <f>SmtRes!DG95</f>
        <v>1.35</v>
      </c>
    </row>
    <row r="234" spans="1:101" ht="28.5" x14ac:dyDescent="0.2">
      <c r="A234" s="41"/>
      <c r="B234" s="41" t="s">
        <v>947</v>
      </c>
      <c r="C234" s="41" t="s">
        <v>1152</v>
      </c>
      <c r="D234" s="42" t="s">
        <v>848</v>
      </c>
      <c r="E234" s="43">
        <f>SmtRes!DO95*SmtRes!AT95</f>
        <v>0.02</v>
      </c>
      <c r="F234" s="43">
        <f t="shared" si="2"/>
        <v>1.25</v>
      </c>
      <c r="G234" s="43">
        <f>ROUND(E234*G226, 7)</f>
        <v>6.8900000000000005E-4</v>
      </c>
      <c r="H234" s="45"/>
      <c r="I234" s="44"/>
      <c r="J234" s="45">
        <f>ROUND(SmtRes!AG95/SmtRes!DO95, 2)</f>
        <v>578.04999999999995</v>
      </c>
      <c r="K234" s="44"/>
      <c r="L234" s="45">
        <f>SmtRes!DH95</f>
        <v>0.5</v>
      </c>
      <c r="CE234">
        <v>1</v>
      </c>
    </row>
    <row r="235" spans="1:101" ht="42.75" x14ac:dyDescent="0.2">
      <c r="A235" s="41"/>
      <c r="B235" s="41" t="s">
        <v>851</v>
      </c>
      <c r="C235" s="41" t="s">
        <v>853</v>
      </c>
      <c r="D235" s="42" t="s">
        <v>854</v>
      </c>
      <c r="E235" s="43">
        <v>0.3</v>
      </c>
      <c r="F235" s="43">
        <f t="shared" si="2"/>
        <v>1.25</v>
      </c>
      <c r="G235" s="43">
        <f>SmtRes!CX96</f>
        <v>1.2918799999999999E-2</v>
      </c>
      <c r="H235" s="45">
        <f>SmtRes!CZ96</f>
        <v>37.32</v>
      </c>
      <c r="I235" s="44">
        <f>SmtRes!AJ96</f>
        <v>1.47</v>
      </c>
      <c r="J235" s="45">
        <f>ROUND(H235*I235, 2)</f>
        <v>54.86</v>
      </c>
      <c r="K235" s="44"/>
      <c r="L235" s="45">
        <f>SmtRes!DG96</f>
        <v>0.71</v>
      </c>
    </row>
    <row r="236" spans="1:101" ht="28.5" x14ac:dyDescent="0.2">
      <c r="A236" s="41"/>
      <c r="B236" s="41" t="s">
        <v>855</v>
      </c>
      <c r="C236" s="41" t="s">
        <v>1086</v>
      </c>
      <c r="D236" s="42" t="s">
        <v>848</v>
      </c>
      <c r="E236" s="43">
        <f>SmtRes!DO96*SmtRes!AT96</f>
        <v>0.3</v>
      </c>
      <c r="F236" s="43">
        <f t="shared" si="2"/>
        <v>1.25</v>
      </c>
      <c r="G236" s="43">
        <f>ROUND(E236*G226, 7)</f>
        <v>1.0335E-2</v>
      </c>
      <c r="H236" s="45"/>
      <c r="I236" s="44"/>
      <c r="J236" s="45">
        <f>ROUND(SmtRes!AG96/SmtRes!DO96, 2)</f>
        <v>446.68</v>
      </c>
      <c r="K236" s="44"/>
      <c r="L236" s="45">
        <f>SmtRes!DH96</f>
        <v>5.77</v>
      </c>
      <c r="CE236">
        <v>1</v>
      </c>
    </row>
    <row r="237" spans="1:101" ht="28.5" x14ac:dyDescent="0.2">
      <c r="A237" s="41"/>
      <c r="B237" s="41" t="s">
        <v>948</v>
      </c>
      <c r="C237" s="41" t="s">
        <v>950</v>
      </c>
      <c r="D237" s="42" t="s">
        <v>854</v>
      </c>
      <c r="E237" s="43">
        <v>1.02</v>
      </c>
      <c r="F237" s="43">
        <f t="shared" si="2"/>
        <v>1.25</v>
      </c>
      <c r="G237" s="43">
        <f>SmtRes!CX97</f>
        <v>4.3923799999999999E-2</v>
      </c>
      <c r="H237" s="45">
        <f>SmtRes!CZ97</f>
        <v>2.31</v>
      </c>
      <c r="I237" s="44">
        <f>SmtRes!AJ97</f>
        <v>1.47</v>
      </c>
      <c r="J237" s="45">
        <f>ROUND(H237*I237, 2)</f>
        <v>3.4</v>
      </c>
      <c r="K237" s="44"/>
      <c r="L237" s="45">
        <f>SmtRes!DG97</f>
        <v>0.15</v>
      </c>
    </row>
    <row r="238" spans="1:101" ht="28.5" x14ac:dyDescent="0.2">
      <c r="A238" s="41"/>
      <c r="B238" s="41" t="s">
        <v>855</v>
      </c>
      <c r="C238" s="41" t="s">
        <v>1086</v>
      </c>
      <c r="D238" s="42" t="s">
        <v>848</v>
      </c>
      <c r="E238" s="43">
        <f>SmtRes!DO97*SmtRes!AT97</f>
        <v>1.02</v>
      </c>
      <c r="F238" s="43">
        <f t="shared" si="2"/>
        <v>1.25</v>
      </c>
      <c r="G238" s="43">
        <f>ROUND(E238*G226, 7)</f>
        <v>3.5138999999999997E-2</v>
      </c>
      <c r="H238" s="45"/>
      <c r="I238" s="44"/>
      <c r="J238" s="45">
        <f>ROUND(SmtRes!AG97/SmtRes!DO97, 2)</f>
        <v>446.68</v>
      </c>
      <c r="K238" s="44"/>
      <c r="L238" s="45">
        <f>SmtRes!DH97</f>
        <v>19.62</v>
      </c>
      <c r="CE238">
        <v>1</v>
      </c>
    </row>
    <row r="239" spans="1:101" ht="15" x14ac:dyDescent="0.2">
      <c r="A239" s="40"/>
      <c r="B239" s="43">
        <v>4</v>
      </c>
      <c r="C239" s="40" t="s">
        <v>1095</v>
      </c>
      <c r="D239" s="42"/>
      <c r="E239" s="47"/>
      <c r="F239" s="43"/>
      <c r="G239" s="47"/>
      <c r="H239" s="43"/>
      <c r="I239" s="43"/>
      <c r="J239" s="43"/>
      <c r="K239" s="43"/>
      <c r="L239" s="48">
        <f>SUM(L240:L240)-SUMIF(CE240:CE240, 1, L240:L240)</f>
        <v>0.84</v>
      </c>
    </row>
    <row r="240" spans="1:101" ht="14.25" x14ac:dyDescent="0.2">
      <c r="A240" s="41"/>
      <c r="B240" s="41" t="s">
        <v>951</v>
      </c>
      <c r="C240" s="41" t="s">
        <v>953</v>
      </c>
      <c r="D240" s="42" t="s">
        <v>639</v>
      </c>
      <c r="E240" s="43">
        <v>0.74</v>
      </c>
      <c r="F240" s="43"/>
      <c r="G240" s="43">
        <f>SmtRes!CX98</f>
        <v>2.5492999999999998E-2</v>
      </c>
      <c r="H240" s="45">
        <f>SmtRes!CZ98</f>
        <v>35.71</v>
      </c>
      <c r="I240" s="44">
        <f>SmtRes!AI98</f>
        <v>0.92</v>
      </c>
      <c r="J240" s="45">
        <f>ROUND(H240*I240, 2)</f>
        <v>32.85</v>
      </c>
      <c r="K240" s="44"/>
      <c r="L240" s="45">
        <f>SmtRes!DF98</f>
        <v>0.84</v>
      </c>
    </row>
    <row r="241" spans="1:101" ht="14.25" x14ac:dyDescent="0.2">
      <c r="A241" s="41"/>
      <c r="B241" s="41" t="str">
        <f>EtalonRes!I99</f>
        <v>04.3.02.09</v>
      </c>
      <c r="C241" s="41" t="str">
        <f>EtalonRes!K99</f>
        <v>Смеси на цементной основе</v>
      </c>
      <c r="D241" s="42" t="str">
        <f>EtalonRes!O99</f>
        <v>т</v>
      </c>
      <c r="E241" s="43">
        <f>EtalonRes!X99</f>
        <v>0</v>
      </c>
      <c r="F241" s="43"/>
      <c r="G241" s="43">
        <f>ROUND(EtalonRes!AG99*Source!I106, 7)</f>
        <v>0</v>
      </c>
      <c r="H241" s="45"/>
      <c r="I241" s="44"/>
      <c r="J241" s="45"/>
      <c r="K241" s="44"/>
      <c r="L241" s="45"/>
    </row>
    <row r="242" spans="1:101" ht="14.25" x14ac:dyDescent="0.2">
      <c r="A242" s="41"/>
      <c r="B242" s="41" t="str">
        <f>EtalonRes!I100</f>
        <v>14.4.01.21</v>
      </c>
      <c r="C242" s="49" t="str">
        <f>EtalonRes!K100</f>
        <v>Грунтовка</v>
      </c>
      <c r="D242" s="50" t="str">
        <f>EtalonRes!O100</f>
        <v>т</v>
      </c>
      <c r="E242" s="51">
        <f>EtalonRes!X100</f>
        <v>0</v>
      </c>
      <c r="F242" s="51"/>
      <c r="G242" s="51">
        <f>ROUND(EtalonRes!AG100*Source!I106, 7)</f>
        <v>0</v>
      </c>
      <c r="H242" s="52"/>
      <c r="I242" s="53"/>
      <c r="J242" s="52"/>
      <c r="K242" s="53"/>
      <c r="L242" s="52"/>
    </row>
    <row r="243" spans="1:101" ht="15" x14ac:dyDescent="0.2">
      <c r="A243" s="41"/>
      <c r="B243" s="41"/>
      <c r="C243" s="56" t="s">
        <v>760</v>
      </c>
      <c r="D243" s="42"/>
      <c r="E243" s="43"/>
      <c r="F243" s="43"/>
      <c r="G243" s="43"/>
      <c r="H243" s="45"/>
      <c r="I243" s="44"/>
      <c r="J243" s="45"/>
      <c r="K243" s="44"/>
      <c r="L243" s="45">
        <f>L229+L231+L232+L239</f>
        <v>1509.5900000000001</v>
      </c>
    </row>
    <row r="244" spans="1:101" ht="14.25" x14ac:dyDescent="0.2">
      <c r="A244" s="41"/>
      <c r="B244" s="41"/>
      <c r="C244" s="41" t="s">
        <v>1088</v>
      </c>
      <c r="D244" s="42"/>
      <c r="E244" s="43"/>
      <c r="F244" s="43"/>
      <c r="G244" s="43"/>
      <c r="H244" s="45"/>
      <c r="I244" s="44"/>
      <c r="J244" s="45"/>
      <c r="K244" s="44"/>
      <c r="L244" s="45">
        <f>SUM(AR226:AR247)+SUM(AS226:AS247)+SUM(AT226:AT247)+SUM(AU226:AU247)+SUM(AV226:AV247)</f>
        <v>1506.5400000000002</v>
      </c>
    </row>
    <row r="245" spans="1:101" ht="28.5" x14ac:dyDescent="0.2">
      <c r="A245" s="41"/>
      <c r="B245" s="41" t="s">
        <v>1130</v>
      </c>
      <c r="C245" s="41" t="s">
        <v>1131</v>
      </c>
      <c r="D245" s="42" t="s">
        <v>619</v>
      </c>
      <c r="E245" s="43">
        <f>Source!BZ106</f>
        <v>100</v>
      </c>
      <c r="F245" s="43">
        <f>ROUND(0.9,7)</f>
        <v>0.9</v>
      </c>
      <c r="G245" s="43">
        <f>Source!AT106</f>
        <v>90</v>
      </c>
      <c r="H245" s="45"/>
      <c r="I245" s="44"/>
      <c r="J245" s="45"/>
      <c r="K245" s="44"/>
      <c r="L245" s="45">
        <f>SUM(AZ226:AZ247)</f>
        <v>1355.89</v>
      </c>
    </row>
    <row r="246" spans="1:101" ht="28.5" x14ac:dyDescent="0.2">
      <c r="A246" s="49"/>
      <c r="B246" s="49" t="s">
        <v>1132</v>
      </c>
      <c r="C246" s="49" t="s">
        <v>1133</v>
      </c>
      <c r="D246" s="50" t="s">
        <v>619</v>
      </c>
      <c r="E246" s="51">
        <f>Source!CA106</f>
        <v>49</v>
      </c>
      <c r="F246" s="51">
        <f>ROUND(0.85,7)</f>
        <v>0.85</v>
      </c>
      <c r="G246" s="51">
        <f>Source!AU106</f>
        <v>41.65</v>
      </c>
      <c r="H246" s="52"/>
      <c r="I246" s="53"/>
      <c r="J246" s="52"/>
      <c r="K246" s="53"/>
      <c r="L246" s="52">
        <f>SUM(BA226:BA247)</f>
        <v>627.47</v>
      </c>
    </row>
    <row r="247" spans="1:101" ht="15" x14ac:dyDescent="0.2">
      <c r="C247" s="106" t="s">
        <v>1091</v>
      </c>
      <c r="D247" s="106"/>
      <c r="E247" s="106"/>
      <c r="F247" s="106"/>
      <c r="G247" s="106"/>
      <c r="H247" s="106"/>
      <c r="I247" s="107">
        <f>IF(E226&lt;&gt;0,K247/E226, 0)</f>
        <v>50695.936139332371</v>
      </c>
      <c r="J247" s="107"/>
      <c r="K247" s="107">
        <f>L229+L231+L239+L245+L246+L232</f>
        <v>3492.9500000000003</v>
      </c>
      <c r="L247" s="107"/>
      <c r="AD247">
        <f>ROUND((Source!AT106/100)*((ROUND(SUMIF(SmtRes!AQ93:'SmtRes'!AQ100,"=1",SmtRes!AD93:'SmtRes'!AD100)*Source!I106, 2)+ROUND(SUMIF(SmtRes!AQ93:'SmtRes'!AQ100,"=1",SmtRes!AC93:'SmtRes'!AC100)*Source!I106, 2))), 2)</f>
        <v>59.47</v>
      </c>
      <c r="AE247">
        <f>ROUND((Source!AU106/100)*((ROUND(SUMIF(SmtRes!AQ93:'SmtRes'!AQ100,"=1",SmtRes!AD93:'SmtRes'!AD100)*Source!I106, 2)+ROUND(SUMIF(SmtRes!AQ93:'SmtRes'!AQ100,"=1",SmtRes!AC93:'SmtRes'!AC100)*Source!I106, 2))), 2)</f>
        <v>27.52</v>
      </c>
      <c r="AN247" s="54">
        <f>L229+L231+L239+L245+L246+L232</f>
        <v>3492.9500000000003</v>
      </c>
      <c r="AO247" s="54">
        <f>L231</f>
        <v>2.2099999999999937</v>
      </c>
      <c r="AQ247" t="s">
        <v>1092</v>
      </c>
      <c r="AR247" s="54">
        <f>L229</f>
        <v>1480.65</v>
      </c>
      <c r="AT247" s="54">
        <f>L232</f>
        <v>25.89</v>
      </c>
      <c r="AV247" t="s">
        <v>1092</v>
      </c>
      <c r="AW247" s="54">
        <f>L239</f>
        <v>0.84</v>
      </c>
      <c r="AZ247">
        <f>Source!X106</f>
        <v>1355.89</v>
      </c>
      <c r="BA247">
        <f>Source!Y106</f>
        <v>627.47</v>
      </c>
      <c r="CD247">
        <v>1</v>
      </c>
    </row>
    <row r="248" spans="1:101" ht="42.75" x14ac:dyDescent="0.2">
      <c r="A248" s="60" t="s">
        <v>286</v>
      </c>
      <c r="B248" s="49" t="str">
        <f>Source!F109</f>
        <v>04.3.02.05-0002</v>
      </c>
      <c r="C248" s="49" t="str">
        <f>Source!G109</f>
        <v>Смеси сухие гипсовые штукатурные с легким заполнителем и полимерными добавками, класс В3,5 (М50)</v>
      </c>
      <c r="D248" s="50" t="str">
        <f>Source!H109</f>
        <v>кг</v>
      </c>
      <c r="E248" s="51">
        <f>Source!K109</f>
        <v>58.564999999999998</v>
      </c>
      <c r="F248" s="51"/>
      <c r="G248" s="51">
        <f>Source!I109</f>
        <v>29.282499999999999</v>
      </c>
      <c r="H248" s="52">
        <f>Source!AL109</f>
        <v>12.31</v>
      </c>
      <c r="I248" s="53">
        <f>IF(Source!BC109&lt;&gt; 0, Source!BC109, 1)</f>
        <v>1.24</v>
      </c>
      <c r="J248" s="52">
        <f>ROUND(H248*I248, 2)</f>
        <v>15.26</v>
      </c>
      <c r="K248" s="53"/>
      <c r="L248" s="52">
        <f>Source!P109</f>
        <v>446.85</v>
      </c>
    </row>
    <row r="249" spans="1:101" ht="15" x14ac:dyDescent="0.2">
      <c r="C249" s="106" t="s">
        <v>1091</v>
      </c>
      <c r="D249" s="106"/>
      <c r="E249" s="106"/>
      <c r="F249" s="106"/>
      <c r="G249" s="106"/>
      <c r="H249" s="106"/>
      <c r="I249" s="107">
        <f>IF(E248&lt;&gt;0,K249/E248, 0)</f>
        <v>7.6299837787074196</v>
      </c>
      <c r="J249" s="107"/>
      <c r="K249" s="107">
        <f>L248</f>
        <v>446.85</v>
      </c>
      <c r="L249" s="107"/>
      <c r="AD249">
        <f>ROUND((Source!AT109/100)*((ROUND(ROUND(Source!AO109,2)*Source!I109, 2)+ROUND(ROUND(Source!AN109,2)*Source!I109, 2))), 2)</f>
        <v>0</v>
      </c>
      <c r="AE249">
        <f>ROUND((Source!AU109/100)*((ROUND(ROUND(Source!AO109,2)*Source!I109, 2)+ROUND(ROUND(Source!AN109,2)*Source!I109, 2))), 2)</f>
        <v>0</v>
      </c>
      <c r="AN249" s="54">
        <f>L248</f>
        <v>446.85</v>
      </c>
      <c r="AO249">
        <f>0</f>
        <v>0</v>
      </c>
      <c r="AQ249" t="s">
        <v>1092</v>
      </c>
      <c r="AR249">
        <f>0</f>
        <v>0</v>
      </c>
      <c r="AT249">
        <f>0</f>
        <v>0</v>
      </c>
      <c r="AV249" t="s">
        <v>1092</v>
      </c>
      <c r="AW249" s="54">
        <f>L248</f>
        <v>446.85</v>
      </c>
      <c r="AZ249">
        <f>Source!X109</f>
        <v>0</v>
      </c>
      <c r="BA249">
        <f>Source!Y109</f>
        <v>0</v>
      </c>
      <c r="CD249">
        <v>1</v>
      </c>
    </row>
    <row r="250" spans="1:101" ht="85.5" x14ac:dyDescent="0.2">
      <c r="A250" s="60" t="s">
        <v>290</v>
      </c>
      <c r="B250" s="49" t="str">
        <f>Source!F110</f>
        <v>14.3.01.01-1002</v>
      </c>
      <c r="C250" s="49" t="str">
        <f>Source!G110</f>
        <v>Грунтовка глубокопроникающая для внутренних и наружных работ на основе водной дисперсии высококачественных латексов с добавлением пигментов и специальных добавок</v>
      </c>
      <c r="D250" s="50" t="str">
        <f>Source!H110</f>
        <v>т</v>
      </c>
      <c r="E250" s="51">
        <f>Source!K110</f>
        <v>2.0999999999999999E-3</v>
      </c>
      <c r="F250" s="51"/>
      <c r="G250" s="51">
        <f>Source!I110</f>
        <v>1.0499999999999999E-3</v>
      </c>
      <c r="H250" s="52">
        <f>Source!AL110</f>
        <v>60840.08</v>
      </c>
      <c r="I250" s="53">
        <f>IF(Source!BC110&lt;&gt; 0, Source!BC110, 1)</f>
        <v>1.23</v>
      </c>
      <c r="J250" s="52">
        <f>ROUND(H250*I250, 2)</f>
        <v>74833.3</v>
      </c>
      <c r="K250" s="53"/>
      <c r="L250" s="52">
        <f>Source!P110</f>
        <v>78.569999999999993</v>
      </c>
    </row>
    <row r="251" spans="1:101" ht="15" x14ac:dyDescent="0.2">
      <c r="C251" s="106" t="s">
        <v>1091</v>
      </c>
      <c r="D251" s="106"/>
      <c r="E251" s="106"/>
      <c r="F251" s="106"/>
      <c r="G251" s="106"/>
      <c r="H251" s="106"/>
      <c r="I251" s="107">
        <f>IF(E250&lt;&gt;0,K251/E250, 0)</f>
        <v>37414.28571428571</v>
      </c>
      <c r="J251" s="107"/>
      <c r="K251" s="107">
        <f>L250</f>
        <v>78.569999999999993</v>
      </c>
      <c r="L251" s="107"/>
      <c r="AD251">
        <f>ROUND((Source!AT110/100)*((ROUND(ROUND(Source!AO110,2)*Source!I110, 2)+ROUND(ROUND(Source!AN110,2)*Source!I110, 2))), 2)</f>
        <v>0</v>
      </c>
      <c r="AE251">
        <f>ROUND((Source!AU110/100)*((ROUND(ROUND(Source!AO110,2)*Source!I110, 2)+ROUND(ROUND(Source!AN110,2)*Source!I110, 2))), 2)</f>
        <v>0</v>
      </c>
      <c r="AN251" s="54">
        <f>L250</f>
        <v>78.569999999999993</v>
      </c>
      <c r="AO251">
        <f>0</f>
        <v>0</v>
      </c>
      <c r="AQ251" t="s">
        <v>1092</v>
      </c>
      <c r="AR251">
        <f>0</f>
        <v>0</v>
      </c>
      <c r="AT251">
        <f>0</f>
        <v>0</v>
      </c>
      <c r="AV251" t="s">
        <v>1092</v>
      </c>
      <c r="AW251" s="54">
        <f>L250</f>
        <v>78.569999999999993</v>
      </c>
      <c r="AZ251">
        <f>Source!X110</f>
        <v>0</v>
      </c>
      <c r="BA251">
        <f>Source!Y110</f>
        <v>0</v>
      </c>
      <c r="CD251">
        <v>1</v>
      </c>
    </row>
    <row r="252" spans="1:101" ht="42.75" x14ac:dyDescent="0.2">
      <c r="A252" s="39" t="s">
        <v>294</v>
      </c>
      <c r="B252" s="41" t="s">
        <v>1129</v>
      </c>
      <c r="C252" s="41" t="str">
        <f>Source!G111</f>
        <v>Окраска водно-дисперсионными акриловыми составами улучшенная: по штукатурке стен</v>
      </c>
      <c r="D252" s="42" t="str">
        <f>Source!H111</f>
        <v>100 м2</v>
      </c>
      <c r="E252" s="43">
        <f>Source!K111</f>
        <v>6.8900000000000003E-2</v>
      </c>
      <c r="F252" s="43"/>
      <c r="G252" s="43">
        <f>Source!I111</f>
        <v>3.4450000000000001E-2</v>
      </c>
      <c r="H252" s="45"/>
      <c r="I252" s="44"/>
      <c r="J252" s="45"/>
      <c r="K252" s="44"/>
      <c r="L252" s="45"/>
    </row>
    <row r="253" spans="1:101" ht="51" x14ac:dyDescent="0.2">
      <c r="B253" s="58" t="s">
        <v>1030</v>
      </c>
      <c r="C253" s="108" t="s">
        <v>1093</v>
      </c>
      <c r="D253" s="108"/>
      <c r="E253" s="108"/>
      <c r="F253" s="108"/>
      <c r="G253" s="108"/>
      <c r="H253" s="108"/>
      <c r="I253" s="108"/>
      <c r="J253" s="108"/>
      <c r="K253" s="108"/>
      <c r="L253" s="108"/>
      <c r="CW253" s="59" t="s">
        <v>1093</v>
      </c>
    </row>
    <row r="254" spans="1:101" x14ac:dyDescent="0.2">
      <c r="C254" s="46" t="str">
        <f>"Объем: "&amp;Source!I111&amp;"=6,89/"&amp;"100"</f>
        <v>Объем: 0,03445=6,89/100</v>
      </c>
    </row>
    <row r="255" spans="1:101" ht="15" x14ac:dyDescent="0.2">
      <c r="A255" s="40"/>
      <c r="B255" s="43">
        <v>1</v>
      </c>
      <c r="C255" s="40" t="s">
        <v>1084</v>
      </c>
      <c r="D255" s="42" t="s">
        <v>848</v>
      </c>
      <c r="E255" s="47"/>
      <c r="F255" s="43"/>
      <c r="G255" s="47">
        <f>Source!U111</f>
        <v>1.7257382999999999</v>
      </c>
      <c r="H255" s="43"/>
      <c r="I255" s="43"/>
      <c r="J255" s="43"/>
      <c r="K255" s="43"/>
      <c r="L255" s="48">
        <f>SUM(L256:L256)-SUMIF(CE256:CE256, 1, L256:L256)</f>
        <v>790.28</v>
      </c>
    </row>
    <row r="256" spans="1:101" ht="14.25" x14ac:dyDescent="0.2">
      <c r="A256" s="41"/>
      <c r="B256" s="41" t="s">
        <v>883</v>
      </c>
      <c r="C256" s="41" t="s">
        <v>884</v>
      </c>
      <c r="D256" s="42" t="s">
        <v>848</v>
      </c>
      <c r="E256" s="43">
        <v>43.56</v>
      </c>
      <c r="F256" s="43">
        <f>ROUND(1.15,7)</f>
        <v>1.1499999999999999</v>
      </c>
      <c r="G256" s="43">
        <f>SmtRes!CX101</f>
        <v>1.7257382999999999</v>
      </c>
      <c r="H256" s="45"/>
      <c r="I256" s="44"/>
      <c r="J256" s="45">
        <f>SmtRes!CZ101</f>
        <v>457.94</v>
      </c>
      <c r="K256" s="44"/>
      <c r="L256" s="45">
        <f>SmtRes!DI101</f>
        <v>790.28</v>
      </c>
    </row>
    <row r="257" spans="1:83" ht="15" x14ac:dyDescent="0.2">
      <c r="A257" s="40"/>
      <c r="B257" s="43">
        <v>2</v>
      </c>
      <c r="C257" s="40" t="s">
        <v>1085</v>
      </c>
      <c r="D257" s="42"/>
      <c r="E257" s="47"/>
      <c r="F257" s="43"/>
      <c r="G257" s="47"/>
      <c r="H257" s="43"/>
      <c r="I257" s="43"/>
      <c r="J257" s="43"/>
      <c r="K257" s="43"/>
      <c r="L257" s="48">
        <f>SUM(L258:L262)-SUMIF(CE258:CE262, 1, L258:L262)</f>
        <v>3.9500000000000011</v>
      </c>
    </row>
    <row r="258" spans="1:83" ht="15" x14ac:dyDescent="0.2">
      <c r="A258" s="40"/>
      <c r="B258" s="43"/>
      <c r="C258" s="40" t="s">
        <v>1087</v>
      </c>
      <c r="D258" s="42" t="s">
        <v>848</v>
      </c>
      <c r="E258" s="47"/>
      <c r="F258" s="43"/>
      <c r="G258" s="47">
        <f>Source!V111</f>
        <v>7.3206999999999994E-3</v>
      </c>
      <c r="H258" s="43"/>
      <c r="I258" s="43"/>
      <c r="J258" s="43"/>
      <c r="K258" s="43"/>
      <c r="L258" s="48">
        <f>SUMIF(CE259:CE262, 1, L259:L262)</f>
        <v>3.63</v>
      </c>
      <c r="CE258">
        <v>1</v>
      </c>
    </row>
    <row r="259" spans="1:83" ht="42.75" x14ac:dyDescent="0.2">
      <c r="A259" s="41"/>
      <c r="B259" s="41" t="s">
        <v>905</v>
      </c>
      <c r="C259" s="41" t="s">
        <v>907</v>
      </c>
      <c r="D259" s="42" t="s">
        <v>854</v>
      </c>
      <c r="E259" s="43">
        <v>0.02</v>
      </c>
      <c r="F259" s="43">
        <f>ROUND(1.25,7)</f>
        <v>1.25</v>
      </c>
      <c r="G259" s="43">
        <f>SmtRes!CX103</f>
        <v>8.6129999999999996E-4</v>
      </c>
      <c r="H259" s="45">
        <f>SmtRes!CZ103</f>
        <v>30.61</v>
      </c>
      <c r="I259" s="44">
        <f>SmtRes!AJ103</f>
        <v>1.47</v>
      </c>
      <c r="J259" s="45">
        <f>ROUND(H259*I259, 2)</f>
        <v>45</v>
      </c>
      <c r="K259" s="44"/>
      <c r="L259" s="45">
        <f>SmtRes!DG103</f>
        <v>0.04</v>
      </c>
    </row>
    <row r="260" spans="1:83" ht="28.5" x14ac:dyDescent="0.2">
      <c r="A260" s="41"/>
      <c r="B260" s="41" t="s">
        <v>855</v>
      </c>
      <c r="C260" s="41" t="s">
        <v>1086</v>
      </c>
      <c r="D260" s="42" t="s">
        <v>848</v>
      </c>
      <c r="E260" s="43">
        <f>SmtRes!DO103*SmtRes!AT103</f>
        <v>0.02</v>
      </c>
      <c r="F260" s="43">
        <f>ROUND(1.25,7)</f>
        <v>1.25</v>
      </c>
      <c r="G260" s="43">
        <f>ROUND(E260*G252, 7)</f>
        <v>6.8900000000000005E-4</v>
      </c>
      <c r="H260" s="45"/>
      <c r="I260" s="44"/>
      <c r="J260" s="45">
        <f>ROUND(SmtRes!AG103/SmtRes!DO103, 2)</f>
        <v>446.68</v>
      </c>
      <c r="K260" s="44"/>
      <c r="L260" s="45">
        <f>SmtRes!DH103</f>
        <v>0.38</v>
      </c>
      <c r="CE260">
        <v>1</v>
      </c>
    </row>
    <row r="261" spans="1:83" ht="28.5" x14ac:dyDescent="0.2">
      <c r="A261" s="41"/>
      <c r="B261" s="41" t="s">
        <v>858</v>
      </c>
      <c r="C261" s="41" t="s">
        <v>860</v>
      </c>
      <c r="D261" s="42" t="s">
        <v>854</v>
      </c>
      <c r="E261" s="43">
        <v>0.15</v>
      </c>
      <c r="F261" s="43">
        <f>ROUND(1.25,7)</f>
        <v>1.25</v>
      </c>
      <c r="G261" s="43">
        <f>SmtRes!CX104</f>
        <v>6.4593999999999997E-3</v>
      </c>
      <c r="H261" s="45"/>
      <c r="I261" s="44"/>
      <c r="J261" s="45">
        <f>SmtRes!CZ104</f>
        <v>605.36</v>
      </c>
      <c r="K261" s="44"/>
      <c r="L261" s="45">
        <f>SmtRes!DG104</f>
        <v>3.91</v>
      </c>
    </row>
    <row r="262" spans="1:83" ht="28.5" x14ac:dyDescent="0.2">
      <c r="A262" s="41"/>
      <c r="B262" s="41" t="s">
        <v>861</v>
      </c>
      <c r="C262" s="41" t="s">
        <v>1094</v>
      </c>
      <c r="D262" s="42" t="s">
        <v>848</v>
      </c>
      <c r="E262" s="43">
        <f>SmtRes!DO104*SmtRes!AT104</f>
        <v>0.15</v>
      </c>
      <c r="F262" s="43">
        <f>ROUND(1.25,7)</f>
        <v>1.25</v>
      </c>
      <c r="G262" s="43">
        <f>ROUND(E262*G252, 7)</f>
        <v>5.1675000000000002E-3</v>
      </c>
      <c r="H262" s="45"/>
      <c r="I262" s="44"/>
      <c r="J262" s="45">
        <f>ROUND(SmtRes!AG104/SmtRes!DO104, 2)</f>
        <v>502.98</v>
      </c>
      <c r="K262" s="44"/>
      <c r="L262" s="45">
        <f>SmtRes!DH104</f>
        <v>3.25</v>
      </c>
      <c r="CE262">
        <v>1</v>
      </c>
    </row>
    <row r="263" spans="1:83" ht="15" x14ac:dyDescent="0.2">
      <c r="A263" s="40"/>
      <c r="B263" s="43">
        <v>4</v>
      </c>
      <c r="C263" s="40" t="s">
        <v>1095</v>
      </c>
      <c r="D263" s="42"/>
      <c r="E263" s="47"/>
      <c r="F263" s="43"/>
      <c r="G263" s="47"/>
      <c r="H263" s="43"/>
      <c r="I263" s="43"/>
      <c r="J263" s="43"/>
      <c r="K263" s="43"/>
      <c r="L263" s="48">
        <f>SUM(L264:L266)-SUMIF(CE264:CE266, 1, L264:L266)</f>
        <v>156.91999999999999</v>
      </c>
    </row>
    <row r="264" spans="1:83" ht="28.5" x14ac:dyDescent="0.2">
      <c r="A264" s="41"/>
      <c r="B264" s="41" t="s">
        <v>888</v>
      </c>
      <c r="C264" s="41" t="s">
        <v>890</v>
      </c>
      <c r="D264" s="42" t="s">
        <v>64</v>
      </c>
      <c r="E264" s="43">
        <v>0.84</v>
      </c>
      <c r="F264" s="43"/>
      <c r="G264" s="43">
        <f>SmtRes!CX105</f>
        <v>2.8937999999999998E-2</v>
      </c>
      <c r="H264" s="45">
        <f>SmtRes!CZ105</f>
        <v>531.44000000000005</v>
      </c>
      <c r="I264" s="44">
        <f>SmtRes!AI105</f>
        <v>1.28</v>
      </c>
      <c r="J264" s="45">
        <f>ROUND(H264*I264, 2)</f>
        <v>680.24</v>
      </c>
      <c r="K264" s="44"/>
      <c r="L264" s="45">
        <f>SmtRes!DF105</f>
        <v>19.68</v>
      </c>
    </row>
    <row r="265" spans="1:83" ht="14.25" x14ac:dyDescent="0.2">
      <c r="A265" s="41"/>
      <c r="B265" s="41" t="s">
        <v>877</v>
      </c>
      <c r="C265" s="41" t="s">
        <v>879</v>
      </c>
      <c r="D265" s="42" t="s">
        <v>68</v>
      </c>
      <c r="E265" s="43">
        <v>0.31</v>
      </c>
      <c r="F265" s="43"/>
      <c r="G265" s="43">
        <f>SmtRes!CX106</f>
        <v>1.06795E-2</v>
      </c>
      <c r="H265" s="45">
        <f>SmtRes!CZ106</f>
        <v>56.11</v>
      </c>
      <c r="I265" s="44">
        <f>SmtRes!AI106</f>
        <v>1.48</v>
      </c>
      <c r="J265" s="45">
        <f>ROUND(H265*I265, 2)</f>
        <v>83.04</v>
      </c>
      <c r="K265" s="44"/>
      <c r="L265" s="45">
        <f>SmtRes!DF106</f>
        <v>0.89</v>
      </c>
    </row>
    <row r="266" spans="1:83" ht="14.25" x14ac:dyDescent="0.2">
      <c r="A266" s="41"/>
      <c r="B266" s="41" t="s">
        <v>908</v>
      </c>
      <c r="C266" s="41" t="s">
        <v>910</v>
      </c>
      <c r="D266" s="42" t="s">
        <v>33</v>
      </c>
      <c r="E266" s="43">
        <v>5.0999999999999997E-2</v>
      </c>
      <c r="F266" s="43"/>
      <c r="G266" s="43">
        <f>SmtRes!CX109</f>
        <v>1.7570000000000001E-3</v>
      </c>
      <c r="H266" s="45">
        <f>SmtRes!CZ109</f>
        <v>52790.33</v>
      </c>
      <c r="I266" s="44">
        <f>SmtRes!AI109</f>
        <v>1.47</v>
      </c>
      <c r="J266" s="45">
        <f>ROUND(H266*I266, 2)</f>
        <v>77601.789999999994</v>
      </c>
      <c r="K266" s="44"/>
      <c r="L266" s="45">
        <f>SmtRes!DF109</f>
        <v>136.35</v>
      </c>
    </row>
    <row r="267" spans="1:83" ht="14.25" x14ac:dyDescent="0.2">
      <c r="A267" s="41"/>
      <c r="B267" s="41" t="str">
        <f>EtalonRes!I107</f>
        <v>14.3.02.01</v>
      </c>
      <c r="C267" s="41" t="str">
        <f>EtalonRes!K107</f>
        <v>Краска акриловая</v>
      </c>
      <c r="D267" s="42" t="str">
        <f>EtalonRes!O107</f>
        <v>т</v>
      </c>
      <c r="E267" s="43">
        <f>EtalonRes!X107</f>
        <v>0.03</v>
      </c>
      <c r="F267" s="43"/>
      <c r="G267" s="43">
        <f>ROUND(EtalonRes!AG107*Source!I111, 7)</f>
        <v>1.0334999999999999E-3</v>
      </c>
      <c r="H267" s="45"/>
      <c r="I267" s="44"/>
      <c r="J267" s="45"/>
      <c r="K267" s="44"/>
      <c r="L267" s="45"/>
    </row>
    <row r="268" spans="1:83" ht="14.25" x14ac:dyDescent="0.2">
      <c r="A268" s="41"/>
      <c r="B268" s="41" t="str">
        <f>EtalonRes!I108</f>
        <v>14.4.01.02</v>
      </c>
      <c r="C268" s="49" t="str">
        <f>EtalonRes!K108</f>
        <v>Грунтовка</v>
      </c>
      <c r="D268" s="50" t="str">
        <f>EtalonRes!O108</f>
        <v>т</v>
      </c>
      <c r="E268" s="51">
        <f>EtalonRes!X108</f>
        <v>0.02</v>
      </c>
      <c r="F268" s="51"/>
      <c r="G268" s="51">
        <f>ROUND(EtalonRes!AG108*Source!I111, 7)</f>
        <v>6.8900000000000005E-4</v>
      </c>
      <c r="H268" s="52"/>
      <c r="I268" s="53"/>
      <c r="J268" s="52"/>
      <c r="K268" s="53"/>
      <c r="L268" s="52"/>
    </row>
    <row r="269" spans="1:83" ht="15" x14ac:dyDescent="0.2">
      <c r="A269" s="41"/>
      <c r="B269" s="41"/>
      <c r="C269" s="56" t="s">
        <v>760</v>
      </c>
      <c r="D269" s="42"/>
      <c r="E269" s="43"/>
      <c r="F269" s="43"/>
      <c r="G269" s="43"/>
      <c r="H269" s="45"/>
      <c r="I269" s="44"/>
      <c r="J269" s="45"/>
      <c r="K269" s="44"/>
      <c r="L269" s="45">
        <f>L255+L257+L258+L263</f>
        <v>954.78</v>
      </c>
    </row>
    <row r="270" spans="1:83" ht="14.25" x14ac:dyDescent="0.2">
      <c r="A270" s="41"/>
      <c r="B270" s="41"/>
      <c r="C270" s="41" t="s">
        <v>1088</v>
      </c>
      <c r="D270" s="42"/>
      <c r="E270" s="43"/>
      <c r="F270" s="43"/>
      <c r="G270" s="43"/>
      <c r="H270" s="45"/>
      <c r="I270" s="44"/>
      <c r="J270" s="45"/>
      <c r="K270" s="44"/>
      <c r="L270" s="45">
        <f>SUM(AR252:AR273)+SUM(AS252:AS273)+SUM(AT252:AT273)+SUM(AU252:AU273)+SUM(AV252:AV273)</f>
        <v>793.91</v>
      </c>
    </row>
    <row r="271" spans="1:83" ht="28.5" x14ac:dyDescent="0.2">
      <c r="A271" s="41"/>
      <c r="B271" s="41" t="s">
        <v>1130</v>
      </c>
      <c r="C271" s="41" t="s">
        <v>1131</v>
      </c>
      <c r="D271" s="42" t="s">
        <v>619</v>
      </c>
      <c r="E271" s="43">
        <f>Source!BZ111</f>
        <v>100</v>
      </c>
      <c r="F271" s="43">
        <f>ROUND(0.9,7)</f>
        <v>0.9</v>
      </c>
      <c r="G271" s="43">
        <f>Source!AT111</f>
        <v>90</v>
      </c>
      <c r="H271" s="45"/>
      <c r="I271" s="44"/>
      <c r="J271" s="45"/>
      <c r="K271" s="44"/>
      <c r="L271" s="45">
        <f>SUM(AZ252:AZ273)</f>
        <v>714.52</v>
      </c>
    </row>
    <row r="272" spans="1:83" ht="28.5" x14ac:dyDescent="0.2">
      <c r="A272" s="49"/>
      <c r="B272" s="49" t="s">
        <v>1132</v>
      </c>
      <c r="C272" s="49" t="s">
        <v>1133</v>
      </c>
      <c r="D272" s="50" t="s">
        <v>619</v>
      </c>
      <c r="E272" s="51">
        <f>Source!CA111</f>
        <v>49</v>
      </c>
      <c r="F272" s="51">
        <f>ROUND(0.85,7)</f>
        <v>0.85</v>
      </c>
      <c r="G272" s="51">
        <f>Source!AU111</f>
        <v>41.65</v>
      </c>
      <c r="H272" s="52"/>
      <c r="I272" s="53"/>
      <c r="J272" s="52"/>
      <c r="K272" s="53"/>
      <c r="L272" s="52">
        <f>SUM(BA252:BA273)</f>
        <v>330.66</v>
      </c>
    </row>
    <row r="273" spans="1:83" ht="15" x14ac:dyDescent="0.2">
      <c r="C273" s="106" t="s">
        <v>1091</v>
      </c>
      <c r="D273" s="106"/>
      <c r="E273" s="106"/>
      <c r="F273" s="106"/>
      <c r="G273" s="106"/>
      <c r="H273" s="106"/>
      <c r="I273" s="107">
        <f>IF(E252&lt;&gt;0,K273/E252, 0)</f>
        <v>29026.995645863572</v>
      </c>
      <c r="J273" s="107"/>
      <c r="K273" s="107">
        <f>L255+L257+L263+L271+L272+L258</f>
        <v>1999.9600000000003</v>
      </c>
      <c r="L273" s="107"/>
      <c r="AD273">
        <f>ROUND((Source!AT111/100)*((ROUND(SUMIF(SmtRes!AQ101:'SmtRes'!AQ109,"=1",SmtRes!AD101:'SmtRes'!AD109)*Source!I111, 2)+ROUND(SUMIF(SmtRes!AQ101:'SmtRes'!AQ109,"=1",SmtRes!AC101:'SmtRes'!AC109)*Source!I111, 2))), 2)</f>
        <v>43.65</v>
      </c>
      <c r="AE273">
        <f>ROUND((Source!AU111/100)*((ROUND(SUMIF(SmtRes!AQ101:'SmtRes'!AQ109,"=1",SmtRes!AD101:'SmtRes'!AD109)*Source!I111, 2)+ROUND(SUMIF(SmtRes!AQ101:'SmtRes'!AQ109,"=1",SmtRes!AC101:'SmtRes'!AC109)*Source!I111, 2))), 2)</f>
        <v>20.2</v>
      </c>
      <c r="AN273" s="54">
        <f>L255+L257+L263+L271+L272+L258</f>
        <v>1999.9600000000003</v>
      </c>
      <c r="AO273" s="54">
        <f>L257</f>
        <v>3.9500000000000011</v>
      </c>
      <c r="AQ273" t="s">
        <v>1092</v>
      </c>
      <c r="AR273" s="54">
        <f>L255</f>
        <v>790.28</v>
      </c>
      <c r="AT273" s="54">
        <f>L258</f>
        <v>3.63</v>
      </c>
      <c r="AV273" t="s">
        <v>1092</v>
      </c>
      <c r="AW273" s="54">
        <f>L263</f>
        <v>156.91999999999999</v>
      </c>
      <c r="AZ273">
        <f>Source!X111</f>
        <v>714.52</v>
      </c>
      <c r="BA273">
        <f>Source!Y111</f>
        <v>330.66</v>
      </c>
      <c r="CD273">
        <v>1</v>
      </c>
    </row>
    <row r="274" spans="1:83" ht="28.5" x14ac:dyDescent="0.2">
      <c r="A274" s="60" t="s">
        <v>297</v>
      </c>
      <c r="B274" s="49" t="str">
        <f>Source!F114</f>
        <v>14.3.02.01-0111</v>
      </c>
      <c r="C274" s="49" t="str">
        <f>Source!G114</f>
        <v>Краска водно-дисперсионная акрилатная ВД-АК-101</v>
      </c>
      <c r="D274" s="50" t="str">
        <f>Source!H114</f>
        <v>т</v>
      </c>
      <c r="E274" s="51">
        <f>Source!K114</f>
        <v>2.0669999999999998E-3</v>
      </c>
      <c r="F274" s="51"/>
      <c r="G274" s="51">
        <f>Source!I114</f>
        <v>1.034E-3</v>
      </c>
      <c r="H274" s="52"/>
      <c r="I274" s="53"/>
      <c r="J274" s="52">
        <f>Source!AL114</f>
        <v>80172.509999999995</v>
      </c>
      <c r="K274" s="53"/>
      <c r="L274" s="52">
        <f>Source!P114</f>
        <v>82.9</v>
      </c>
    </row>
    <row r="275" spans="1:83" ht="15" x14ac:dyDescent="0.2">
      <c r="C275" s="106" t="s">
        <v>1091</v>
      </c>
      <c r="D275" s="106"/>
      <c r="E275" s="106"/>
      <c r="F275" s="106"/>
      <c r="G275" s="106"/>
      <c r="H275" s="106"/>
      <c r="I275" s="107">
        <f>IF(E274&lt;&gt;0,K275/E274, 0)</f>
        <v>40106.434446057094</v>
      </c>
      <c r="J275" s="107"/>
      <c r="K275" s="107">
        <f>L274</f>
        <v>82.9</v>
      </c>
      <c r="L275" s="107"/>
      <c r="AD275">
        <f>ROUND((Source!AT114/100)*((ROUND(ROUND(Source!AO114,2)*Source!I114, 2)+ROUND(ROUND(Source!AN114,2)*Source!I114, 2))), 2)</f>
        <v>0</v>
      </c>
      <c r="AE275">
        <f>ROUND((Source!AU114/100)*((ROUND(ROUND(Source!AO114,2)*Source!I114, 2)+ROUND(ROUND(Source!AN114,2)*Source!I114, 2))), 2)</f>
        <v>0</v>
      </c>
      <c r="AN275" s="54">
        <f>L274</f>
        <v>82.9</v>
      </c>
      <c r="AO275">
        <f>0</f>
        <v>0</v>
      </c>
      <c r="AQ275" t="s">
        <v>1092</v>
      </c>
      <c r="AR275">
        <f>0</f>
        <v>0</v>
      </c>
      <c r="AT275">
        <f>0</f>
        <v>0</v>
      </c>
      <c r="AV275" t="s">
        <v>1092</v>
      </c>
      <c r="AW275" s="54">
        <f>L274</f>
        <v>82.9</v>
      </c>
      <c r="AZ275">
        <f>Source!X114</f>
        <v>0</v>
      </c>
      <c r="BA275">
        <f>Source!Y114</f>
        <v>0</v>
      </c>
      <c r="CD275">
        <v>1</v>
      </c>
    </row>
    <row r="276" spans="1:83" ht="14.25" x14ac:dyDescent="0.2">
      <c r="A276" s="60" t="s">
        <v>298</v>
      </c>
      <c r="B276" s="49" t="str">
        <f>Source!F115</f>
        <v>14.4.01.02-0029</v>
      </c>
      <c r="C276" s="49" t="str">
        <f>Source!G115</f>
        <v>Грунтовка акриловая ВД-АК-02</v>
      </c>
      <c r="D276" s="50" t="str">
        <f>Source!H115</f>
        <v>кг</v>
      </c>
      <c r="E276" s="51">
        <f>Source!K115</f>
        <v>1.3779999999999999</v>
      </c>
      <c r="F276" s="51"/>
      <c r="G276" s="51">
        <f>Source!I115</f>
        <v>0.68899999999999995</v>
      </c>
      <c r="H276" s="52">
        <f>Source!AL115</f>
        <v>98.12</v>
      </c>
      <c r="I276" s="53">
        <f>IF(Source!BC115&lt;&gt; 0, Source!BC115, 1)</f>
        <v>1.23</v>
      </c>
      <c r="J276" s="52">
        <f>ROUND(H276*I276, 2)</f>
        <v>120.69</v>
      </c>
      <c r="K276" s="53"/>
      <c r="L276" s="52">
        <f>Source!P115</f>
        <v>83.16</v>
      </c>
    </row>
    <row r="277" spans="1:83" ht="15" x14ac:dyDescent="0.2">
      <c r="C277" s="106" t="s">
        <v>1091</v>
      </c>
      <c r="D277" s="106"/>
      <c r="E277" s="106"/>
      <c r="F277" s="106"/>
      <c r="G277" s="106"/>
      <c r="H277" s="106"/>
      <c r="I277" s="107">
        <f>IF(E276&lt;&gt;0,K277/E276, 0)</f>
        <v>60.348330914368653</v>
      </c>
      <c r="J277" s="107"/>
      <c r="K277" s="107">
        <f>L276</f>
        <v>83.16</v>
      </c>
      <c r="L277" s="107"/>
      <c r="AD277">
        <f>ROUND((Source!AT115/100)*((ROUND(ROUND(Source!AO115,2)*Source!I115, 2)+ROUND(ROUND(Source!AN115,2)*Source!I115, 2))), 2)</f>
        <v>0</v>
      </c>
      <c r="AE277">
        <f>ROUND((Source!AU115/100)*((ROUND(ROUND(Source!AO115,2)*Source!I115, 2)+ROUND(ROUND(Source!AN115,2)*Source!I115, 2))), 2)</f>
        <v>0</v>
      </c>
      <c r="AN277" s="54">
        <f>L276</f>
        <v>83.16</v>
      </c>
      <c r="AO277">
        <f>0</f>
        <v>0</v>
      </c>
      <c r="AQ277" t="s">
        <v>1092</v>
      </c>
      <c r="AR277">
        <f>0</f>
        <v>0</v>
      </c>
      <c r="AT277">
        <f>0</f>
        <v>0</v>
      </c>
      <c r="AV277" t="s">
        <v>1092</v>
      </c>
      <c r="AW277" s="54">
        <f>L276</f>
        <v>83.16</v>
      </c>
      <c r="AZ277">
        <f>Source!X115</f>
        <v>0</v>
      </c>
      <c r="BA277">
        <f>Source!Y115</f>
        <v>0</v>
      </c>
      <c r="CD277">
        <v>1</v>
      </c>
    </row>
    <row r="278" spans="1:83" ht="42.75" x14ac:dyDescent="0.2">
      <c r="A278" s="39" t="s">
        <v>299</v>
      </c>
      <c r="B278" s="41" t="s">
        <v>1153</v>
      </c>
      <c r="C278" s="41" t="str">
        <f>Source!G116</f>
        <v>Окраска масляными составами: деревянных поручней с покрытием лаком</v>
      </c>
      <c r="D278" s="42" t="str">
        <f>Source!H116</f>
        <v>100 м2</v>
      </c>
      <c r="E278" s="43">
        <f>Source!K116</f>
        <v>7.4999999999999997E-3</v>
      </c>
      <c r="F278" s="43"/>
      <c r="G278" s="43">
        <f>Source!I116</f>
        <v>7.4999999999999997E-3</v>
      </c>
      <c r="H278" s="45"/>
      <c r="I278" s="44"/>
      <c r="J278" s="45"/>
      <c r="K278" s="44"/>
      <c r="L278" s="45"/>
    </row>
    <row r="279" spans="1:83" x14ac:dyDescent="0.2">
      <c r="C279" s="46" t="str">
        <f>"Объем: "&amp;Source!I116&amp;"=(5*"&amp;"0,15)/"&amp;"100"</f>
        <v>Объем: 0,0075=(5*0,15)/100</v>
      </c>
    </row>
    <row r="280" spans="1:83" ht="15" x14ac:dyDescent="0.2">
      <c r="A280" s="40"/>
      <c r="B280" s="43">
        <v>1</v>
      </c>
      <c r="C280" s="40" t="s">
        <v>1084</v>
      </c>
      <c r="D280" s="42" t="s">
        <v>848</v>
      </c>
      <c r="E280" s="47"/>
      <c r="F280" s="43"/>
      <c r="G280" s="47">
        <f>Source!U116</f>
        <v>0.85499999999999998</v>
      </c>
      <c r="H280" s="43"/>
      <c r="I280" s="43"/>
      <c r="J280" s="43"/>
      <c r="K280" s="43"/>
      <c r="L280" s="48">
        <f>SUM(L281:L281)-SUMIF(CE281:CE281, 1, L281:L281)</f>
        <v>391.54</v>
      </c>
    </row>
    <row r="281" spans="1:83" ht="14.25" x14ac:dyDescent="0.2">
      <c r="A281" s="41"/>
      <c r="B281" s="41" t="s">
        <v>883</v>
      </c>
      <c r="C281" s="41" t="s">
        <v>884</v>
      </c>
      <c r="D281" s="42" t="s">
        <v>848</v>
      </c>
      <c r="E281" s="43">
        <v>114</v>
      </c>
      <c r="F281" s="43"/>
      <c r="G281" s="43">
        <f>SmtRes!CX110</f>
        <v>0.85499999999999998</v>
      </c>
      <c r="H281" s="45"/>
      <c r="I281" s="44"/>
      <c r="J281" s="45">
        <f>SmtRes!CZ110</f>
        <v>457.94</v>
      </c>
      <c r="K281" s="44"/>
      <c r="L281" s="45">
        <f>SmtRes!DI110</f>
        <v>391.54</v>
      </c>
    </row>
    <row r="282" spans="1:83" ht="15" x14ac:dyDescent="0.2">
      <c r="A282" s="40"/>
      <c r="B282" s="43">
        <v>2</v>
      </c>
      <c r="C282" s="40" t="s">
        <v>1085</v>
      </c>
      <c r="D282" s="42"/>
      <c r="E282" s="47"/>
      <c r="F282" s="43"/>
      <c r="G282" s="47"/>
      <c r="H282" s="43"/>
      <c r="I282" s="43"/>
      <c r="J282" s="43"/>
      <c r="K282" s="43"/>
      <c r="L282" s="48">
        <f>SUM(L283:L287)-SUMIF(CE283:CE287, 1, L283:L287)</f>
        <v>0.31000000000000005</v>
      </c>
    </row>
    <row r="283" spans="1:83" ht="15" x14ac:dyDescent="0.2">
      <c r="A283" s="40"/>
      <c r="B283" s="43"/>
      <c r="C283" s="40" t="s">
        <v>1087</v>
      </c>
      <c r="D283" s="42" t="s">
        <v>848</v>
      </c>
      <c r="E283" s="47"/>
      <c r="F283" s="43"/>
      <c r="G283" s="47">
        <f>Source!V116</f>
        <v>1.2000000000000001E-3</v>
      </c>
      <c r="H283" s="43"/>
      <c r="I283" s="43"/>
      <c r="J283" s="43"/>
      <c r="K283" s="43"/>
      <c r="L283" s="48">
        <f>SUMIF(CE284:CE287, 1, L284:L287)</f>
        <v>0.57000000000000006</v>
      </c>
      <c r="CE283">
        <v>1</v>
      </c>
    </row>
    <row r="284" spans="1:83" ht="42.75" x14ac:dyDescent="0.2">
      <c r="A284" s="41"/>
      <c r="B284" s="41" t="s">
        <v>851</v>
      </c>
      <c r="C284" s="41" t="s">
        <v>853</v>
      </c>
      <c r="D284" s="42" t="s">
        <v>854</v>
      </c>
      <c r="E284" s="43">
        <v>0.1</v>
      </c>
      <c r="F284" s="43"/>
      <c r="G284" s="43">
        <f>SmtRes!CX112</f>
        <v>7.5000000000000002E-4</v>
      </c>
      <c r="H284" s="45">
        <f>SmtRes!CZ112</f>
        <v>37.32</v>
      </c>
      <c r="I284" s="44">
        <f>SmtRes!AJ112</f>
        <v>1.47</v>
      </c>
      <c r="J284" s="45">
        <f>ROUND(H284*I284, 2)</f>
        <v>54.86</v>
      </c>
      <c r="K284" s="44"/>
      <c r="L284" s="45">
        <f>SmtRes!DG112</f>
        <v>0.04</v>
      </c>
    </row>
    <row r="285" spans="1:83" ht="28.5" x14ac:dyDescent="0.2">
      <c r="A285" s="41"/>
      <c r="B285" s="41" t="s">
        <v>855</v>
      </c>
      <c r="C285" s="41" t="s">
        <v>1086</v>
      </c>
      <c r="D285" s="42" t="s">
        <v>848</v>
      </c>
      <c r="E285" s="43">
        <f>SmtRes!DO112*SmtRes!AT112</f>
        <v>0.1</v>
      </c>
      <c r="F285" s="43"/>
      <c r="G285" s="43">
        <f>ROUND(E285*G278, 7)</f>
        <v>7.5000000000000002E-4</v>
      </c>
      <c r="H285" s="45"/>
      <c r="I285" s="44"/>
      <c r="J285" s="45">
        <f>ROUND(SmtRes!AG112/SmtRes!DO112, 2)</f>
        <v>446.68</v>
      </c>
      <c r="K285" s="44"/>
      <c r="L285" s="45">
        <f>SmtRes!DH112</f>
        <v>0.34</v>
      </c>
      <c r="CE285">
        <v>1</v>
      </c>
    </row>
    <row r="286" spans="1:83" ht="28.5" x14ac:dyDescent="0.2">
      <c r="A286" s="41"/>
      <c r="B286" s="41" t="s">
        <v>858</v>
      </c>
      <c r="C286" s="41" t="s">
        <v>860</v>
      </c>
      <c r="D286" s="42" t="s">
        <v>854</v>
      </c>
      <c r="E286" s="43">
        <v>0.06</v>
      </c>
      <c r="F286" s="43"/>
      <c r="G286" s="43">
        <f>SmtRes!CX113</f>
        <v>4.4999999999999999E-4</v>
      </c>
      <c r="H286" s="45"/>
      <c r="I286" s="44"/>
      <c r="J286" s="45">
        <f>SmtRes!CZ113</f>
        <v>605.36</v>
      </c>
      <c r="K286" s="44"/>
      <c r="L286" s="45">
        <f>SmtRes!DG113</f>
        <v>0.27</v>
      </c>
    </row>
    <row r="287" spans="1:83" ht="28.5" x14ac:dyDescent="0.2">
      <c r="A287" s="41"/>
      <c r="B287" s="41" t="s">
        <v>861</v>
      </c>
      <c r="C287" s="41" t="s">
        <v>1094</v>
      </c>
      <c r="D287" s="42" t="s">
        <v>848</v>
      </c>
      <c r="E287" s="43">
        <f>SmtRes!DO113*SmtRes!AT113</f>
        <v>0.06</v>
      </c>
      <c r="F287" s="43"/>
      <c r="G287" s="43">
        <f>ROUND(E287*G278, 7)</f>
        <v>4.4999999999999999E-4</v>
      </c>
      <c r="H287" s="45"/>
      <c r="I287" s="44"/>
      <c r="J287" s="45">
        <f>ROUND(SmtRes!AG113/SmtRes!DO113, 2)</f>
        <v>502.98</v>
      </c>
      <c r="K287" s="44"/>
      <c r="L287" s="45">
        <f>SmtRes!DH113</f>
        <v>0.23</v>
      </c>
      <c r="CE287">
        <v>1</v>
      </c>
    </row>
    <row r="288" spans="1:83" ht="15" x14ac:dyDescent="0.2">
      <c r="A288" s="40"/>
      <c r="B288" s="43">
        <v>4</v>
      </c>
      <c r="C288" s="40" t="s">
        <v>1095</v>
      </c>
      <c r="D288" s="42"/>
      <c r="E288" s="47"/>
      <c r="F288" s="43"/>
      <c r="G288" s="47"/>
      <c r="H288" s="43"/>
      <c r="I288" s="43"/>
      <c r="J288" s="43"/>
      <c r="K288" s="43"/>
      <c r="L288" s="48">
        <f>SUM(L289:L294)-SUMIF(CE289:CE294, 1, L289:L294)</f>
        <v>60.18</v>
      </c>
    </row>
    <row r="289" spans="1:82" ht="14.25" x14ac:dyDescent="0.2">
      <c r="A289" s="41"/>
      <c r="B289" s="41" t="s">
        <v>885</v>
      </c>
      <c r="C289" s="41" t="s">
        <v>887</v>
      </c>
      <c r="D289" s="42" t="s">
        <v>68</v>
      </c>
      <c r="E289" s="43">
        <v>1.44</v>
      </c>
      <c r="F289" s="43"/>
      <c r="G289" s="43">
        <f>SmtRes!CX114</f>
        <v>1.0800000000000001E-2</v>
      </c>
      <c r="H289" s="45">
        <f>SmtRes!CZ114</f>
        <v>2507.62</v>
      </c>
      <c r="I289" s="44">
        <f>SmtRes!AI114</f>
        <v>1.28</v>
      </c>
      <c r="J289" s="45">
        <f t="shared" ref="J289:J294" si="3">ROUND(H289*I289, 2)</f>
        <v>3209.75</v>
      </c>
      <c r="K289" s="44"/>
      <c r="L289" s="45">
        <f>SmtRes!DF114</f>
        <v>34.67</v>
      </c>
    </row>
    <row r="290" spans="1:82" ht="28.5" x14ac:dyDescent="0.2">
      <c r="A290" s="41"/>
      <c r="B290" s="41" t="s">
        <v>888</v>
      </c>
      <c r="C290" s="41" t="s">
        <v>890</v>
      </c>
      <c r="D290" s="42" t="s">
        <v>64</v>
      </c>
      <c r="E290" s="43">
        <v>0.84</v>
      </c>
      <c r="F290" s="43"/>
      <c r="G290" s="43">
        <f>SmtRes!CX115</f>
        <v>6.3E-3</v>
      </c>
      <c r="H290" s="45">
        <f>SmtRes!CZ115</f>
        <v>531.44000000000005</v>
      </c>
      <c r="I290" s="44">
        <f>SmtRes!AI115</f>
        <v>1.28</v>
      </c>
      <c r="J290" s="45">
        <f t="shared" si="3"/>
        <v>680.24</v>
      </c>
      <c r="K290" s="44"/>
      <c r="L290" s="45">
        <f>SmtRes!DF115</f>
        <v>4.29</v>
      </c>
    </row>
    <row r="291" spans="1:82" ht="14.25" x14ac:dyDescent="0.2">
      <c r="A291" s="41"/>
      <c r="B291" s="41" t="s">
        <v>877</v>
      </c>
      <c r="C291" s="41" t="s">
        <v>879</v>
      </c>
      <c r="D291" s="42" t="s">
        <v>68</v>
      </c>
      <c r="E291" s="43">
        <v>0.31</v>
      </c>
      <c r="F291" s="43"/>
      <c r="G291" s="43">
        <f>SmtRes!CX116</f>
        <v>2.3249999999999998E-3</v>
      </c>
      <c r="H291" s="45">
        <f>SmtRes!CZ116</f>
        <v>56.11</v>
      </c>
      <c r="I291" s="44">
        <f>SmtRes!AI116</f>
        <v>1.48</v>
      </c>
      <c r="J291" s="45">
        <f t="shared" si="3"/>
        <v>83.04</v>
      </c>
      <c r="K291" s="44"/>
      <c r="L291" s="45">
        <f>SmtRes!DF116</f>
        <v>0.19</v>
      </c>
    </row>
    <row r="292" spans="1:82" ht="28.5" x14ac:dyDescent="0.2">
      <c r="A292" s="41"/>
      <c r="B292" s="41" t="s">
        <v>954</v>
      </c>
      <c r="C292" s="41" t="s">
        <v>956</v>
      </c>
      <c r="D292" s="42" t="s">
        <v>33</v>
      </c>
      <c r="E292" s="43">
        <v>2.2000000000000001E-3</v>
      </c>
      <c r="F292" s="43"/>
      <c r="G292" s="43">
        <f>SmtRes!CX118</f>
        <v>1.6500000000000001E-5</v>
      </c>
      <c r="H292" s="45">
        <f>SmtRes!CZ118</f>
        <v>195517</v>
      </c>
      <c r="I292" s="44">
        <f>SmtRes!AI118</f>
        <v>1.25</v>
      </c>
      <c r="J292" s="45">
        <f t="shared" si="3"/>
        <v>244396.25</v>
      </c>
      <c r="K292" s="44"/>
      <c r="L292" s="45">
        <f>SmtRes!DF118</f>
        <v>4.03</v>
      </c>
    </row>
    <row r="293" spans="1:82" ht="57" x14ac:dyDescent="0.2">
      <c r="A293" s="41"/>
      <c r="B293" s="41" t="s">
        <v>891</v>
      </c>
      <c r="C293" s="41" t="s">
        <v>893</v>
      </c>
      <c r="D293" s="42" t="s">
        <v>33</v>
      </c>
      <c r="E293" s="43">
        <v>2.3E-3</v>
      </c>
      <c r="F293" s="43"/>
      <c r="G293" s="43">
        <f>SmtRes!CX119</f>
        <v>1.73E-5</v>
      </c>
      <c r="H293" s="45">
        <f>SmtRes!CZ119</f>
        <v>60697.21</v>
      </c>
      <c r="I293" s="44">
        <f>SmtRes!AI119</f>
        <v>1.25</v>
      </c>
      <c r="J293" s="45">
        <f t="shared" si="3"/>
        <v>75871.509999999995</v>
      </c>
      <c r="K293" s="44"/>
      <c r="L293" s="45">
        <f>SmtRes!DF119</f>
        <v>1.31</v>
      </c>
    </row>
    <row r="294" spans="1:82" ht="14.25" x14ac:dyDescent="0.2">
      <c r="A294" s="41"/>
      <c r="B294" s="41" t="s">
        <v>894</v>
      </c>
      <c r="C294" s="41" t="s">
        <v>896</v>
      </c>
      <c r="D294" s="42" t="s">
        <v>33</v>
      </c>
      <c r="E294" s="43">
        <v>5.6399999999999999E-2</v>
      </c>
      <c r="F294" s="43"/>
      <c r="G294" s="43">
        <f>SmtRes!CX120</f>
        <v>4.2299999999999998E-4</v>
      </c>
      <c r="H294" s="45">
        <f>SmtRes!CZ120</f>
        <v>25237.94</v>
      </c>
      <c r="I294" s="44">
        <f>SmtRes!AI120</f>
        <v>1.47</v>
      </c>
      <c r="J294" s="45">
        <f t="shared" si="3"/>
        <v>37099.769999999997</v>
      </c>
      <c r="K294" s="44"/>
      <c r="L294" s="45">
        <f>SmtRes!DF120</f>
        <v>15.69</v>
      </c>
    </row>
    <row r="295" spans="1:82" ht="28.5" x14ac:dyDescent="0.2">
      <c r="A295" s="41"/>
      <c r="B295" s="41" t="str">
        <f>EtalonRes!I117</f>
        <v>14.4.02.04</v>
      </c>
      <c r="C295" s="49" t="str">
        <f>EtalonRes!K117</f>
        <v>Краски для внутренних работ масляные готовые к применению</v>
      </c>
      <c r="D295" s="50" t="str">
        <f>EtalonRes!O117</f>
        <v>т</v>
      </c>
      <c r="E295" s="51">
        <f>EtalonRes!X117</f>
        <v>1.37E-2</v>
      </c>
      <c r="F295" s="51"/>
      <c r="G295" s="51">
        <f>ROUND(EtalonRes!AG117*Source!I116, 7)</f>
        <v>1.0280000000000001E-4</v>
      </c>
      <c r="H295" s="52"/>
      <c r="I295" s="53"/>
      <c r="J295" s="52"/>
      <c r="K295" s="53"/>
      <c r="L295" s="52"/>
    </row>
    <row r="296" spans="1:82" ht="15" x14ac:dyDescent="0.2">
      <c r="A296" s="41"/>
      <c r="B296" s="41"/>
      <c r="C296" s="56" t="s">
        <v>760</v>
      </c>
      <c r="D296" s="42"/>
      <c r="E296" s="43"/>
      <c r="F296" s="43"/>
      <c r="G296" s="43"/>
      <c r="H296" s="45"/>
      <c r="I296" s="44"/>
      <c r="J296" s="45"/>
      <c r="K296" s="44"/>
      <c r="L296" s="45">
        <f>L280+L282+L283+L288</f>
        <v>452.6</v>
      </c>
    </row>
    <row r="297" spans="1:82" ht="14.25" x14ac:dyDescent="0.2">
      <c r="A297" s="41"/>
      <c r="B297" s="41"/>
      <c r="C297" s="41" t="s">
        <v>1088</v>
      </c>
      <c r="D297" s="42"/>
      <c r="E297" s="43"/>
      <c r="F297" s="43"/>
      <c r="G297" s="43"/>
      <c r="H297" s="45"/>
      <c r="I297" s="44"/>
      <c r="J297" s="45"/>
      <c r="K297" s="44"/>
      <c r="L297" s="45">
        <f>SUM(AR278:AR300)+SUM(AS278:AS300)+SUM(AT278:AT300)+SUM(AU278:AU300)+SUM(AV278:AV300)</f>
        <v>392.11</v>
      </c>
    </row>
    <row r="298" spans="1:82" ht="14.25" x14ac:dyDescent="0.2">
      <c r="A298" s="41"/>
      <c r="B298" s="41" t="s">
        <v>98</v>
      </c>
      <c r="C298" s="41" t="s">
        <v>1096</v>
      </c>
      <c r="D298" s="42" t="s">
        <v>619</v>
      </c>
      <c r="E298" s="43">
        <f>Source!BZ116</f>
        <v>90</v>
      </c>
      <c r="F298" s="43"/>
      <c r="G298" s="43">
        <f>Source!AT116</f>
        <v>90</v>
      </c>
      <c r="H298" s="45"/>
      <c r="I298" s="44"/>
      <c r="J298" s="45"/>
      <c r="K298" s="44"/>
      <c r="L298" s="45">
        <f>SUM(AZ278:AZ300)</f>
        <v>352.9</v>
      </c>
    </row>
    <row r="299" spans="1:82" ht="14.25" x14ac:dyDescent="0.2">
      <c r="A299" s="49"/>
      <c r="B299" s="49" t="s">
        <v>99</v>
      </c>
      <c r="C299" s="49" t="s">
        <v>1097</v>
      </c>
      <c r="D299" s="50" t="s">
        <v>619</v>
      </c>
      <c r="E299" s="51">
        <f>Source!CA116</f>
        <v>46</v>
      </c>
      <c r="F299" s="51"/>
      <c r="G299" s="51">
        <f>Source!AU116</f>
        <v>46</v>
      </c>
      <c r="H299" s="52"/>
      <c r="I299" s="53"/>
      <c r="J299" s="52"/>
      <c r="K299" s="53"/>
      <c r="L299" s="52">
        <f>SUM(BA278:BA300)</f>
        <v>180.37</v>
      </c>
    </row>
    <row r="300" spans="1:82" ht="15" x14ac:dyDescent="0.2">
      <c r="C300" s="106" t="s">
        <v>1091</v>
      </c>
      <c r="D300" s="106"/>
      <c r="E300" s="106"/>
      <c r="F300" s="106"/>
      <c r="G300" s="106"/>
      <c r="H300" s="106"/>
      <c r="I300" s="107">
        <f>IF(E278&lt;&gt;0,K300/E278, 0)</f>
        <v>131449.33333333334</v>
      </c>
      <c r="J300" s="107"/>
      <c r="K300" s="107">
        <f>L280+L282+L288+L298+L299+L283</f>
        <v>985.87000000000012</v>
      </c>
      <c r="L300" s="107"/>
      <c r="AD300">
        <f>ROUND((Source!AT116/100)*((ROUND(SUMIF(SmtRes!AQ110:'SmtRes'!AQ120,"=1",SmtRes!AD110:'SmtRes'!AD120)*Source!I116, 2)+ROUND(SUMIF(SmtRes!AQ110:'SmtRes'!AQ120,"=1",SmtRes!AC110:'SmtRes'!AC120)*Source!I116, 2))), 2)</f>
        <v>9.5</v>
      </c>
      <c r="AE300">
        <f>ROUND((Source!AU116/100)*((ROUND(SUMIF(SmtRes!AQ110:'SmtRes'!AQ120,"=1",SmtRes!AD110:'SmtRes'!AD120)*Source!I116, 2)+ROUND(SUMIF(SmtRes!AQ110:'SmtRes'!AQ120,"=1",SmtRes!AC110:'SmtRes'!AC120)*Source!I116, 2))), 2)</f>
        <v>4.8499999999999996</v>
      </c>
      <c r="AN300" s="54">
        <f>L280+L282+L288+L298+L299+L283</f>
        <v>985.87000000000012</v>
      </c>
      <c r="AO300" s="54">
        <f>L282</f>
        <v>0.31000000000000005</v>
      </c>
      <c r="AQ300" t="s">
        <v>1092</v>
      </c>
      <c r="AR300" s="54">
        <f>L280</f>
        <v>391.54</v>
      </c>
      <c r="AT300" s="54">
        <f>L283</f>
        <v>0.57000000000000006</v>
      </c>
      <c r="AV300" t="s">
        <v>1092</v>
      </c>
      <c r="AW300" s="54">
        <f>L288</f>
        <v>60.18</v>
      </c>
      <c r="AZ300">
        <f>Source!X116</f>
        <v>352.9</v>
      </c>
      <c r="BA300">
        <f>Source!Y116</f>
        <v>180.37</v>
      </c>
      <c r="CD300">
        <v>1</v>
      </c>
    </row>
    <row r="301" spans="1:82" ht="14.25" x14ac:dyDescent="0.2">
      <c r="A301" s="60" t="s">
        <v>304</v>
      </c>
      <c r="B301" s="49" t="str">
        <f>Source!F118</f>
        <v>14.4.02.04-0182</v>
      </c>
      <c r="C301" s="49" t="str">
        <f>Source!G118</f>
        <v>Краска масляная МА-15, цветная</v>
      </c>
      <c r="D301" s="50" t="str">
        <f>Source!H118</f>
        <v>т</v>
      </c>
      <c r="E301" s="51">
        <f>Source!K118</f>
        <v>1.0280000000000001E-4</v>
      </c>
      <c r="F301" s="51"/>
      <c r="G301" s="51">
        <f>Source!I118</f>
        <v>1.0280000000000001E-4</v>
      </c>
      <c r="H301" s="52">
        <f>Source!AL118</f>
        <v>61265.39</v>
      </c>
      <c r="I301" s="53">
        <f>IF(Source!BC118&lt;&gt; 0, Source!BC118, 1)</f>
        <v>1.37</v>
      </c>
      <c r="J301" s="52">
        <f>ROUND(H301*I301, 2)</f>
        <v>83933.58</v>
      </c>
      <c r="K301" s="53"/>
      <c r="L301" s="52">
        <f>Source!P118</f>
        <v>8.6300000000000008</v>
      </c>
    </row>
    <row r="302" spans="1:82" ht="15" x14ac:dyDescent="0.2">
      <c r="C302" s="106" t="s">
        <v>1091</v>
      </c>
      <c r="D302" s="106"/>
      <c r="E302" s="106"/>
      <c r="F302" s="106"/>
      <c r="G302" s="106"/>
      <c r="H302" s="106"/>
      <c r="I302" s="107">
        <f>IF(E301&lt;&gt;0,K302/E301, 0)</f>
        <v>83949.416342412456</v>
      </c>
      <c r="J302" s="107"/>
      <c r="K302" s="107">
        <f>L301</f>
        <v>8.6300000000000008</v>
      </c>
      <c r="L302" s="107"/>
      <c r="AD302">
        <f>ROUND((Source!AT118/100)*((ROUND(ROUND(Source!AO118,2)*Source!I118, 2)+ROUND(ROUND(Source!AN118,2)*Source!I118, 2))), 2)</f>
        <v>0</v>
      </c>
      <c r="AE302">
        <f>ROUND((Source!AU118/100)*((ROUND(ROUND(Source!AO118,2)*Source!I118, 2)+ROUND(ROUND(Source!AN118,2)*Source!I118, 2))), 2)</f>
        <v>0</v>
      </c>
      <c r="AN302" s="54">
        <f>L301</f>
        <v>8.6300000000000008</v>
      </c>
      <c r="AO302">
        <f>0</f>
        <v>0</v>
      </c>
      <c r="AQ302" t="s">
        <v>1092</v>
      </c>
      <c r="AR302">
        <f>0</f>
        <v>0</v>
      </c>
      <c r="AT302">
        <f>0</f>
        <v>0</v>
      </c>
      <c r="AV302" t="s">
        <v>1092</v>
      </c>
      <c r="AW302" s="54">
        <f>L301</f>
        <v>8.6300000000000008</v>
      </c>
      <c r="AZ302">
        <f>Source!X118</f>
        <v>0</v>
      </c>
      <c r="BA302">
        <f>Source!Y118</f>
        <v>0</v>
      </c>
      <c r="CD302">
        <v>1</v>
      </c>
    </row>
    <row r="303" spans="1:82" ht="42.75" x14ac:dyDescent="0.2">
      <c r="A303" s="39" t="s">
        <v>305</v>
      </c>
      <c r="B303" s="41" t="s">
        <v>1154</v>
      </c>
      <c r="C303" s="41" t="str">
        <f>Source!G119</f>
        <v>Улучшенная масляная окраска ранее окрашенных полов: за два раза с расчисткой старой краски до 35%</v>
      </c>
      <c r="D303" s="42" t="str">
        <f>Source!H119</f>
        <v>100 м2</v>
      </c>
      <c r="E303" s="43">
        <f>Source!K119</f>
        <v>0.1</v>
      </c>
      <c r="F303" s="43"/>
      <c r="G303" s="43">
        <f>Source!I119</f>
        <v>0.05</v>
      </c>
      <c r="H303" s="45"/>
      <c r="I303" s="44"/>
      <c r="J303" s="45"/>
      <c r="K303" s="44"/>
      <c r="L303" s="45"/>
    </row>
    <row r="304" spans="1:82" x14ac:dyDescent="0.2">
      <c r="C304" s="46" t="str">
        <f>"Объем: "&amp;Source!I119&amp;"=10/"&amp;"100"</f>
        <v>Объем: 0,05=10/100</v>
      </c>
    </row>
    <row r="305" spans="1:83" ht="15" x14ac:dyDescent="0.2">
      <c r="A305" s="40"/>
      <c r="B305" s="43">
        <v>1</v>
      </c>
      <c r="C305" s="40" t="s">
        <v>1084</v>
      </c>
      <c r="D305" s="42" t="s">
        <v>848</v>
      </c>
      <c r="E305" s="47"/>
      <c r="F305" s="43"/>
      <c r="G305" s="47">
        <f>Source!U119</f>
        <v>2.2799999999999998</v>
      </c>
      <c r="H305" s="43"/>
      <c r="I305" s="43"/>
      <c r="J305" s="43"/>
      <c r="K305" s="43"/>
      <c r="L305" s="48">
        <f>SUM(L306:L306)-SUMIF(CE306:CE306, 1, L306:L306)</f>
        <v>1031.27</v>
      </c>
    </row>
    <row r="306" spans="1:83" ht="14.25" x14ac:dyDescent="0.2">
      <c r="A306" s="41"/>
      <c r="B306" s="41" t="s">
        <v>897</v>
      </c>
      <c r="C306" s="41" t="s">
        <v>898</v>
      </c>
      <c r="D306" s="42" t="s">
        <v>848</v>
      </c>
      <c r="E306" s="43">
        <v>45.6</v>
      </c>
      <c r="F306" s="43"/>
      <c r="G306" s="43">
        <f>SmtRes!CX121</f>
        <v>2.2799999999999998</v>
      </c>
      <c r="H306" s="45"/>
      <c r="I306" s="44"/>
      <c r="J306" s="45">
        <f>SmtRes!CZ121</f>
        <v>452.31</v>
      </c>
      <c r="K306" s="44"/>
      <c r="L306" s="45">
        <f>SmtRes!DI121</f>
        <v>1031.27</v>
      </c>
    </row>
    <row r="307" spans="1:83" ht="15" x14ac:dyDescent="0.2">
      <c r="A307" s="40"/>
      <c r="B307" s="43">
        <v>2</v>
      </c>
      <c r="C307" s="40" t="s">
        <v>1085</v>
      </c>
      <c r="D307" s="42"/>
      <c r="E307" s="47"/>
      <c r="F307" s="43"/>
      <c r="G307" s="47"/>
      <c r="H307" s="43"/>
      <c r="I307" s="43"/>
      <c r="J307" s="43"/>
      <c r="K307" s="43"/>
      <c r="L307" s="48">
        <f>SUM(L308:L312)-SUMIF(CE308:CE312, 1, L308:L312)</f>
        <v>2.09</v>
      </c>
    </row>
    <row r="308" spans="1:83" ht="15" x14ac:dyDescent="0.2">
      <c r="A308" s="40"/>
      <c r="B308" s="43"/>
      <c r="C308" s="40" t="s">
        <v>1087</v>
      </c>
      <c r="D308" s="42" t="s">
        <v>848</v>
      </c>
      <c r="E308" s="47"/>
      <c r="F308" s="43"/>
      <c r="G308" s="47">
        <f>Source!V119</f>
        <v>8.0000000000000002E-3</v>
      </c>
      <c r="H308" s="43"/>
      <c r="I308" s="43"/>
      <c r="J308" s="43"/>
      <c r="K308" s="43"/>
      <c r="L308" s="48">
        <f>SUMIF(CE309:CE312, 1, L309:L312)</f>
        <v>3.74</v>
      </c>
      <c r="CE308">
        <v>1</v>
      </c>
    </row>
    <row r="309" spans="1:83" ht="42.75" x14ac:dyDescent="0.2">
      <c r="A309" s="41"/>
      <c r="B309" s="41" t="s">
        <v>851</v>
      </c>
      <c r="C309" s="41" t="s">
        <v>853</v>
      </c>
      <c r="D309" s="42" t="s">
        <v>854</v>
      </c>
      <c r="E309" s="43">
        <v>0.1</v>
      </c>
      <c r="F309" s="43"/>
      <c r="G309" s="43">
        <f>SmtRes!CX123</f>
        <v>5.0000000000000001E-3</v>
      </c>
      <c r="H309" s="45">
        <f>SmtRes!CZ123</f>
        <v>37.32</v>
      </c>
      <c r="I309" s="44">
        <f>SmtRes!AJ123</f>
        <v>1.47</v>
      </c>
      <c r="J309" s="45">
        <f>ROUND(H309*I309, 2)</f>
        <v>54.86</v>
      </c>
      <c r="K309" s="44"/>
      <c r="L309" s="45">
        <f>SmtRes!DG123</f>
        <v>0.27</v>
      </c>
    </row>
    <row r="310" spans="1:83" ht="28.5" x14ac:dyDescent="0.2">
      <c r="A310" s="41"/>
      <c r="B310" s="41" t="s">
        <v>855</v>
      </c>
      <c r="C310" s="41" t="s">
        <v>1086</v>
      </c>
      <c r="D310" s="42" t="s">
        <v>848</v>
      </c>
      <c r="E310" s="43">
        <f>SmtRes!DO123*SmtRes!AT123</f>
        <v>0.1</v>
      </c>
      <c r="F310" s="43"/>
      <c r="G310" s="43">
        <f>ROUND(E310*G303, 7)</f>
        <v>5.0000000000000001E-3</v>
      </c>
      <c r="H310" s="45"/>
      <c r="I310" s="44"/>
      <c r="J310" s="45">
        <f>ROUND(SmtRes!AG123/SmtRes!DO123, 2)</f>
        <v>446.68</v>
      </c>
      <c r="K310" s="44"/>
      <c r="L310" s="45">
        <f>SmtRes!DH123</f>
        <v>2.23</v>
      </c>
      <c r="CE310">
        <v>1</v>
      </c>
    </row>
    <row r="311" spans="1:83" ht="28.5" x14ac:dyDescent="0.2">
      <c r="A311" s="41"/>
      <c r="B311" s="41" t="s">
        <v>858</v>
      </c>
      <c r="C311" s="41" t="s">
        <v>860</v>
      </c>
      <c r="D311" s="42" t="s">
        <v>854</v>
      </c>
      <c r="E311" s="43">
        <v>0.06</v>
      </c>
      <c r="F311" s="43"/>
      <c r="G311" s="43">
        <f>SmtRes!CX124</f>
        <v>3.0000000000000001E-3</v>
      </c>
      <c r="H311" s="45"/>
      <c r="I311" s="44"/>
      <c r="J311" s="45">
        <f>SmtRes!CZ124</f>
        <v>605.36</v>
      </c>
      <c r="K311" s="44"/>
      <c r="L311" s="45">
        <f>SmtRes!DG124</f>
        <v>1.82</v>
      </c>
    </row>
    <row r="312" spans="1:83" ht="28.5" x14ac:dyDescent="0.2">
      <c r="A312" s="41"/>
      <c r="B312" s="41" t="s">
        <v>861</v>
      </c>
      <c r="C312" s="41" t="s">
        <v>1094</v>
      </c>
      <c r="D312" s="42" t="s">
        <v>848</v>
      </c>
      <c r="E312" s="43">
        <f>SmtRes!DO124*SmtRes!AT124</f>
        <v>0.06</v>
      </c>
      <c r="F312" s="43"/>
      <c r="G312" s="43">
        <f>ROUND(E312*G303, 7)</f>
        <v>3.0000000000000001E-3</v>
      </c>
      <c r="H312" s="45"/>
      <c r="I312" s="44"/>
      <c r="J312" s="45">
        <f>ROUND(SmtRes!AG124/SmtRes!DO124, 2)</f>
        <v>502.98</v>
      </c>
      <c r="K312" s="44"/>
      <c r="L312" s="45">
        <f>SmtRes!DH124</f>
        <v>1.51</v>
      </c>
      <c r="CE312">
        <v>1</v>
      </c>
    </row>
    <row r="313" spans="1:83" ht="15" x14ac:dyDescent="0.2">
      <c r="A313" s="40"/>
      <c r="B313" s="43">
        <v>4</v>
      </c>
      <c r="C313" s="40" t="s">
        <v>1095</v>
      </c>
      <c r="D313" s="42"/>
      <c r="E313" s="47"/>
      <c r="F313" s="43"/>
      <c r="G313" s="47"/>
      <c r="H313" s="43"/>
      <c r="I313" s="43"/>
      <c r="J313" s="43"/>
      <c r="K313" s="43"/>
      <c r="L313" s="48">
        <f>SUM(L314:L318)-SUMIF(CE314:CE318, 1, L314:L318)</f>
        <v>371.87</v>
      </c>
    </row>
    <row r="314" spans="1:83" ht="14.25" x14ac:dyDescent="0.2">
      <c r="A314" s="41"/>
      <c r="B314" s="41" t="s">
        <v>885</v>
      </c>
      <c r="C314" s="41" t="s">
        <v>887</v>
      </c>
      <c r="D314" s="42" t="s">
        <v>68</v>
      </c>
      <c r="E314" s="43">
        <v>1.44</v>
      </c>
      <c r="F314" s="43"/>
      <c r="G314" s="43">
        <f>SmtRes!CX125</f>
        <v>7.1999999999999995E-2</v>
      </c>
      <c r="H314" s="45">
        <f>SmtRes!CZ125</f>
        <v>2507.62</v>
      </c>
      <c r="I314" s="44">
        <f>SmtRes!AI125</f>
        <v>1.28</v>
      </c>
      <c r="J314" s="45">
        <f>ROUND(H314*I314, 2)</f>
        <v>3209.75</v>
      </c>
      <c r="K314" s="44"/>
      <c r="L314" s="45">
        <f>SmtRes!DF125</f>
        <v>231.1</v>
      </c>
    </row>
    <row r="315" spans="1:83" ht="28.5" x14ac:dyDescent="0.2">
      <c r="A315" s="41"/>
      <c r="B315" s="41" t="s">
        <v>888</v>
      </c>
      <c r="C315" s="41" t="s">
        <v>890</v>
      </c>
      <c r="D315" s="42" t="s">
        <v>64</v>
      </c>
      <c r="E315" s="43">
        <v>1.1000000000000001</v>
      </c>
      <c r="F315" s="43"/>
      <c r="G315" s="43">
        <f>SmtRes!CX126</f>
        <v>5.5E-2</v>
      </c>
      <c r="H315" s="45">
        <f>SmtRes!CZ126</f>
        <v>531.44000000000005</v>
      </c>
      <c r="I315" s="44">
        <f>SmtRes!AI126</f>
        <v>1.28</v>
      </c>
      <c r="J315" s="45">
        <f>ROUND(H315*I315, 2)</f>
        <v>680.24</v>
      </c>
      <c r="K315" s="44"/>
      <c r="L315" s="45">
        <f>SmtRes!DF126</f>
        <v>37.409999999999997</v>
      </c>
    </row>
    <row r="316" spans="1:83" ht="14.25" x14ac:dyDescent="0.2">
      <c r="A316" s="41"/>
      <c r="B316" s="41" t="s">
        <v>877</v>
      </c>
      <c r="C316" s="41" t="s">
        <v>879</v>
      </c>
      <c r="D316" s="42" t="s">
        <v>68</v>
      </c>
      <c r="E316" s="43">
        <v>0.18</v>
      </c>
      <c r="F316" s="43"/>
      <c r="G316" s="43">
        <f>SmtRes!CX127</f>
        <v>8.9999999999999993E-3</v>
      </c>
      <c r="H316" s="45">
        <f>SmtRes!CZ127</f>
        <v>56.11</v>
      </c>
      <c r="I316" s="44">
        <f>SmtRes!AI127</f>
        <v>1.48</v>
      </c>
      <c r="J316" s="45">
        <f>ROUND(H316*I316, 2)</f>
        <v>83.04</v>
      </c>
      <c r="K316" s="44"/>
      <c r="L316" s="45">
        <f>SmtRes!DF127</f>
        <v>0.75</v>
      </c>
    </row>
    <row r="317" spans="1:83" ht="57" x14ac:dyDescent="0.2">
      <c r="A317" s="41"/>
      <c r="B317" s="41" t="s">
        <v>891</v>
      </c>
      <c r="C317" s="41" t="s">
        <v>893</v>
      </c>
      <c r="D317" s="42" t="s">
        <v>33</v>
      </c>
      <c r="E317" s="43">
        <v>7.0000000000000001E-3</v>
      </c>
      <c r="F317" s="43"/>
      <c r="G317" s="43">
        <f>SmtRes!CX129</f>
        <v>3.5E-4</v>
      </c>
      <c r="H317" s="45">
        <f>SmtRes!CZ129</f>
        <v>60697.21</v>
      </c>
      <c r="I317" s="44">
        <f>SmtRes!AI129</f>
        <v>1.25</v>
      </c>
      <c r="J317" s="45">
        <f>ROUND(H317*I317, 2)</f>
        <v>75871.509999999995</v>
      </c>
      <c r="K317" s="44"/>
      <c r="L317" s="45">
        <f>SmtRes!DF129</f>
        <v>26.56</v>
      </c>
    </row>
    <row r="318" spans="1:83" ht="14.25" x14ac:dyDescent="0.2">
      <c r="A318" s="41"/>
      <c r="B318" s="41" t="s">
        <v>894</v>
      </c>
      <c r="C318" s="41" t="s">
        <v>896</v>
      </c>
      <c r="D318" s="42" t="s">
        <v>33</v>
      </c>
      <c r="E318" s="43">
        <v>4.1000000000000002E-2</v>
      </c>
      <c r="F318" s="43"/>
      <c r="G318" s="43">
        <f>SmtRes!CX130</f>
        <v>2.0500000000000002E-3</v>
      </c>
      <c r="H318" s="45">
        <f>SmtRes!CZ130</f>
        <v>25237.94</v>
      </c>
      <c r="I318" s="44">
        <f>SmtRes!AI130</f>
        <v>1.47</v>
      </c>
      <c r="J318" s="45">
        <f>ROUND(H318*I318, 2)</f>
        <v>37099.769999999997</v>
      </c>
      <c r="K318" s="44"/>
      <c r="L318" s="45">
        <f>SmtRes!DF130</f>
        <v>76.05</v>
      </c>
    </row>
    <row r="319" spans="1:83" ht="28.5" x14ac:dyDescent="0.2">
      <c r="A319" s="41"/>
      <c r="B319" s="41" t="str">
        <f>EtalonRes!I128</f>
        <v>14.4.02.04</v>
      </c>
      <c r="C319" s="49" t="str">
        <f>EtalonRes!K128</f>
        <v>Краски для внутренних работ масляные готовые к применению</v>
      </c>
      <c r="D319" s="50" t="str">
        <f>EtalonRes!O128</f>
        <v>т</v>
      </c>
      <c r="E319" s="51">
        <f>EtalonRes!X128</f>
        <v>1.72E-2</v>
      </c>
      <c r="F319" s="51"/>
      <c r="G319" s="51">
        <f>ROUND(EtalonRes!AG128*Source!I119, 7)</f>
        <v>8.5999999999999998E-4</v>
      </c>
      <c r="H319" s="52"/>
      <c r="I319" s="53"/>
      <c r="J319" s="52"/>
      <c r="K319" s="53"/>
      <c r="L319" s="52"/>
    </row>
    <row r="320" spans="1:83" ht="15" x14ac:dyDescent="0.2">
      <c r="A320" s="41"/>
      <c r="B320" s="41"/>
      <c r="C320" s="56" t="s">
        <v>760</v>
      </c>
      <c r="D320" s="42"/>
      <c r="E320" s="43"/>
      <c r="F320" s="43"/>
      <c r="G320" s="43"/>
      <c r="H320" s="45"/>
      <c r="I320" s="44"/>
      <c r="J320" s="45"/>
      <c r="K320" s="44"/>
      <c r="L320" s="45">
        <f>L305+L307+L308+L313</f>
        <v>1408.9699999999998</v>
      </c>
    </row>
    <row r="321" spans="1:83" ht="14.25" x14ac:dyDescent="0.2">
      <c r="A321" s="41"/>
      <c r="B321" s="41"/>
      <c r="C321" s="41" t="s">
        <v>1088</v>
      </c>
      <c r="D321" s="42"/>
      <c r="E321" s="43"/>
      <c r="F321" s="43"/>
      <c r="G321" s="43"/>
      <c r="H321" s="45"/>
      <c r="I321" s="44"/>
      <c r="J321" s="45"/>
      <c r="K321" s="44"/>
      <c r="L321" s="45">
        <f>SUM(AR303:AR324)+SUM(AS303:AS324)+SUM(AT303:AT324)+SUM(AU303:AU324)+SUM(AV303:AV324)</f>
        <v>1035.01</v>
      </c>
    </row>
    <row r="322" spans="1:83" ht="14.25" x14ac:dyDescent="0.2">
      <c r="A322" s="41"/>
      <c r="B322" s="41" t="s">
        <v>98</v>
      </c>
      <c r="C322" s="41" t="s">
        <v>1096</v>
      </c>
      <c r="D322" s="42" t="s">
        <v>619</v>
      </c>
      <c r="E322" s="43">
        <f>Source!BZ119</f>
        <v>90</v>
      </c>
      <c r="F322" s="43"/>
      <c r="G322" s="43">
        <f>Source!AT119</f>
        <v>90</v>
      </c>
      <c r="H322" s="45"/>
      <c r="I322" s="44"/>
      <c r="J322" s="45"/>
      <c r="K322" s="44"/>
      <c r="L322" s="45">
        <f>SUM(AZ303:AZ324)</f>
        <v>931.51</v>
      </c>
    </row>
    <row r="323" spans="1:83" ht="14.25" x14ac:dyDescent="0.2">
      <c r="A323" s="49"/>
      <c r="B323" s="49" t="s">
        <v>99</v>
      </c>
      <c r="C323" s="49" t="s">
        <v>1097</v>
      </c>
      <c r="D323" s="50" t="s">
        <v>619</v>
      </c>
      <c r="E323" s="51">
        <f>Source!CA119</f>
        <v>46</v>
      </c>
      <c r="F323" s="51"/>
      <c r="G323" s="51">
        <f>Source!AU119</f>
        <v>46</v>
      </c>
      <c r="H323" s="52"/>
      <c r="I323" s="53"/>
      <c r="J323" s="52"/>
      <c r="K323" s="53"/>
      <c r="L323" s="52">
        <f>SUM(BA303:BA324)</f>
        <v>476.1</v>
      </c>
    </row>
    <row r="324" spans="1:83" ht="15" x14ac:dyDescent="0.2">
      <c r="C324" s="106" t="s">
        <v>1091</v>
      </c>
      <c r="D324" s="106"/>
      <c r="E324" s="106"/>
      <c r="F324" s="106"/>
      <c r="G324" s="106"/>
      <c r="H324" s="106"/>
      <c r="I324" s="107">
        <f>IF(E303&lt;&gt;0,K324/E303, 0)</f>
        <v>28165.799999999992</v>
      </c>
      <c r="J324" s="107"/>
      <c r="K324" s="107">
        <f>L305+L307+L313+L322+L323+L308</f>
        <v>2816.5799999999995</v>
      </c>
      <c r="L324" s="107"/>
      <c r="AD324">
        <f>ROUND((Source!AT119/100)*((ROUND(SUMIF(SmtRes!AQ121:'SmtRes'!AQ130,"=1",SmtRes!AD121:'SmtRes'!AD130)*Source!I119, 2)+ROUND(SUMIF(SmtRes!AQ121:'SmtRes'!AQ130,"=1",SmtRes!AC121:'SmtRes'!AC130)*Source!I119, 2))), 2)</f>
        <v>63.09</v>
      </c>
      <c r="AE324">
        <f>ROUND((Source!AU119/100)*((ROUND(SUMIF(SmtRes!AQ121:'SmtRes'!AQ130,"=1",SmtRes!AD121:'SmtRes'!AD130)*Source!I119, 2)+ROUND(SUMIF(SmtRes!AQ121:'SmtRes'!AQ130,"=1",SmtRes!AC121:'SmtRes'!AC130)*Source!I119, 2))), 2)</f>
        <v>32.25</v>
      </c>
      <c r="AN324" s="54">
        <f>L305+L307+L313+L322+L323+L308</f>
        <v>2816.5799999999995</v>
      </c>
      <c r="AO324" s="54">
        <f>L307</f>
        <v>2.09</v>
      </c>
      <c r="AQ324" t="s">
        <v>1092</v>
      </c>
      <c r="AR324" s="54">
        <f>L305</f>
        <v>1031.27</v>
      </c>
      <c r="AT324" s="54">
        <f>L308</f>
        <v>3.74</v>
      </c>
      <c r="AV324" t="s">
        <v>1092</v>
      </c>
      <c r="AW324" s="54">
        <f>L313</f>
        <v>371.87</v>
      </c>
      <c r="AZ324">
        <f>Source!X119</f>
        <v>931.51</v>
      </c>
      <c r="BA324">
        <f>Source!Y119</f>
        <v>476.1</v>
      </c>
      <c r="CD324">
        <v>1</v>
      </c>
    </row>
    <row r="325" spans="1:83" ht="14.25" x14ac:dyDescent="0.2">
      <c r="A325" s="60" t="s">
        <v>310</v>
      </c>
      <c r="B325" s="49" t="str">
        <f>Source!F121</f>
        <v>14.4.02.04-0182</v>
      </c>
      <c r="C325" s="49" t="str">
        <f>Source!G121</f>
        <v>Краска масляная МА-15, цветная</v>
      </c>
      <c r="D325" s="50" t="str">
        <f>Source!H121</f>
        <v>т</v>
      </c>
      <c r="E325" s="51">
        <f>Source!K121</f>
        <v>1.72E-3</v>
      </c>
      <c r="F325" s="51"/>
      <c r="G325" s="51">
        <f>Source!I121</f>
        <v>8.5999999999999998E-4</v>
      </c>
      <c r="H325" s="52">
        <f>Source!AL121</f>
        <v>61265.39</v>
      </c>
      <c r="I325" s="53">
        <f>IF(Source!BC121&lt;&gt; 0, Source!BC121, 1)</f>
        <v>1.37</v>
      </c>
      <c r="J325" s="52">
        <f>ROUND(H325*I325, 2)</f>
        <v>83933.58</v>
      </c>
      <c r="K325" s="53"/>
      <c r="L325" s="52">
        <f>Source!P121</f>
        <v>72.180000000000007</v>
      </c>
    </row>
    <row r="326" spans="1:83" ht="15" x14ac:dyDescent="0.2">
      <c r="C326" s="106" t="s">
        <v>1091</v>
      </c>
      <c r="D326" s="106"/>
      <c r="E326" s="106"/>
      <c r="F326" s="106"/>
      <c r="G326" s="106"/>
      <c r="H326" s="106"/>
      <c r="I326" s="107">
        <f>IF(E325&lt;&gt;0,K326/E325, 0)</f>
        <v>41965.116279069771</v>
      </c>
      <c r="J326" s="107"/>
      <c r="K326" s="107">
        <f>L325</f>
        <v>72.180000000000007</v>
      </c>
      <c r="L326" s="107"/>
      <c r="AD326">
        <f>ROUND((Source!AT121/100)*((ROUND(ROUND(Source!AO121,2)*Source!I121, 2)+ROUND(ROUND(Source!AN121,2)*Source!I121, 2))), 2)</f>
        <v>0</v>
      </c>
      <c r="AE326">
        <f>ROUND((Source!AU121/100)*((ROUND(ROUND(Source!AO121,2)*Source!I121, 2)+ROUND(ROUND(Source!AN121,2)*Source!I121, 2))), 2)</f>
        <v>0</v>
      </c>
      <c r="AN326" s="54">
        <f>L325</f>
        <v>72.180000000000007</v>
      </c>
      <c r="AO326">
        <f>0</f>
        <v>0</v>
      </c>
      <c r="AQ326" t="s">
        <v>1092</v>
      </c>
      <c r="AR326">
        <f>0</f>
        <v>0</v>
      </c>
      <c r="AT326">
        <f>0</f>
        <v>0</v>
      </c>
      <c r="AV326" t="s">
        <v>1092</v>
      </c>
      <c r="AW326" s="54">
        <f>L325</f>
        <v>72.180000000000007</v>
      </c>
      <c r="AZ326">
        <f>Source!X121</f>
        <v>0</v>
      </c>
      <c r="BA326">
        <f>Source!Y121</f>
        <v>0</v>
      </c>
      <c r="CD326">
        <v>1</v>
      </c>
    </row>
    <row r="327" spans="1:83" ht="42.75" x14ac:dyDescent="0.2">
      <c r="A327" s="39" t="s">
        <v>311</v>
      </c>
      <c r="B327" s="41" t="s">
        <v>1155</v>
      </c>
      <c r="C327" s="41" t="str">
        <f>Source!G122</f>
        <v>Окраска масляными составами ранее окрашенных водосточных труб: за два раза с земли и лесов</v>
      </c>
      <c r="D327" s="42" t="str">
        <f>Source!H122</f>
        <v>100 м2</v>
      </c>
      <c r="E327" s="43">
        <f>Source!K122</f>
        <v>0.1507</v>
      </c>
      <c r="F327" s="43"/>
      <c r="G327" s="43">
        <f>Source!I122</f>
        <v>7.535E-2</v>
      </c>
      <c r="H327" s="45"/>
      <c r="I327" s="44"/>
      <c r="J327" s="45"/>
      <c r="K327" s="44"/>
      <c r="L327" s="45"/>
    </row>
    <row r="328" spans="1:83" x14ac:dyDescent="0.2">
      <c r="C328" s="46" t="str">
        <f>"Объем: "&amp;Source!I122&amp;"=15,07/"&amp;"100"</f>
        <v>Объем: 0,07535=15,07/100</v>
      </c>
    </row>
    <row r="329" spans="1:83" ht="15" x14ac:dyDescent="0.2">
      <c r="A329" s="40"/>
      <c r="B329" s="43">
        <v>1</v>
      </c>
      <c r="C329" s="40" t="s">
        <v>1084</v>
      </c>
      <c r="D329" s="42" t="s">
        <v>848</v>
      </c>
      <c r="E329" s="47"/>
      <c r="F329" s="43"/>
      <c r="G329" s="47">
        <f>Source!U122</f>
        <v>3.2174450000000001</v>
      </c>
      <c r="H329" s="43"/>
      <c r="I329" s="43"/>
      <c r="J329" s="43"/>
      <c r="K329" s="43"/>
      <c r="L329" s="48">
        <f>SUM(L330:L330)-SUMIF(CE330:CE330, 1, L330:L330)</f>
        <v>1455.28</v>
      </c>
    </row>
    <row r="330" spans="1:83" ht="14.25" x14ac:dyDescent="0.2">
      <c r="A330" s="41"/>
      <c r="B330" s="41" t="s">
        <v>897</v>
      </c>
      <c r="C330" s="41" t="s">
        <v>898</v>
      </c>
      <c r="D330" s="42" t="s">
        <v>848</v>
      </c>
      <c r="E330" s="43">
        <v>42.7</v>
      </c>
      <c r="F330" s="43"/>
      <c r="G330" s="43">
        <f>SmtRes!CX131</f>
        <v>3.2174450000000001</v>
      </c>
      <c r="H330" s="45"/>
      <c r="I330" s="44"/>
      <c r="J330" s="45">
        <f>SmtRes!CZ131</f>
        <v>452.31</v>
      </c>
      <c r="K330" s="44"/>
      <c r="L330" s="45">
        <f>SmtRes!DI131</f>
        <v>1455.28</v>
      </c>
    </row>
    <row r="331" spans="1:83" ht="15" x14ac:dyDescent="0.2">
      <c r="A331" s="40"/>
      <c r="B331" s="43">
        <v>2</v>
      </c>
      <c r="C331" s="40" t="s">
        <v>1085</v>
      </c>
      <c r="D331" s="42"/>
      <c r="E331" s="47"/>
      <c r="F331" s="43"/>
      <c r="G331" s="47"/>
      <c r="H331" s="43"/>
      <c r="I331" s="43"/>
      <c r="J331" s="43"/>
      <c r="K331" s="43"/>
      <c r="L331" s="48">
        <f>SUM(L332:L335)-SUMIF(CE332:CE335, 1, L332:L335)</f>
        <v>0.53</v>
      </c>
    </row>
    <row r="332" spans="1:83" ht="15" x14ac:dyDescent="0.2">
      <c r="A332" s="40"/>
      <c r="B332" s="43"/>
      <c r="C332" s="40" t="s">
        <v>1087</v>
      </c>
      <c r="D332" s="42" t="s">
        <v>848</v>
      </c>
      <c r="E332" s="47"/>
      <c r="F332" s="43"/>
      <c r="G332" s="47">
        <f>Source!V122</f>
        <v>7.5350000000000005E-4</v>
      </c>
      <c r="H332" s="43"/>
      <c r="I332" s="43"/>
      <c r="J332" s="43"/>
      <c r="K332" s="43"/>
      <c r="L332" s="48">
        <f>SUMIF(CE333:CE335, 1, L333:L335)</f>
        <v>0.38</v>
      </c>
      <c r="CE332">
        <v>1</v>
      </c>
    </row>
    <row r="333" spans="1:83" ht="28.5" x14ac:dyDescent="0.2">
      <c r="A333" s="41"/>
      <c r="B333" s="41" t="s">
        <v>957</v>
      </c>
      <c r="C333" s="41" t="s">
        <v>959</v>
      </c>
      <c r="D333" s="42" t="s">
        <v>854</v>
      </c>
      <c r="E333" s="43">
        <v>0.1</v>
      </c>
      <c r="F333" s="43"/>
      <c r="G333" s="43">
        <f>SmtRes!CX133</f>
        <v>7.535E-3</v>
      </c>
      <c r="H333" s="45">
        <f>SmtRes!CZ133</f>
        <v>6.62</v>
      </c>
      <c r="I333" s="44">
        <f>SmtRes!AJ133</f>
        <v>1.41</v>
      </c>
      <c r="J333" s="45">
        <f>ROUND(H333*I333, 2)</f>
        <v>9.33</v>
      </c>
      <c r="K333" s="44"/>
      <c r="L333" s="45">
        <f>SmtRes!DG133</f>
        <v>7.0000000000000007E-2</v>
      </c>
    </row>
    <row r="334" spans="1:83" ht="28.5" x14ac:dyDescent="0.2">
      <c r="A334" s="41"/>
      <c r="B334" s="41" t="s">
        <v>858</v>
      </c>
      <c r="C334" s="41" t="s">
        <v>860</v>
      </c>
      <c r="D334" s="42" t="s">
        <v>854</v>
      </c>
      <c r="E334" s="43">
        <v>0.01</v>
      </c>
      <c r="F334" s="43"/>
      <c r="G334" s="43">
        <f>SmtRes!CX134</f>
        <v>7.5350000000000005E-4</v>
      </c>
      <c r="H334" s="45"/>
      <c r="I334" s="44"/>
      <c r="J334" s="45">
        <f>SmtRes!CZ134</f>
        <v>605.36</v>
      </c>
      <c r="K334" s="44"/>
      <c r="L334" s="45">
        <f>SmtRes!DG134</f>
        <v>0.46</v>
      </c>
    </row>
    <row r="335" spans="1:83" ht="28.5" x14ac:dyDescent="0.2">
      <c r="A335" s="41"/>
      <c r="B335" s="41" t="s">
        <v>861</v>
      </c>
      <c r="C335" s="41" t="s">
        <v>1094</v>
      </c>
      <c r="D335" s="42" t="s">
        <v>848</v>
      </c>
      <c r="E335" s="43">
        <f>SmtRes!DO134*SmtRes!AT134</f>
        <v>0.01</v>
      </c>
      <c r="F335" s="43"/>
      <c r="G335" s="43">
        <f>ROUND(E335*G327, 7)</f>
        <v>7.5350000000000005E-4</v>
      </c>
      <c r="H335" s="45"/>
      <c r="I335" s="44"/>
      <c r="J335" s="45">
        <f>ROUND(SmtRes!AG134/SmtRes!DO134, 2)</f>
        <v>502.98</v>
      </c>
      <c r="K335" s="44"/>
      <c r="L335" s="45">
        <f>SmtRes!DH134</f>
        <v>0.38</v>
      </c>
      <c r="CE335">
        <v>1</v>
      </c>
    </row>
    <row r="336" spans="1:83" ht="15" x14ac:dyDescent="0.2">
      <c r="A336" s="40"/>
      <c r="B336" s="43">
        <v>4</v>
      </c>
      <c r="C336" s="40" t="s">
        <v>1095</v>
      </c>
      <c r="D336" s="42"/>
      <c r="E336" s="47"/>
      <c r="F336" s="43"/>
      <c r="G336" s="47"/>
      <c r="H336" s="43"/>
      <c r="I336" s="43"/>
      <c r="J336" s="43"/>
      <c r="K336" s="43"/>
      <c r="L336" s="48">
        <f>SUM(L337:L338)-SUMIF(CE337:CE338, 1, L337:L338)</f>
        <v>56.080000000000005</v>
      </c>
    </row>
    <row r="337" spans="1:82" ht="14.25" x14ac:dyDescent="0.2">
      <c r="A337" s="41"/>
      <c r="B337" s="41" t="s">
        <v>877</v>
      </c>
      <c r="C337" s="41" t="s">
        <v>879</v>
      </c>
      <c r="D337" s="42" t="s">
        <v>68</v>
      </c>
      <c r="E337" s="43">
        <v>0.1</v>
      </c>
      <c r="F337" s="43"/>
      <c r="G337" s="43">
        <f>SmtRes!CX135</f>
        <v>7.535E-3</v>
      </c>
      <c r="H337" s="45">
        <f>SmtRes!CZ135</f>
        <v>56.11</v>
      </c>
      <c r="I337" s="44">
        <f>SmtRes!AI135</f>
        <v>1.48</v>
      </c>
      <c r="J337" s="45">
        <f>ROUND(H337*I337, 2)</f>
        <v>83.04</v>
      </c>
      <c r="K337" s="44"/>
      <c r="L337" s="45">
        <f>SmtRes!DF135</f>
        <v>0.63</v>
      </c>
    </row>
    <row r="338" spans="1:82" ht="57" x14ac:dyDescent="0.2">
      <c r="A338" s="41"/>
      <c r="B338" s="41" t="s">
        <v>891</v>
      </c>
      <c r="C338" s="41" t="s">
        <v>893</v>
      </c>
      <c r="D338" s="42" t="s">
        <v>33</v>
      </c>
      <c r="E338" s="43">
        <v>9.7000000000000003E-3</v>
      </c>
      <c r="F338" s="43"/>
      <c r="G338" s="43">
        <f>SmtRes!CX137</f>
        <v>7.3090000000000004E-4</v>
      </c>
      <c r="H338" s="45">
        <f>SmtRes!CZ137</f>
        <v>60697.21</v>
      </c>
      <c r="I338" s="44">
        <f>SmtRes!AI137</f>
        <v>1.25</v>
      </c>
      <c r="J338" s="45">
        <f>ROUND(H338*I338, 2)</f>
        <v>75871.509999999995</v>
      </c>
      <c r="K338" s="44"/>
      <c r="L338" s="45">
        <f>SmtRes!DF137</f>
        <v>55.45</v>
      </c>
    </row>
    <row r="339" spans="1:82" ht="28.5" x14ac:dyDescent="0.2">
      <c r="A339" s="41"/>
      <c r="B339" s="41" t="str">
        <f>EtalonRes!I136</f>
        <v>14.4.02.04</v>
      </c>
      <c r="C339" s="49" t="str">
        <f>EtalonRes!K136</f>
        <v>Краски масляные готовые к применению для наружных работ</v>
      </c>
      <c r="D339" s="50" t="str">
        <f>EtalonRes!O136</f>
        <v>т</v>
      </c>
      <c r="E339" s="51">
        <f>EtalonRes!X136</f>
        <v>1.61E-2</v>
      </c>
      <c r="F339" s="51"/>
      <c r="G339" s="51">
        <f>ROUND(EtalonRes!AG136*Source!I122, 7)</f>
        <v>1.2130999999999999E-3</v>
      </c>
      <c r="H339" s="52"/>
      <c r="I339" s="53"/>
      <c r="J339" s="52"/>
      <c r="K339" s="53"/>
      <c r="L339" s="52"/>
    </row>
    <row r="340" spans="1:82" ht="15" x14ac:dyDescent="0.2">
      <c r="A340" s="41"/>
      <c r="B340" s="41"/>
      <c r="C340" s="56" t="s">
        <v>760</v>
      </c>
      <c r="D340" s="42"/>
      <c r="E340" s="43"/>
      <c r="F340" s="43"/>
      <c r="G340" s="43"/>
      <c r="H340" s="45"/>
      <c r="I340" s="44"/>
      <c r="J340" s="45"/>
      <c r="K340" s="44"/>
      <c r="L340" s="45">
        <f>L329+L331+L332+L336</f>
        <v>1512.27</v>
      </c>
    </row>
    <row r="341" spans="1:82" ht="14.25" x14ac:dyDescent="0.2">
      <c r="A341" s="41"/>
      <c r="B341" s="41"/>
      <c r="C341" s="41" t="s">
        <v>1088</v>
      </c>
      <c r="D341" s="42"/>
      <c r="E341" s="43"/>
      <c r="F341" s="43"/>
      <c r="G341" s="43"/>
      <c r="H341" s="45"/>
      <c r="I341" s="44"/>
      <c r="J341" s="45"/>
      <c r="K341" s="44"/>
      <c r="L341" s="45">
        <f>SUM(AR327:AR344)+SUM(AS327:AS344)+SUM(AT327:AT344)+SUM(AU327:AU344)+SUM(AV327:AV344)</f>
        <v>1455.66</v>
      </c>
    </row>
    <row r="342" spans="1:82" ht="14.25" x14ac:dyDescent="0.2">
      <c r="A342" s="41"/>
      <c r="B342" s="41" t="s">
        <v>98</v>
      </c>
      <c r="C342" s="41" t="s">
        <v>1096</v>
      </c>
      <c r="D342" s="42" t="s">
        <v>619</v>
      </c>
      <c r="E342" s="43">
        <f>Source!BZ122</f>
        <v>90</v>
      </c>
      <c r="F342" s="43"/>
      <c r="G342" s="43">
        <f>Source!AT122</f>
        <v>90</v>
      </c>
      <c r="H342" s="45"/>
      <c r="I342" s="44"/>
      <c r="J342" s="45"/>
      <c r="K342" s="44"/>
      <c r="L342" s="45">
        <f>SUM(AZ327:AZ344)</f>
        <v>1310.0899999999999</v>
      </c>
    </row>
    <row r="343" spans="1:82" ht="14.25" x14ac:dyDescent="0.2">
      <c r="A343" s="49"/>
      <c r="B343" s="49" t="s">
        <v>99</v>
      </c>
      <c r="C343" s="49" t="s">
        <v>1097</v>
      </c>
      <c r="D343" s="50" t="s">
        <v>619</v>
      </c>
      <c r="E343" s="51">
        <f>Source!CA122</f>
        <v>46</v>
      </c>
      <c r="F343" s="51"/>
      <c r="G343" s="51">
        <f>Source!AU122</f>
        <v>46</v>
      </c>
      <c r="H343" s="52"/>
      <c r="I343" s="53"/>
      <c r="J343" s="52"/>
      <c r="K343" s="53"/>
      <c r="L343" s="52">
        <f>SUM(BA327:BA344)</f>
        <v>669.6</v>
      </c>
    </row>
    <row r="344" spans="1:82" ht="15" x14ac:dyDescent="0.2">
      <c r="C344" s="106" t="s">
        <v>1091</v>
      </c>
      <c r="D344" s="106"/>
      <c r="E344" s="106"/>
      <c r="F344" s="106"/>
      <c r="G344" s="106"/>
      <c r="H344" s="106"/>
      <c r="I344" s="107">
        <f>IF(E327&lt;&gt;0,K344/E327, 0)</f>
        <v>23171.599203715989</v>
      </c>
      <c r="J344" s="107"/>
      <c r="K344" s="107">
        <f>L329+L331+L336+L342+L343+L332</f>
        <v>3491.9599999999996</v>
      </c>
      <c r="L344" s="107"/>
      <c r="AD344">
        <f>ROUND((Source!AT122/100)*((ROUND(SUMIF(SmtRes!AQ131:'SmtRes'!AQ137,"=1",SmtRes!AD131:'SmtRes'!AD137)*Source!I122, 2)+ROUND(SUMIF(SmtRes!AQ131:'SmtRes'!AQ137,"=1",SmtRes!AC131:'SmtRes'!AC137)*Source!I122, 2))), 2)</f>
        <v>64.78</v>
      </c>
      <c r="AE344">
        <f>ROUND((Source!AU122/100)*((ROUND(SUMIF(SmtRes!AQ131:'SmtRes'!AQ137,"=1",SmtRes!AD131:'SmtRes'!AD137)*Source!I122, 2)+ROUND(SUMIF(SmtRes!AQ131:'SmtRes'!AQ137,"=1",SmtRes!AC131:'SmtRes'!AC137)*Source!I122, 2))), 2)</f>
        <v>33.11</v>
      </c>
      <c r="AN344" s="54">
        <f>L329+L331+L336+L342+L343+L332</f>
        <v>3491.9599999999996</v>
      </c>
      <c r="AO344" s="54">
        <f>L331</f>
        <v>0.53</v>
      </c>
      <c r="AQ344" t="s">
        <v>1092</v>
      </c>
      <c r="AR344" s="54">
        <f>L329</f>
        <v>1455.28</v>
      </c>
      <c r="AT344" s="54">
        <f>L332</f>
        <v>0.38</v>
      </c>
      <c r="AV344" t="s">
        <v>1092</v>
      </c>
      <c r="AW344" s="54">
        <f>L336</f>
        <v>56.080000000000005</v>
      </c>
      <c r="AZ344">
        <f>Source!X122</f>
        <v>1310.0899999999999</v>
      </c>
      <c r="BA344">
        <f>Source!Y122</f>
        <v>669.6</v>
      </c>
      <c r="CD344">
        <v>1</v>
      </c>
    </row>
    <row r="345" spans="1:82" ht="14.25" x14ac:dyDescent="0.2">
      <c r="A345" s="60" t="s">
        <v>317</v>
      </c>
      <c r="B345" s="49" t="str">
        <f>Source!F124</f>
        <v>14.4.02.04-0182</v>
      </c>
      <c r="C345" s="49" t="str">
        <f>Source!G124</f>
        <v>Краска масляная МА-15, цветная</v>
      </c>
      <c r="D345" s="50" t="str">
        <f>Source!H124</f>
        <v>т</v>
      </c>
      <c r="E345" s="51">
        <f>Source!K124</f>
        <v>2.4263000000000002E-3</v>
      </c>
      <c r="F345" s="51"/>
      <c r="G345" s="51">
        <f>Source!I124</f>
        <v>1.2130000000000001E-3</v>
      </c>
      <c r="H345" s="52">
        <f>Source!AL124</f>
        <v>61265.39</v>
      </c>
      <c r="I345" s="53">
        <f>IF(Source!BC124&lt;&gt; 0, Source!BC124, 1)</f>
        <v>1.37</v>
      </c>
      <c r="J345" s="52">
        <f>ROUND(H345*I345, 2)</f>
        <v>83933.58</v>
      </c>
      <c r="K345" s="53"/>
      <c r="L345" s="52">
        <f>Source!P124</f>
        <v>101.81</v>
      </c>
    </row>
    <row r="346" spans="1:82" ht="15" x14ac:dyDescent="0.2">
      <c r="C346" s="106" t="s">
        <v>1091</v>
      </c>
      <c r="D346" s="106"/>
      <c r="E346" s="106"/>
      <c r="F346" s="106"/>
      <c r="G346" s="106"/>
      <c r="H346" s="106"/>
      <c r="I346" s="107">
        <f>IF(E345&lt;&gt;0,K346/E345, 0)</f>
        <v>41961.010592259816</v>
      </c>
      <c r="J346" s="107"/>
      <c r="K346" s="107">
        <f>L345</f>
        <v>101.81</v>
      </c>
      <c r="L346" s="107"/>
      <c r="AD346">
        <f>ROUND((Source!AT124/100)*((ROUND(ROUND(Source!AO124,2)*Source!I124, 2)+ROUND(ROUND(Source!AN124,2)*Source!I124, 2))), 2)</f>
        <v>0</v>
      </c>
      <c r="AE346">
        <f>ROUND((Source!AU124/100)*((ROUND(ROUND(Source!AO124,2)*Source!I124, 2)+ROUND(ROUND(Source!AN124,2)*Source!I124, 2))), 2)</f>
        <v>0</v>
      </c>
      <c r="AN346" s="54">
        <f>L345</f>
        <v>101.81</v>
      </c>
      <c r="AO346">
        <f>0</f>
        <v>0</v>
      </c>
      <c r="AQ346" t="s">
        <v>1092</v>
      </c>
      <c r="AR346">
        <f>0</f>
        <v>0</v>
      </c>
      <c r="AT346">
        <f>0</f>
        <v>0</v>
      </c>
      <c r="AV346" t="s">
        <v>1092</v>
      </c>
      <c r="AW346" s="54">
        <f>L345</f>
        <v>101.81</v>
      </c>
      <c r="AZ346">
        <f>Source!X124</f>
        <v>0</v>
      </c>
      <c r="BA346">
        <f>Source!Y124</f>
        <v>0</v>
      </c>
      <c r="CD346">
        <v>1</v>
      </c>
    </row>
    <row r="348" spans="1:82" ht="15" x14ac:dyDescent="0.2">
      <c r="A348" s="62"/>
      <c r="B348" s="63"/>
      <c r="C348" s="111" t="s">
        <v>1098</v>
      </c>
      <c r="D348" s="111"/>
      <c r="E348" s="111"/>
      <c r="F348" s="111"/>
      <c r="G348" s="111"/>
      <c r="H348" s="111"/>
      <c r="I348" s="48"/>
      <c r="J348" s="62"/>
      <c r="K348" s="64"/>
      <c r="L348" s="48">
        <f>L350+L351+L357+L361</f>
        <v>424845.73</v>
      </c>
    </row>
    <row r="349" spans="1:82" ht="14.25" x14ac:dyDescent="0.2">
      <c r="A349" s="57"/>
      <c r="B349" s="61"/>
      <c r="C349" s="109" t="s">
        <v>1099</v>
      </c>
      <c r="D349" s="110"/>
      <c r="E349" s="110"/>
      <c r="F349" s="110"/>
      <c r="G349" s="110"/>
      <c r="H349" s="110"/>
      <c r="I349" s="45"/>
      <c r="J349" s="57"/>
      <c r="K349" s="43"/>
      <c r="L349" s="45"/>
    </row>
    <row r="350" spans="1:82" ht="14.25" x14ac:dyDescent="0.2">
      <c r="A350" s="57"/>
      <c r="B350" s="61"/>
      <c r="C350" s="110" t="s">
        <v>1100</v>
      </c>
      <c r="D350" s="110"/>
      <c r="E350" s="110"/>
      <c r="F350" s="110"/>
      <c r="G350" s="110"/>
      <c r="H350" s="110"/>
      <c r="I350" s="45"/>
      <c r="J350" s="57"/>
      <c r="K350" s="43"/>
      <c r="L350" s="45">
        <f>SUM(AR58:AR346)</f>
        <v>254594.82999999996</v>
      </c>
    </row>
    <row r="351" spans="1:82" ht="14.25" hidden="1" x14ac:dyDescent="0.2">
      <c r="A351" s="57"/>
      <c r="B351" s="61"/>
      <c r="C351" s="110" t="s">
        <v>1101</v>
      </c>
      <c r="D351" s="110"/>
      <c r="E351" s="110"/>
      <c r="F351" s="110"/>
      <c r="G351" s="110"/>
      <c r="H351" s="110"/>
      <c r="I351" s="45"/>
      <c r="J351" s="57"/>
      <c r="K351" s="43"/>
      <c r="L351" s="45">
        <f>L353+L356+L355</f>
        <v>4160.12</v>
      </c>
    </row>
    <row r="352" spans="1:82" ht="14.25" hidden="1" x14ac:dyDescent="0.2">
      <c r="A352" s="57"/>
      <c r="B352" s="61"/>
      <c r="C352" s="109" t="s">
        <v>1102</v>
      </c>
      <c r="D352" s="110"/>
      <c r="E352" s="110"/>
      <c r="F352" s="110"/>
      <c r="G352" s="110"/>
      <c r="H352" s="110"/>
      <c r="I352" s="45"/>
      <c r="J352" s="57"/>
      <c r="K352" s="43"/>
      <c r="L352" s="45"/>
    </row>
    <row r="353" spans="1:12" ht="14.25" x14ac:dyDescent="0.2">
      <c r="A353" s="57"/>
      <c r="B353" s="61"/>
      <c r="C353" s="110" t="s">
        <v>1101</v>
      </c>
      <c r="D353" s="110"/>
      <c r="E353" s="110"/>
      <c r="F353" s="110"/>
      <c r="G353" s="110"/>
      <c r="H353" s="110"/>
      <c r="I353" s="45"/>
      <c r="J353" s="57"/>
      <c r="K353" s="43"/>
      <c r="L353" s="45">
        <f>SUM(AO58:AO346)</f>
        <v>2153.8799999999997</v>
      </c>
    </row>
    <row r="354" spans="1:12" ht="14.25" hidden="1" x14ac:dyDescent="0.2">
      <c r="A354" s="57"/>
      <c r="B354" s="61"/>
      <c r="C354" s="109" t="s">
        <v>1103</v>
      </c>
      <c r="D354" s="110"/>
      <c r="E354" s="110"/>
      <c r="F354" s="110"/>
      <c r="G354" s="110"/>
      <c r="H354" s="110"/>
      <c r="I354" s="45"/>
      <c r="J354" s="57"/>
      <c r="K354" s="43"/>
      <c r="L354" s="45"/>
    </row>
    <row r="355" spans="1:12" ht="14.25" x14ac:dyDescent="0.2">
      <c r="A355" s="57"/>
      <c r="B355" s="61"/>
      <c r="C355" s="110" t="s">
        <v>1123</v>
      </c>
      <c r="D355" s="110"/>
      <c r="E355" s="110"/>
      <c r="F355" s="110"/>
      <c r="G355" s="110"/>
      <c r="H355" s="110"/>
      <c r="I355" s="45"/>
      <c r="J355" s="57"/>
      <c r="K355" s="43"/>
      <c r="L355" s="45">
        <f>SUM(AT58:AT346)</f>
        <v>2006.2400000000002</v>
      </c>
    </row>
    <row r="356" spans="1:12" ht="14.25" hidden="1" x14ac:dyDescent="0.2">
      <c r="A356" s="57"/>
      <c r="B356" s="61"/>
      <c r="C356" s="110" t="s">
        <v>1104</v>
      </c>
      <c r="D356" s="110"/>
      <c r="E356" s="110"/>
      <c r="F356" s="110"/>
      <c r="G356" s="110"/>
      <c r="H356" s="110"/>
      <c r="I356" s="45"/>
      <c r="J356" s="57"/>
      <c r="K356" s="43"/>
      <c r="L356" s="45">
        <f>SUM(AV58:AV346)</f>
        <v>0</v>
      </c>
    </row>
    <row r="357" spans="1:12" ht="14.25" x14ac:dyDescent="0.2">
      <c r="A357" s="57"/>
      <c r="B357" s="61"/>
      <c r="C357" s="110" t="s">
        <v>1105</v>
      </c>
      <c r="D357" s="110"/>
      <c r="E357" s="110"/>
      <c r="F357" s="110"/>
      <c r="G357" s="110"/>
      <c r="H357" s="110"/>
      <c r="I357" s="45"/>
      <c r="J357" s="57"/>
      <c r="K357" s="43"/>
      <c r="L357" s="45">
        <f>L359+L360</f>
        <v>166090.78</v>
      </c>
    </row>
    <row r="358" spans="1:12" ht="14.25" x14ac:dyDescent="0.2">
      <c r="A358" s="57"/>
      <c r="B358" s="61"/>
      <c r="C358" s="109" t="s">
        <v>1102</v>
      </c>
      <c r="D358" s="110"/>
      <c r="E358" s="110"/>
      <c r="F358" s="110"/>
      <c r="G358" s="110"/>
      <c r="H358" s="110"/>
      <c r="I358" s="45"/>
      <c r="J358" s="57"/>
      <c r="K358" s="43"/>
      <c r="L358" s="45"/>
    </row>
    <row r="359" spans="1:12" ht="14.25" x14ac:dyDescent="0.2">
      <c r="A359" s="57"/>
      <c r="B359" s="61"/>
      <c r="C359" s="110" t="s">
        <v>1106</v>
      </c>
      <c r="D359" s="110"/>
      <c r="E359" s="110"/>
      <c r="F359" s="110"/>
      <c r="G359" s="110"/>
      <c r="H359" s="110"/>
      <c r="I359" s="45"/>
      <c r="J359" s="57"/>
      <c r="K359" s="43"/>
      <c r="L359" s="45">
        <f>SUM(AW58:AW346)-SUM(BK58:BK346)</f>
        <v>166090.78</v>
      </c>
    </row>
    <row r="360" spans="1:12" ht="14.25" hidden="1" x14ac:dyDescent="0.2">
      <c r="A360" s="57"/>
      <c r="B360" s="61"/>
      <c r="C360" s="110" t="s">
        <v>1107</v>
      </c>
      <c r="D360" s="110"/>
      <c r="E360" s="110"/>
      <c r="F360" s="110"/>
      <c r="G360" s="110"/>
      <c r="H360" s="110"/>
      <c r="I360" s="45"/>
      <c r="J360" s="57"/>
      <c r="K360" s="43"/>
      <c r="L360" s="45">
        <f>SUM(BC58:BC346)</f>
        <v>0</v>
      </c>
    </row>
    <row r="361" spans="1:12" ht="14.25" hidden="1" x14ac:dyDescent="0.2">
      <c r="A361" s="57"/>
      <c r="B361" s="61"/>
      <c r="C361" s="110" t="s">
        <v>1108</v>
      </c>
      <c r="D361" s="110"/>
      <c r="E361" s="110"/>
      <c r="F361" s="110"/>
      <c r="G361" s="110"/>
      <c r="H361" s="110"/>
      <c r="I361" s="45"/>
      <c r="J361" s="57"/>
      <c r="K361" s="43"/>
      <c r="L361" s="45">
        <f>SUM(BB58:BB346)</f>
        <v>0</v>
      </c>
    </row>
    <row r="362" spans="1:12" ht="14.25" x14ac:dyDescent="0.2">
      <c r="A362" s="57"/>
      <c r="B362" s="61"/>
      <c r="C362" s="110" t="s">
        <v>1109</v>
      </c>
      <c r="D362" s="110"/>
      <c r="E362" s="110"/>
      <c r="F362" s="110"/>
      <c r="G362" s="110"/>
      <c r="H362" s="110"/>
      <c r="I362" s="45"/>
      <c r="J362" s="57"/>
      <c r="K362" s="43"/>
      <c r="L362" s="45">
        <f>SUM(AR58:AR346)+SUM(AT58:AT346)+SUM(AV58:AV346)</f>
        <v>256601.06999999995</v>
      </c>
    </row>
    <row r="363" spans="1:12" ht="14.25" x14ac:dyDescent="0.2">
      <c r="A363" s="57"/>
      <c r="B363" s="61"/>
      <c r="C363" s="110" t="s">
        <v>1110</v>
      </c>
      <c r="D363" s="110"/>
      <c r="E363" s="110"/>
      <c r="F363" s="110"/>
      <c r="G363" s="110"/>
      <c r="H363" s="110"/>
      <c r="I363" s="45"/>
      <c r="J363" s="57"/>
      <c r="K363" s="43"/>
      <c r="L363" s="45">
        <f>SUM(AZ58:AZ346)</f>
        <v>251638.05</v>
      </c>
    </row>
    <row r="364" spans="1:12" ht="14.25" x14ac:dyDescent="0.2">
      <c r="A364" s="57"/>
      <c r="B364" s="61"/>
      <c r="C364" s="110" t="s">
        <v>1111</v>
      </c>
      <c r="D364" s="110"/>
      <c r="E364" s="110"/>
      <c r="F364" s="110"/>
      <c r="G364" s="110"/>
      <c r="H364" s="110"/>
      <c r="I364" s="45"/>
      <c r="J364" s="57"/>
      <c r="K364" s="43"/>
      <c r="L364" s="45">
        <f>SUM(BA58:BA346)</f>
        <v>134532.19</v>
      </c>
    </row>
    <row r="365" spans="1:12" ht="14.25" hidden="1" x14ac:dyDescent="0.2">
      <c r="A365" s="57"/>
      <c r="B365" s="61"/>
      <c r="C365" s="110" t="s">
        <v>1112</v>
      </c>
      <c r="D365" s="110"/>
      <c r="E365" s="110"/>
      <c r="F365" s="110"/>
      <c r="G365" s="110"/>
      <c r="H365" s="110"/>
      <c r="I365" s="45"/>
      <c r="J365" s="57"/>
      <c r="K365" s="43"/>
      <c r="L365" s="45">
        <f>L367+L368</f>
        <v>0</v>
      </c>
    </row>
    <row r="366" spans="1:12" ht="14.25" hidden="1" x14ac:dyDescent="0.2">
      <c r="A366" s="57"/>
      <c r="B366" s="61"/>
      <c r="C366" s="109" t="s">
        <v>1099</v>
      </c>
      <c r="D366" s="110"/>
      <c r="E366" s="110"/>
      <c r="F366" s="110"/>
      <c r="G366" s="110"/>
      <c r="H366" s="110"/>
      <c r="I366" s="45"/>
      <c r="J366" s="57"/>
      <c r="K366" s="43"/>
      <c r="L366" s="45"/>
    </row>
    <row r="367" spans="1:12" ht="14.25" hidden="1" x14ac:dyDescent="0.2">
      <c r="A367" s="57"/>
      <c r="B367" s="61"/>
      <c r="C367" s="110" t="s">
        <v>1113</v>
      </c>
      <c r="D367" s="110"/>
      <c r="E367" s="110"/>
      <c r="F367" s="110"/>
      <c r="G367" s="110"/>
      <c r="H367" s="110"/>
      <c r="I367" s="45"/>
      <c r="J367" s="57"/>
      <c r="K367" s="43"/>
      <c r="L367" s="45">
        <f>SUM(BK58:BK346)</f>
        <v>0</v>
      </c>
    </row>
    <row r="368" spans="1:12" ht="14.25" hidden="1" x14ac:dyDescent="0.2">
      <c r="A368" s="57"/>
      <c r="B368" s="61"/>
      <c r="C368" s="110" t="s">
        <v>1114</v>
      </c>
      <c r="D368" s="110"/>
      <c r="E368" s="110"/>
      <c r="F368" s="110"/>
      <c r="G368" s="110"/>
      <c r="H368" s="110"/>
      <c r="I368" s="45"/>
      <c r="J368" s="57"/>
      <c r="K368" s="43"/>
      <c r="L368" s="45">
        <f>SUM(BD58:BD346)</f>
        <v>0</v>
      </c>
    </row>
    <row r="369" spans="1:12" ht="14.25" hidden="1" x14ac:dyDescent="0.2">
      <c r="A369" s="57"/>
      <c r="B369" s="61"/>
      <c r="C369" s="110" t="s">
        <v>1115</v>
      </c>
      <c r="D369" s="110"/>
      <c r="E369" s="110"/>
      <c r="F369" s="110"/>
      <c r="G369" s="110"/>
      <c r="H369" s="110"/>
      <c r="I369" s="45"/>
      <c r="J369" s="57"/>
      <c r="K369" s="43"/>
      <c r="L369" s="45"/>
    </row>
    <row r="370" spans="1:12" ht="14.25" hidden="1" x14ac:dyDescent="0.2">
      <c r="A370" s="57"/>
      <c r="B370" s="61"/>
      <c r="C370" s="110" t="s">
        <v>1116</v>
      </c>
      <c r="D370" s="110"/>
      <c r="E370" s="110"/>
      <c r="F370" s="110"/>
      <c r="G370" s="110"/>
      <c r="H370" s="110"/>
      <c r="I370" s="45"/>
      <c r="J370" s="57"/>
      <c r="K370" s="43"/>
      <c r="L370" s="45">
        <f>SUM(BO58:BO346)</f>
        <v>0</v>
      </c>
    </row>
    <row r="371" spans="1:12" ht="15" x14ac:dyDescent="0.2">
      <c r="A371" s="62"/>
      <c r="B371" s="63"/>
      <c r="C371" s="111" t="s">
        <v>1117</v>
      </c>
      <c r="D371" s="111"/>
      <c r="E371" s="111"/>
      <c r="F371" s="111"/>
      <c r="G371" s="111"/>
      <c r="H371" s="111"/>
      <c r="I371" s="48"/>
      <c r="J371" s="62"/>
      <c r="K371" s="64"/>
      <c r="L371" s="48">
        <f>L348+L363+L364+L365+L369+L370</f>
        <v>811015.97</v>
      </c>
    </row>
    <row r="372" spans="1:12" ht="14.25" x14ac:dyDescent="0.2">
      <c r="A372" s="57"/>
      <c r="B372" s="61"/>
      <c r="C372" s="109" t="s">
        <v>1118</v>
      </c>
      <c r="D372" s="110"/>
      <c r="E372" s="110"/>
      <c r="F372" s="110"/>
      <c r="G372" s="110"/>
      <c r="H372" s="110"/>
      <c r="I372" s="45"/>
      <c r="J372" s="57"/>
      <c r="K372" s="43"/>
      <c r="L372" s="45"/>
    </row>
    <row r="373" spans="1:12" ht="14.25" hidden="1" x14ac:dyDescent="0.2">
      <c r="A373" s="57"/>
      <c r="B373" s="61"/>
      <c r="C373" s="110" t="s">
        <v>1119</v>
      </c>
      <c r="D373" s="110"/>
      <c r="E373" s="110"/>
      <c r="F373" s="110"/>
      <c r="G373" s="110"/>
      <c r="H373" s="110"/>
      <c r="I373" s="45"/>
      <c r="J373" s="57"/>
      <c r="K373" s="43"/>
      <c r="L373" s="45">
        <f>SUM(AX58:AX346)</f>
        <v>0</v>
      </c>
    </row>
    <row r="374" spans="1:12" ht="14.25" hidden="1" x14ac:dyDescent="0.2">
      <c r="A374" s="57"/>
      <c r="B374" s="61"/>
      <c r="C374" s="110" t="s">
        <v>1120</v>
      </c>
      <c r="D374" s="110"/>
      <c r="E374" s="110"/>
      <c r="F374" s="110"/>
      <c r="G374" s="110"/>
      <c r="H374" s="110"/>
      <c r="I374" s="45"/>
      <c r="J374" s="57"/>
      <c r="K374" s="43"/>
      <c r="L374" s="45">
        <f>SUM(AY58:AY346)</f>
        <v>0</v>
      </c>
    </row>
    <row r="375" spans="1:12" ht="14.25" x14ac:dyDescent="0.2">
      <c r="A375" s="57"/>
      <c r="B375" s="61"/>
      <c r="C375" s="110" t="s">
        <v>1121</v>
      </c>
      <c r="D375" s="110"/>
      <c r="E375" s="110"/>
      <c r="F375" s="112"/>
      <c r="G375" s="47">
        <f>Source!F148</f>
        <v>568.81957680000005</v>
      </c>
      <c r="H375" s="57"/>
      <c r="I375" s="57"/>
      <c r="J375" s="57"/>
      <c r="K375" s="57"/>
      <c r="L375" s="57"/>
    </row>
    <row r="376" spans="1:12" ht="14.25" x14ac:dyDescent="0.2">
      <c r="A376" s="57"/>
      <c r="B376" s="61"/>
      <c r="C376" s="110" t="s">
        <v>1122</v>
      </c>
      <c r="D376" s="110"/>
      <c r="E376" s="110"/>
      <c r="F376" s="112"/>
      <c r="G376" s="47">
        <f>Source!F149</f>
        <v>3.6403346999999999</v>
      </c>
      <c r="H376" s="57"/>
      <c r="I376" s="57"/>
      <c r="J376" s="57"/>
      <c r="K376" s="57"/>
      <c r="L376" s="57"/>
    </row>
    <row r="379" spans="1:12" ht="16.5" x14ac:dyDescent="0.2">
      <c r="A379" s="105" t="s">
        <v>1156</v>
      </c>
      <c r="B379" s="105"/>
      <c r="C379" s="105"/>
      <c r="D379" s="105"/>
      <c r="E379" s="105"/>
      <c r="F379" s="105"/>
      <c r="G379" s="105"/>
      <c r="H379" s="105"/>
      <c r="I379" s="105"/>
      <c r="J379" s="105"/>
      <c r="K379" s="105"/>
      <c r="L379" s="105"/>
    </row>
    <row r="380" spans="1:12" ht="28.5" x14ac:dyDescent="0.2">
      <c r="A380" s="39" t="s">
        <v>319</v>
      </c>
      <c r="B380" s="41" t="s">
        <v>1128</v>
      </c>
      <c r="C380" s="41" t="str">
        <f>Source!G160</f>
        <v>Прим. Очистка вручную поверхности потолка</v>
      </c>
      <c r="D380" s="42" t="str">
        <f>Source!H160</f>
        <v>100 м2</v>
      </c>
      <c r="E380" s="43">
        <f>Source!K160</f>
        <v>5.7450000000000001</v>
      </c>
      <c r="F380" s="43"/>
      <c r="G380" s="43">
        <f>Source!I160</f>
        <v>5.7450000000000001</v>
      </c>
      <c r="H380" s="45"/>
      <c r="I380" s="44"/>
      <c r="J380" s="45"/>
      <c r="K380" s="44"/>
      <c r="L380" s="45"/>
    </row>
    <row r="381" spans="1:12" x14ac:dyDescent="0.2">
      <c r="C381" s="46" t="str">
        <f>"Объем: "&amp;Source!I160&amp;"=(399,5+"&amp;"75+"&amp;"55+"&amp;"45)/"&amp;"100"</f>
        <v>Объем: 5,745=(399,5+75+55+45)/100</v>
      </c>
    </row>
    <row r="382" spans="1:12" ht="15" x14ac:dyDescent="0.2">
      <c r="A382" s="40"/>
      <c r="B382" s="43">
        <v>1</v>
      </c>
      <c r="C382" s="40" t="s">
        <v>1084</v>
      </c>
      <c r="D382" s="42" t="s">
        <v>848</v>
      </c>
      <c r="E382" s="47"/>
      <c r="F382" s="43"/>
      <c r="G382" s="47">
        <f>Source!U160</f>
        <v>147.6465</v>
      </c>
      <c r="H382" s="43"/>
      <c r="I382" s="43"/>
      <c r="J382" s="43"/>
      <c r="K382" s="43"/>
      <c r="L382" s="48">
        <f>SUM(L383:L383)-SUMIF(CE383:CE383, 1, L383:L383)</f>
        <v>60408.09</v>
      </c>
    </row>
    <row r="383" spans="1:12" ht="14.25" x14ac:dyDescent="0.2">
      <c r="A383" s="41"/>
      <c r="B383" s="41" t="s">
        <v>846</v>
      </c>
      <c r="C383" s="49" t="s">
        <v>847</v>
      </c>
      <c r="D383" s="50" t="s">
        <v>848</v>
      </c>
      <c r="E383" s="51">
        <v>25.7</v>
      </c>
      <c r="F383" s="51"/>
      <c r="G383" s="51">
        <f>SmtRes!CX138</f>
        <v>147.6465</v>
      </c>
      <c r="H383" s="52"/>
      <c r="I383" s="53"/>
      <c r="J383" s="52">
        <f>SmtRes!CZ138</f>
        <v>409.14</v>
      </c>
      <c r="K383" s="53"/>
      <c r="L383" s="52">
        <f>SmtRes!DI138</f>
        <v>60408.09</v>
      </c>
    </row>
    <row r="384" spans="1:12" ht="15" x14ac:dyDescent="0.2">
      <c r="A384" s="41"/>
      <c r="B384" s="41"/>
      <c r="C384" s="56" t="s">
        <v>760</v>
      </c>
      <c r="D384" s="42"/>
      <c r="E384" s="43"/>
      <c r="F384" s="43"/>
      <c r="G384" s="43"/>
      <c r="H384" s="45"/>
      <c r="I384" s="44"/>
      <c r="J384" s="45"/>
      <c r="K384" s="44"/>
      <c r="L384" s="45">
        <f>L382</f>
        <v>60408.09</v>
      </c>
    </row>
    <row r="385" spans="1:101" ht="14.25" x14ac:dyDescent="0.2">
      <c r="A385" s="41"/>
      <c r="B385" s="41"/>
      <c r="C385" s="41" t="s">
        <v>1088</v>
      </c>
      <c r="D385" s="42"/>
      <c r="E385" s="43"/>
      <c r="F385" s="43"/>
      <c r="G385" s="43"/>
      <c r="H385" s="45"/>
      <c r="I385" s="44"/>
      <c r="J385" s="45"/>
      <c r="K385" s="44"/>
      <c r="L385" s="45">
        <f>SUM(AR380:AR388)+SUM(AS380:AS388)+SUM(AT380:AT388)+SUM(AU380:AU388)+SUM(AV380:AV388)</f>
        <v>60408.09</v>
      </c>
    </row>
    <row r="386" spans="1:101" ht="14.25" x14ac:dyDescent="0.2">
      <c r="A386" s="41"/>
      <c r="B386" s="41" t="s">
        <v>98</v>
      </c>
      <c r="C386" s="41" t="s">
        <v>1096</v>
      </c>
      <c r="D386" s="42" t="s">
        <v>619</v>
      </c>
      <c r="E386" s="43">
        <f>Source!BZ160</f>
        <v>90</v>
      </c>
      <c r="F386" s="43"/>
      <c r="G386" s="43">
        <f>Source!AT160</f>
        <v>90</v>
      </c>
      <c r="H386" s="45"/>
      <c r="I386" s="44"/>
      <c r="J386" s="45"/>
      <c r="K386" s="44"/>
      <c r="L386" s="45">
        <f>SUM(AZ380:AZ388)</f>
        <v>54367.28</v>
      </c>
    </row>
    <row r="387" spans="1:101" ht="14.25" x14ac:dyDescent="0.2">
      <c r="A387" s="49"/>
      <c r="B387" s="49" t="s">
        <v>99</v>
      </c>
      <c r="C387" s="49" t="s">
        <v>1097</v>
      </c>
      <c r="D387" s="50" t="s">
        <v>619</v>
      </c>
      <c r="E387" s="51">
        <f>Source!CA160</f>
        <v>46</v>
      </c>
      <c r="F387" s="51"/>
      <c r="G387" s="51">
        <f>Source!AU160</f>
        <v>46</v>
      </c>
      <c r="H387" s="52"/>
      <c r="I387" s="53"/>
      <c r="J387" s="52"/>
      <c r="K387" s="53"/>
      <c r="L387" s="52">
        <f>SUM(BA380:BA388)</f>
        <v>27787.72</v>
      </c>
    </row>
    <row r="388" spans="1:101" ht="15" x14ac:dyDescent="0.2">
      <c r="C388" s="106" t="s">
        <v>1091</v>
      </c>
      <c r="D388" s="106"/>
      <c r="E388" s="106"/>
      <c r="F388" s="106"/>
      <c r="G388" s="106"/>
      <c r="H388" s="106"/>
      <c r="I388" s="107">
        <f>IF(E380&lt;&gt;0,K388/E380, 0)</f>
        <v>24815.159268929503</v>
      </c>
      <c r="J388" s="107"/>
      <c r="K388" s="107">
        <f>L382+L386+L387</f>
        <v>142563.09</v>
      </c>
      <c r="L388" s="107"/>
      <c r="AD388">
        <f>ROUND((Source!AT160/100)*((ROUND(SUMIF(SmtRes!AQ138:'SmtRes'!AQ138,"=1",SmtRes!AD138:'SmtRes'!AD138)*Source!I160, 2)+ROUND(SUMIF(SmtRes!AQ138:'SmtRes'!AQ138,"=1",SmtRes!AC138:'SmtRes'!AC138)*Source!I160, 2))), 2)</f>
        <v>2115.46</v>
      </c>
      <c r="AE388">
        <f>ROUND((Source!AU160/100)*((ROUND(SUMIF(SmtRes!AQ138:'SmtRes'!AQ138,"=1",SmtRes!AD138:'SmtRes'!AD138)*Source!I160, 2)+ROUND(SUMIF(SmtRes!AQ138:'SmtRes'!AQ138,"=1",SmtRes!AC138:'SmtRes'!AC138)*Source!I160, 2))), 2)</f>
        <v>1081.23</v>
      </c>
      <c r="AN388" s="54">
        <f>L382+L386+L387</f>
        <v>142563.09</v>
      </c>
      <c r="AO388">
        <f>0</f>
        <v>0</v>
      </c>
      <c r="AQ388" t="s">
        <v>1092</v>
      </c>
      <c r="AR388" s="54">
        <f>L382</f>
        <v>60408.09</v>
      </c>
      <c r="AT388">
        <f>0</f>
        <v>0</v>
      </c>
      <c r="AV388" t="s">
        <v>1092</v>
      </c>
      <c r="AW388">
        <f>0</f>
        <v>0</v>
      </c>
      <c r="AZ388">
        <f>Source!X160</f>
        <v>54367.28</v>
      </c>
      <c r="BA388">
        <f>Source!Y160</f>
        <v>27787.72</v>
      </c>
      <c r="CD388">
        <v>1</v>
      </c>
    </row>
    <row r="389" spans="1:101" ht="57" x14ac:dyDescent="0.2">
      <c r="A389" s="39" t="s">
        <v>321</v>
      </c>
      <c r="B389" s="41" t="s">
        <v>1157</v>
      </c>
      <c r="C389" s="41" t="str">
        <f>Source!G161</f>
        <v>Сплошное выравнивание внутренних поверхностей (однослойное оштукатуривание) из сухих растворных смесей толщиной до 10 мм: потолков</v>
      </c>
      <c r="D389" s="42" t="str">
        <f>Source!H161</f>
        <v>100 м2</v>
      </c>
      <c r="E389" s="43">
        <f>Source!K161</f>
        <v>5.7450000000000001</v>
      </c>
      <c r="F389" s="43"/>
      <c r="G389" s="43">
        <f>Source!I161</f>
        <v>5.7450000000000001</v>
      </c>
      <c r="H389" s="45"/>
      <c r="I389" s="44"/>
      <c r="J389" s="45"/>
      <c r="K389" s="44"/>
      <c r="L389" s="45"/>
    </row>
    <row r="390" spans="1:101" ht="51" x14ac:dyDescent="0.2">
      <c r="B390" s="58" t="s">
        <v>1030</v>
      </c>
      <c r="C390" s="108" t="s">
        <v>1093</v>
      </c>
      <c r="D390" s="108"/>
      <c r="E390" s="108"/>
      <c r="F390" s="108"/>
      <c r="G390" s="108"/>
      <c r="H390" s="108"/>
      <c r="I390" s="108"/>
      <c r="J390" s="108"/>
      <c r="K390" s="108"/>
      <c r="L390" s="108"/>
      <c r="CW390" s="59" t="s">
        <v>1093</v>
      </c>
    </row>
    <row r="391" spans="1:101" x14ac:dyDescent="0.2">
      <c r="C391" s="46" t="str">
        <f>"Объем: "&amp;Source!I161&amp;"=(399,5+"&amp;"75+"&amp;"55+"&amp;"45)/"&amp;"100"</f>
        <v>Объем: 5,745=(399,5+75+55+45)/100</v>
      </c>
    </row>
    <row r="392" spans="1:101" ht="15" x14ac:dyDescent="0.2">
      <c r="A392" s="40"/>
      <c r="B392" s="43">
        <v>1</v>
      </c>
      <c r="C392" s="40" t="s">
        <v>1084</v>
      </c>
      <c r="D392" s="42" t="s">
        <v>848</v>
      </c>
      <c r="E392" s="47"/>
      <c r="F392" s="43"/>
      <c r="G392" s="47">
        <f>Source!U161</f>
        <v>249.33874499999999</v>
      </c>
      <c r="H392" s="43"/>
      <c r="I392" s="43"/>
      <c r="J392" s="43"/>
      <c r="K392" s="43"/>
      <c r="L392" s="48">
        <f>SUM(L393:L393)-SUMIF(CE393:CE393, 1, L393:L393)</f>
        <v>111374.63</v>
      </c>
    </row>
    <row r="393" spans="1:101" ht="14.25" x14ac:dyDescent="0.2">
      <c r="A393" s="41"/>
      <c r="B393" s="41" t="s">
        <v>856</v>
      </c>
      <c r="C393" s="41" t="s">
        <v>857</v>
      </c>
      <c r="D393" s="42" t="s">
        <v>848</v>
      </c>
      <c r="E393" s="43">
        <v>37.74</v>
      </c>
      <c r="F393" s="43">
        <f>ROUND(1.15,7)</f>
        <v>1.1499999999999999</v>
      </c>
      <c r="G393" s="43">
        <f>SmtRes!CX139</f>
        <v>249.33874499999999</v>
      </c>
      <c r="H393" s="45"/>
      <c r="I393" s="44"/>
      <c r="J393" s="45">
        <f>SmtRes!CZ139</f>
        <v>446.68</v>
      </c>
      <c r="K393" s="44"/>
      <c r="L393" s="45">
        <f>SmtRes!DI139</f>
        <v>111374.63</v>
      </c>
    </row>
    <row r="394" spans="1:101" ht="15" x14ac:dyDescent="0.2">
      <c r="A394" s="40"/>
      <c r="B394" s="43">
        <v>2</v>
      </c>
      <c r="C394" s="40" t="s">
        <v>1085</v>
      </c>
      <c r="D394" s="42"/>
      <c r="E394" s="47"/>
      <c r="F394" s="43"/>
      <c r="G394" s="47"/>
      <c r="H394" s="43"/>
      <c r="I394" s="43"/>
      <c r="J394" s="43"/>
      <c r="K394" s="43"/>
      <c r="L394" s="48">
        <f>SUM(L395:L401)-SUMIF(CE395:CE401, 1, L395:L401)</f>
        <v>330.21000000000004</v>
      </c>
    </row>
    <row r="395" spans="1:101" ht="15" x14ac:dyDescent="0.2">
      <c r="A395" s="40"/>
      <c r="B395" s="43"/>
      <c r="C395" s="40" t="s">
        <v>1087</v>
      </c>
      <c r="D395" s="42" t="s">
        <v>848</v>
      </c>
      <c r="E395" s="47"/>
      <c r="F395" s="43"/>
      <c r="G395" s="47">
        <f>Source!V161</f>
        <v>7.1094375000000003</v>
      </c>
      <c r="H395" s="43"/>
      <c r="I395" s="43"/>
      <c r="J395" s="43"/>
      <c r="K395" s="43"/>
      <c r="L395" s="48">
        <f>SUMIF(CE396:CE401, 1, L396:L401)</f>
        <v>3194.51</v>
      </c>
      <c r="CE395">
        <v>1</v>
      </c>
    </row>
    <row r="396" spans="1:101" ht="71.25" x14ac:dyDescent="0.2">
      <c r="A396" s="41"/>
      <c r="B396" s="41" t="s">
        <v>944</v>
      </c>
      <c r="C396" s="41" t="s">
        <v>946</v>
      </c>
      <c r="D396" s="42" t="s">
        <v>854</v>
      </c>
      <c r="E396" s="43">
        <v>0.02</v>
      </c>
      <c r="F396" s="43">
        <f t="shared" ref="F396:F401" si="4">ROUND(1.25,7)</f>
        <v>1.25</v>
      </c>
      <c r="G396" s="43">
        <f>SmtRes!CX141</f>
        <v>0.143625</v>
      </c>
      <c r="H396" s="45"/>
      <c r="I396" s="44"/>
      <c r="J396" s="45">
        <f>SmtRes!CZ141</f>
        <v>1568.18</v>
      </c>
      <c r="K396" s="44"/>
      <c r="L396" s="45">
        <f>SmtRes!DG141</f>
        <v>225.23</v>
      </c>
    </row>
    <row r="397" spans="1:101" ht="28.5" x14ac:dyDescent="0.2">
      <c r="A397" s="41"/>
      <c r="B397" s="41" t="s">
        <v>947</v>
      </c>
      <c r="C397" s="41" t="s">
        <v>1152</v>
      </c>
      <c r="D397" s="42" t="s">
        <v>848</v>
      </c>
      <c r="E397" s="43">
        <f>SmtRes!DO141*SmtRes!AT141</f>
        <v>0.02</v>
      </c>
      <c r="F397" s="43">
        <f t="shared" si="4"/>
        <v>1.25</v>
      </c>
      <c r="G397" s="43">
        <f>ROUND(E397*G389, 7)</f>
        <v>0.1149</v>
      </c>
      <c r="H397" s="45"/>
      <c r="I397" s="44"/>
      <c r="J397" s="45">
        <f>ROUND(SmtRes!AG141/SmtRes!DO141, 2)</f>
        <v>578.04999999999995</v>
      </c>
      <c r="K397" s="44"/>
      <c r="L397" s="45">
        <f>SmtRes!DH141</f>
        <v>83.02</v>
      </c>
      <c r="CE397">
        <v>1</v>
      </c>
    </row>
    <row r="398" spans="1:101" ht="42.75" x14ac:dyDescent="0.2">
      <c r="A398" s="41"/>
      <c r="B398" s="41" t="s">
        <v>851</v>
      </c>
      <c r="C398" s="41" t="s">
        <v>853</v>
      </c>
      <c r="D398" s="42" t="s">
        <v>854</v>
      </c>
      <c r="E398" s="43">
        <v>0.22</v>
      </c>
      <c r="F398" s="43">
        <f t="shared" si="4"/>
        <v>1.25</v>
      </c>
      <c r="G398" s="43">
        <f>SmtRes!CX142</f>
        <v>1.5798749999999999</v>
      </c>
      <c r="H398" s="45">
        <f>SmtRes!CZ142</f>
        <v>37.32</v>
      </c>
      <c r="I398" s="44">
        <f>SmtRes!AJ142</f>
        <v>1.47</v>
      </c>
      <c r="J398" s="45">
        <f>ROUND(H398*I398, 2)</f>
        <v>54.86</v>
      </c>
      <c r="K398" s="44"/>
      <c r="L398" s="45">
        <f>SmtRes!DG142</f>
        <v>86.67</v>
      </c>
    </row>
    <row r="399" spans="1:101" ht="28.5" x14ac:dyDescent="0.2">
      <c r="A399" s="41"/>
      <c r="B399" s="41" t="s">
        <v>855</v>
      </c>
      <c r="C399" s="41" t="s">
        <v>1086</v>
      </c>
      <c r="D399" s="42" t="s">
        <v>848</v>
      </c>
      <c r="E399" s="43">
        <f>SmtRes!DO142*SmtRes!AT142</f>
        <v>0.22</v>
      </c>
      <c r="F399" s="43">
        <f t="shared" si="4"/>
        <v>1.25</v>
      </c>
      <c r="G399" s="43">
        <f>ROUND(E399*G389, 7)</f>
        <v>1.2639</v>
      </c>
      <c r="H399" s="45"/>
      <c r="I399" s="44"/>
      <c r="J399" s="45">
        <f>ROUND(SmtRes!AG142/SmtRes!DO142, 2)</f>
        <v>446.68</v>
      </c>
      <c r="K399" s="44"/>
      <c r="L399" s="45">
        <f>SmtRes!DH142</f>
        <v>705.7</v>
      </c>
      <c r="CE399">
        <v>1</v>
      </c>
    </row>
    <row r="400" spans="1:101" ht="28.5" x14ac:dyDescent="0.2">
      <c r="A400" s="41"/>
      <c r="B400" s="41" t="s">
        <v>948</v>
      </c>
      <c r="C400" s="41" t="s">
        <v>950</v>
      </c>
      <c r="D400" s="42" t="s">
        <v>854</v>
      </c>
      <c r="E400" s="43">
        <v>0.75</v>
      </c>
      <c r="F400" s="43">
        <f t="shared" si="4"/>
        <v>1.25</v>
      </c>
      <c r="G400" s="43">
        <f>SmtRes!CX143</f>
        <v>5.3859374999999998</v>
      </c>
      <c r="H400" s="45">
        <f>SmtRes!CZ143</f>
        <v>2.31</v>
      </c>
      <c r="I400" s="44">
        <f>SmtRes!AJ143</f>
        <v>1.47</v>
      </c>
      <c r="J400" s="45">
        <f>ROUND(H400*I400, 2)</f>
        <v>3.4</v>
      </c>
      <c r="K400" s="44"/>
      <c r="L400" s="45">
        <f>SmtRes!DG143</f>
        <v>18.309999999999999</v>
      </c>
    </row>
    <row r="401" spans="1:101" ht="28.5" x14ac:dyDescent="0.2">
      <c r="A401" s="41"/>
      <c r="B401" s="41" t="s">
        <v>855</v>
      </c>
      <c r="C401" s="41" t="s">
        <v>1086</v>
      </c>
      <c r="D401" s="42" t="s">
        <v>848</v>
      </c>
      <c r="E401" s="43">
        <f>SmtRes!DO143*SmtRes!AT143</f>
        <v>0.75</v>
      </c>
      <c r="F401" s="43">
        <f t="shared" si="4"/>
        <v>1.25</v>
      </c>
      <c r="G401" s="43">
        <f>ROUND(E401*G389, 7)</f>
        <v>4.3087499999999999</v>
      </c>
      <c r="H401" s="45"/>
      <c r="I401" s="44"/>
      <c r="J401" s="45">
        <f>ROUND(SmtRes!AG143/SmtRes!DO143, 2)</f>
        <v>446.68</v>
      </c>
      <c r="K401" s="44"/>
      <c r="L401" s="45">
        <f>SmtRes!DH143</f>
        <v>2405.79</v>
      </c>
      <c r="CE401">
        <v>1</v>
      </c>
    </row>
    <row r="402" spans="1:101" ht="15" x14ac:dyDescent="0.2">
      <c r="A402" s="40"/>
      <c r="B402" s="43">
        <v>4</v>
      </c>
      <c r="C402" s="40" t="s">
        <v>1095</v>
      </c>
      <c r="D402" s="42"/>
      <c r="E402" s="47"/>
      <c r="F402" s="43"/>
      <c r="G402" s="47"/>
      <c r="H402" s="43"/>
      <c r="I402" s="43"/>
      <c r="J402" s="43"/>
      <c r="K402" s="43"/>
      <c r="L402" s="48">
        <f>SUM(L403:L403)-SUMIF(CE403:CE403, 1, L403:L403)</f>
        <v>101.91</v>
      </c>
    </row>
    <row r="403" spans="1:101" ht="14.25" x14ac:dyDescent="0.2">
      <c r="A403" s="41"/>
      <c r="B403" s="41" t="s">
        <v>951</v>
      </c>
      <c r="C403" s="41" t="s">
        <v>953</v>
      </c>
      <c r="D403" s="42" t="s">
        <v>639</v>
      </c>
      <c r="E403" s="43">
        <v>0.54</v>
      </c>
      <c r="F403" s="43"/>
      <c r="G403" s="43">
        <f>SmtRes!CX144</f>
        <v>3.1023000000000001</v>
      </c>
      <c r="H403" s="45">
        <f>SmtRes!CZ144</f>
        <v>35.71</v>
      </c>
      <c r="I403" s="44">
        <f>SmtRes!AI144</f>
        <v>0.92</v>
      </c>
      <c r="J403" s="45">
        <f>ROUND(H403*I403, 2)</f>
        <v>32.85</v>
      </c>
      <c r="K403" s="44"/>
      <c r="L403" s="45">
        <f>SmtRes!DF144</f>
        <v>101.91</v>
      </c>
    </row>
    <row r="404" spans="1:101" ht="14.25" x14ac:dyDescent="0.2">
      <c r="A404" s="41"/>
      <c r="B404" s="41" t="str">
        <f>EtalonRes!I145</f>
        <v>04.3.02.09</v>
      </c>
      <c r="C404" s="41" t="str">
        <f>EtalonRes!K145</f>
        <v>Смеси на цементной основе</v>
      </c>
      <c r="D404" s="42" t="str">
        <f>EtalonRes!O145</f>
        <v>т</v>
      </c>
      <c r="E404" s="43">
        <f>EtalonRes!X145</f>
        <v>0</v>
      </c>
      <c r="F404" s="43"/>
      <c r="G404" s="43">
        <f>ROUND(EtalonRes!AG145*Source!I161, 7)</f>
        <v>0</v>
      </c>
      <c r="H404" s="45"/>
      <c r="I404" s="44"/>
      <c r="J404" s="45"/>
      <c r="K404" s="44"/>
      <c r="L404" s="45"/>
    </row>
    <row r="405" spans="1:101" ht="14.25" x14ac:dyDescent="0.2">
      <c r="A405" s="41"/>
      <c r="B405" s="41" t="str">
        <f>EtalonRes!I146</f>
        <v>14.4.01.21</v>
      </c>
      <c r="C405" s="49" t="str">
        <f>EtalonRes!K146</f>
        <v>Грунтовка</v>
      </c>
      <c r="D405" s="50" t="str">
        <f>EtalonRes!O146</f>
        <v>т</v>
      </c>
      <c r="E405" s="51">
        <f>EtalonRes!X146</f>
        <v>0</v>
      </c>
      <c r="F405" s="51"/>
      <c r="G405" s="51">
        <f>ROUND(EtalonRes!AG146*Source!I161, 7)</f>
        <v>0</v>
      </c>
      <c r="H405" s="52"/>
      <c r="I405" s="53"/>
      <c r="J405" s="52"/>
      <c r="K405" s="53"/>
      <c r="L405" s="52"/>
    </row>
    <row r="406" spans="1:101" ht="15" x14ac:dyDescent="0.2">
      <c r="A406" s="41"/>
      <c r="B406" s="41"/>
      <c r="C406" s="56" t="s">
        <v>760</v>
      </c>
      <c r="D406" s="42"/>
      <c r="E406" s="43"/>
      <c r="F406" s="43"/>
      <c r="G406" s="43"/>
      <c r="H406" s="45"/>
      <c r="I406" s="44"/>
      <c r="J406" s="45"/>
      <c r="K406" s="44"/>
      <c r="L406" s="45">
        <f>L392+L394+L395+L402</f>
        <v>115001.26000000001</v>
      </c>
    </row>
    <row r="407" spans="1:101" ht="14.25" x14ac:dyDescent="0.2">
      <c r="A407" s="41"/>
      <c r="B407" s="41"/>
      <c r="C407" s="41" t="s">
        <v>1088</v>
      </c>
      <c r="D407" s="42"/>
      <c r="E407" s="43"/>
      <c r="F407" s="43"/>
      <c r="G407" s="43"/>
      <c r="H407" s="45"/>
      <c r="I407" s="44"/>
      <c r="J407" s="45"/>
      <c r="K407" s="44"/>
      <c r="L407" s="45">
        <f>SUM(AR389:AR410)+SUM(AS389:AS410)+SUM(AT389:AT410)+SUM(AU389:AU410)+SUM(AV389:AV410)</f>
        <v>114569.14</v>
      </c>
    </row>
    <row r="408" spans="1:101" ht="28.5" x14ac:dyDescent="0.2">
      <c r="A408" s="41"/>
      <c r="B408" s="41" t="s">
        <v>1130</v>
      </c>
      <c r="C408" s="41" t="s">
        <v>1131</v>
      </c>
      <c r="D408" s="42" t="s">
        <v>619</v>
      </c>
      <c r="E408" s="43">
        <f>Source!BZ161</f>
        <v>100</v>
      </c>
      <c r="F408" s="43">
        <f>ROUND(0.9,7)</f>
        <v>0.9</v>
      </c>
      <c r="G408" s="43">
        <f>Source!AT161</f>
        <v>90</v>
      </c>
      <c r="H408" s="45"/>
      <c r="I408" s="44"/>
      <c r="J408" s="45"/>
      <c r="K408" s="44"/>
      <c r="L408" s="45">
        <f>SUM(AZ389:AZ410)</f>
        <v>103112.23</v>
      </c>
    </row>
    <row r="409" spans="1:101" ht="28.5" x14ac:dyDescent="0.2">
      <c r="A409" s="49"/>
      <c r="B409" s="49" t="s">
        <v>1132</v>
      </c>
      <c r="C409" s="49" t="s">
        <v>1133</v>
      </c>
      <c r="D409" s="50" t="s">
        <v>619</v>
      </c>
      <c r="E409" s="51">
        <f>Source!CA161</f>
        <v>49</v>
      </c>
      <c r="F409" s="51">
        <f>ROUND(0.85,7)</f>
        <v>0.85</v>
      </c>
      <c r="G409" s="51">
        <f>Source!AU161</f>
        <v>41.65</v>
      </c>
      <c r="H409" s="52"/>
      <c r="I409" s="53"/>
      <c r="J409" s="52"/>
      <c r="K409" s="53"/>
      <c r="L409" s="52">
        <f>SUM(BA389:BA410)</f>
        <v>47718.05</v>
      </c>
    </row>
    <row r="410" spans="1:101" ht="15" x14ac:dyDescent="0.2">
      <c r="C410" s="106" t="s">
        <v>1091</v>
      </c>
      <c r="D410" s="106"/>
      <c r="E410" s="106"/>
      <c r="F410" s="106"/>
      <c r="G410" s="106"/>
      <c r="H410" s="106"/>
      <c r="I410" s="107">
        <f>IF(E389&lt;&gt;0,K410/E389, 0)</f>
        <v>46271.808529155795</v>
      </c>
      <c r="J410" s="107"/>
      <c r="K410" s="107">
        <f>L392+L394+L402+L408+L409+L395</f>
        <v>265831.54000000004</v>
      </c>
      <c r="L410" s="107"/>
      <c r="AD410">
        <f>ROUND((Source!AT161/100)*((ROUND(SUMIF(SmtRes!AQ139:'SmtRes'!AQ146,"=1",SmtRes!AD139:'SmtRes'!AD146)*Source!I161, 2)+ROUND(SUMIF(SmtRes!AQ139:'SmtRes'!AQ146,"=1",SmtRes!AC139:'SmtRes'!AC146)*Source!I161, 2))), 2)</f>
        <v>9917.49</v>
      </c>
      <c r="AE410">
        <f>ROUND((Source!AU161/100)*((ROUND(SUMIF(SmtRes!AQ139:'SmtRes'!AQ146,"=1",SmtRes!AD139:'SmtRes'!AD146)*Source!I161, 2)+ROUND(SUMIF(SmtRes!AQ139:'SmtRes'!AQ146,"=1",SmtRes!AC139:'SmtRes'!AC146)*Source!I161, 2))), 2)</f>
        <v>4589.59</v>
      </c>
      <c r="AN410" s="54">
        <f>L392+L394+L402+L408+L409+L395</f>
        <v>265831.54000000004</v>
      </c>
      <c r="AO410" s="54">
        <f>L394</f>
        <v>330.21000000000004</v>
      </c>
      <c r="AQ410" t="s">
        <v>1092</v>
      </c>
      <c r="AR410" s="54">
        <f>L392</f>
        <v>111374.63</v>
      </c>
      <c r="AT410" s="54">
        <f>L395</f>
        <v>3194.51</v>
      </c>
      <c r="AV410" t="s">
        <v>1092</v>
      </c>
      <c r="AW410" s="54">
        <f>L402</f>
        <v>101.91</v>
      </c>
      <c r="AZ410">
        <f>Source!X161</f>
        <v>103112.23</v>
      </c>
      <c r="BA410">
        <f>Source!Y161</f>
        <v>47718.05</v>
      </c>
      <c r="CD410">
        <v>1</v>
      </c>
    </row>
    <row r="411" spans="1:101" ht="42.75" x14ac:dyDescent="0.2">
      <c r="A411" s="60" t="s">
        <v>327</v>
      </c>
      <c r="B411" s="49" t="str">
        <f>Source!F164</f>
        <v>04.3.02.05-0002</v>
      </c>
      <c r="C411" s="49" t="str">
        <f>Source!G164</f>
        <v>Смеси сухие гипсовые штукатурные с легким заполнителем и полимерными добавками, класс В3,5 (М50)</v>
      </c>
      <c r="D411" s="50" t="str">
        <f>Source!H164</f>
        <v>кг</v>
      </c>
      <c r="E411" s="51">
        <f>Source!K164</f>
        <v>4883.25</v>
      </c>
      <c r="F411" s="51"/>
      <c r="G411" s="51">
        <f>Source!I164</f>
        <v>4883.25</v>
      </c>
      <c r="H411" s="52">
        <f>Source!AL164</f>
        <v>12.31</v>
      </c>
      <c r="I411" s="53">
        <f>IF(Source!BC164&lt;&gt; 0, Source!BC164, 1)</f>
        <v>1.31</v>
      </c>
      <c r="J411" s="52">
        <f>ROUND(H411*I411, 2)</f>
        <v>16.13</v>
      </c>
      <c r="K411" s="53"/>
      <c r="L411" s="52">
        <f>Source!P164</f>
        <v>78766.820000000007</v>
      </c>
    </row>
    <row r="412" spans="1:101" ht="15" x14ac:dyDescent="0.2">
      <c r="C412" s="106" t="s">
        <v>1091</v>
      </c>
      <c r="D412" s="106"/>
      <c r="E412" s="106"/>
      <c r="F412" s="106"/>
      <c r="G412" s="106"/>
      <c r="H412" s="106"/>
      <c r="I412" s="107">
        <f>IF(E411&lt;&gt;0,K412/E411, 0)</f>
        <v>16.129999488045872</v>
      </c>
      <c r="J412" s="107"/>
      <c r="K412" s="107">
        <f>L411</f>
        <v>78766.820000000007</v>
      </c>
      <c r="L412" s="107"/>
      <c r="AD412">
        <f>ROUND((Source!AT164/100)*((ROUND(ROUND(Source!AO164,2)*Source!I164, 2)+ROUND(ROUND(Source!AN164,2)*Source!I164, 2))), 2)</f>
        <v>0</v>
      </c>
      <c r="AE412">
        <f>ROUND((Source!AU164/100)*((ROUND(ROUND(Source!AO164,2)*Source!I164, 2)+ROUND(ROUND(Source!AN164,2)*Source!I164, 2))), 2)</f>
        <v>0</v>
      </c>
      <c r="AN412" s="54">
        <f>L411</f>
        <v>78766.820000000007</v>
      </c>
      <c r="AO412">
        <f>0</f>
        <v>0</v>
      </c>
      <c r="AQ412" t="s">
        <v>1092</v>
      </c>
      <c r="AR412">
        <f>0</f>
        <v>0</v>
      </c>
      <c r="AT412">
        <f>0</f>
        <v>0</v>
      </c>
      <c r="AV412" t="s">
        <v>1092</v>
      </c>
      <c r="AW412" s="54">
        <f>L411</f>
        <v>78766.820000000007</v>
      </c>
      <c r="AZ412">
        <f>Source!X164</f>
        <v>0</v>
      </c>
      <c r="BA412">
        <f>Source!Y164</f>
        <v>0</v>
      </c>
      <c r="CD412">
        <v>1</v>
      </c>
    </row>
    <row r="413" spans="1:101" ht="85.5" x14ac:dyDescent="0.2">
      <c r="A413" s="60" t="s">
        <v>328</v>
      </c>
      <c r="B413" s="49" t="str">
        <f>Source!F165</f>
        <v>14.3.01.01-1002</v>
      </c>
      <c r="C413" s="49" t="str">
        <f>Source!G165</f>
        <v>Грунтовка глубокопроникающая для внутренних и наружных работ на основе водной дисперсии высококачественных латексов с добавлением пигментов и специальных добавок</v>
      </c>
      <c r="D413" s="50" t="str">
        <f>Source!H165</f>
        <v>т</v>
      </c>
      <c r="E413" s="51">
        <f>Source!K165</f>
        <v>0.1714</v>
      </c>
      <c r="F413" s="51"/>
      <c r="G413" s="51">
        <f>Source!I165</f>
        <v>0.1714</v>
      </c>
      <c r="H413" s="52">
        <f>Source!AL165</f>
        <v>60840.08</v>
      </c>
      <c r="I413" s="53">
        <f>IF(Source!BC165&lt;&gt; 0, Source!BC165, 1)</f>
        <v>1.23</v>
      </c>
      <c r="J413" s="52">
        <f>ROUND(H413*I413, 2)</f>
        <v>74833.3</v>
      </c>
      <c r="K413" s="53"/>
      <c r="L413" s="52">
        <f>Source!P165</f>
        <v>12826.43</v>
      </c>
    </row>
    <row r="414" spans="1:101" ht="15" x14ac:dyDescent="0.2">
      <c r="C414" s="106" t="s">
        <v>1091</v>
      </c>
      <c r="D414" s="106"/>
      <c r="E414" s="106"/>
      <c r="F414" s="106"/>
      <c r="G414" s="106"/>
      <c r="H414" s="106"/>
      <c r="I414" s="107">
        <f>IF(E413&lt;&gt;0,K414/E413, 0)</f>
        <v>74833.313885647614</v>
      </c>
      <c r="J414" s="107"/>
      <c r="K414" s="107">
        <f>L413</f>
        <v>12826.43</v>
      </c>
      <c r="L414" s="107"/>
      <c r="AD414">
        <f>ROUND((Source!AT165/100)*((ROUND(ROUND(Source!AO165,2)*Source!I165, 2)+ROUND(ROUND(Source!AN165,2)*Source!I165, 2))), 2)</f>
        <v>0</v>
      </c>
      <c r="AE414">
        <f>ROUND((Source!AU165/100)*((ROUND(ROUND(Source!AO165,2)*Source!I165, 2)+ROUND(ROUND(Source!AN165,2)*Source!I165, 2))), 2)</f>
        <v>0</v>
      </c>
      <c r="AN414" s="54">
        <f>L413</f>
        <v>12826.43</v>
      </c>
      <c r="AO414">
        <f>0</f>
        <v>0</v>
      </c>
      <c r="AQ414" t="s">
        <v>1092</v>
      </c>
      <c r="AR414">
        <f>0</f>
        <v>0</v>
      </c>
      <c r="AT414">
        <f>0</f>
        <v>0</v>
      </c>
      <c r="AV414" t="s">
        <v>1092</v>
      </c>
      <c r="AW414" s="54">
        <f>L413</f>
        <v>12826.43</v>
      </c>
      <c r="AZ414">
        <f>Source!X165</f>
        <v>0</v>
      </c>
      <c r="BA414">
        <f>Source!Y165</f>
        <v>0</v>
      </c>
      <c r="CD414">
        <v>1</v>
      </c>
    </row>
    <row r="415" spans="1:101" ht="57" x14ac:dyDescent="0.2">
      <c r="A415" s="39" t="s">
        <v>329</v>
      </c>
      <c r="B415" s="41" t="s">
        <v>1158</v>
      </c>
      <c r="C415" s="41" t="str">
        <f>Source!G166</f>
        <v>Окраска водно-дисперсионными акриловыми составами улучшенная: по сборным конструкциям потолков, подготовленным под окраску</v>
      </c>
      <c r="D415" s="42" t="str">
        <f>Source!H166</f>
        <v>100 м2</v>
      </c>
      <c r="E415" s="43">
        <f>Source!K166</f>
        <v>5.7450000000000001</v>
      </c>
      <c r="F415" s="43"/>
      <c r="G415" s="43">
        <f>Source!I166</f>
        <v>5.7450000000000001</v>
      </c>
      <c r="H415" s="45"/>
      <c r="I415" s="44"/>
      <c r="J415" s="45"/>
      <c r="K415" s="44"/>
      <c r="L415" s="45"/>
    </row>
    <row r="416" spans="1:101" ht="51" x14ac:dyDescent="0.2">
      <c r="B416" s="58" t="s">
        <v>1030</v>
      </c>
      <c r="C416" s="108" t="s">
        <v>1093</v>
      </c>
      <c r="D416" s="108"/>
      <c r="E416" s="108"/>
      <c r="F416" s="108"/>
      <c r="G416" s="108"/>
      <c r="H416" s="108"/>
      <c r="I416" s="108"/>
      <c r="J416" s="108"/>
      <c r="K416" s="108"/>
      <c r="L416" s="108"/>
      <c r="CW416" s="59" t="s">
        <v>1093</v>
      </c>
    </row>
    <row r="417" spans="1:83" x14ac:dyDescent="0.2">
      <c r="C417" s="46" t="str">
        <f>"Объем: "&amp;Source!I166&amp;"=(399,5+"&amp;"75+"&amp;"55+"&amp;"45)/"&amp;"100"</f>
        <v>Объем: 5,745=(399,5+75+55+45)/100</v>
      </c>
    </row>
    <row r="418" spans="1:83" ht="15" x14ac:dyDescent="0.2">
      <c r="A418" s="40"/>
      <c r="B418" s="43">
        <v>1</v>
      </c>
      <c r="C418" s="40" t="s">
        <v>1084</v>
      </c>
      <c r="D418" s="42" t="s">
        <v>848</v>
      </c>
      <c r="E418" s="47"/>
      <c r="F418" s="43"/>
      <c r="G418" s="47">
        <f>Source!U166</f>
        <v>264.13786499999998</v>
      </c>
      <c r="H418" s="43"/>
      <c r="I418" s="43"/>
      <c r="J418" s="43"/>
      <c r="K418" s="43"/>
      <c r="L418" s="48">
        <f>SUM(L419:L419)-SUMIF(CE419:CE419, 1, L419:L419)</f>
        <v>122446.39</v>
      </c>
    </row>
    <row r="419" spans="1:83" ht="14.25" x14ac:dyDescent="0.2">
      <c r="A419" s="41"/>
      <c r="B419" s="41" t="s">
        <v>960</v>
      </c>
      <c r="C419" s="41" t="s">
        <v>961</v>
      </c>
      <c r="D419" s="42" t="s">
        <v>848</v>
      </c>
      <c r="E419" s="43">
        <v>39.979999999999997</v>
      </c>
      <c r="F419" s="43">
        <f>ROUND(1.15,7)</f>
        <v>1.1499999999999999</v>
      </c>
      <c r="G419" s="43">
        <f>SmtRes!CX147</f>
        <v>264.13786499999998</v>
      </c>
      <c r="H419" s="45"/>
      <c r="I419" s="44"/>
      <c r="J419" s="45">
        <f>SmtRes!CZ147</f>
        <v>463.57</v>
      </c>
      <c r="K419" s="44"/>
      <c r="L419" s="45">
        <f>SmtRes!DI147</f>
        <v>122446.39</v>
      </c>
    </row>
    <row r="420" spans="1:83" ht="15" x14ac:dyDescent="0.2">
      <c r="A420" s="40"/>
      <c r="B420" s="43">
        <v>2</v>
      </c>
      <c r="C420" s="40" t="s">
        <v>1085</v>
      </c>
      <c r="D420" s="42"/>
      <c r="E420" s="47"/>
      <c r="F420" s="43"/>
      <c r="G420" s="47"/>
      <c r="H420" s="43"/>
      <c r="I420" s="43"/>
      <c r="J420" s="43"/>
      <c r="K420" s="43"/>
      <c r="L420" s="48">
        <f>SUM(L421:L425)-SUMIF(CE421:CE425, 1, L421:L425)</f>
        <v>437.95000000000005</v>
      </c>
    </row>
    <row r="421" spans="1:83" ht="15" x14ac:dyDescent="0.2">
      <c r="A421" s="40"/>
      <c r="B421" s="43"/>
      <c r="C421" s="40" t="s">
        <v>1087</v>
      </c>
      <c r="D421" s="42" t="s">
        <v>848</v>
      </c>
      <c r="E421" s="47"/>
      <c r="F421" s="43"/>
      <c r="G421" s="47">
        <f>Source!V166</f>
        <v>0.78993749999999996</v>
      </c>
      <c r="H421" s="43"/>
      <c r="I421" s="43"/>
      <c r="J421" s="43"/>
      <c r="K421" s="43"/>
      <c r="L421" s="48">
        <f>SUMIF(CE422:CE425, 1, L422:L425)</f>
        <v>393.28</v>
      </c>
      <c r="CE421">
        <v>1</v>
      </c>
    </row>
    <row r="422" spans="1:83" ht="42.75" x14ac:dyDescent="0.2">
      <c r="A422" s="41"/>
      <c r="B422" s="41" t="s">
        <v>905</v>
      </c>
      <c r="C422" s="41" t="s">
        <v>907</v>
      </c>
      <c r="D422" s="42" t="s">
        <v>854</v>
      </c>
      <c r="E422" s="43">
        <v>0.01</v>
      </c>
      <c r="F422" s="43">
        <f>ROUND(1.25,7)</f>
        <v>1.25</v>
      </c>
      <c r="G422" s="43">
        <f>SmtRes!CX149</f>
        <v>7.1812500000000001E-2</v>
      </c>
      <c r="H422" s="45">
        <f>SmtRes!CZ149</f>
        <v>30.61</v>
      </c>
      <c r="I422" s="44">
        <f>SmtRes!AJ149</f>
        <v>1.47</v>
      </c>
      <c r="J422" s="45">
        <f>ROUND(H422*I422, 2)</f>
        <v>45</v>
      </c>
      <c r="K422" s="44"/>
      <c r="L422" s="45">
        <f>SmtRes!DG149</f>
        <v>3.23</v>
      </c>
    </row>
    <row r="423" spans="1:83" ht="28.5" x14ac:dyDescent="0.2">
      <c r="A423" s="41"/>
      <c r="B423" s="41" t="s">
        <v>855</v>
      </c>
      <c r="C423" s="41" t="s">
        <v>1086</v>
      </c>
      <c r="D423" s="42" t="s">
        <v>848</v>
      </c>
      <c r="E423" s="43">
        <f>SmtRes!DO149*SmtRes!AT149</f>
        <v>0.01</v>
      </c>
      <c r="F423" s="43">
        <f>ROUND(1.25,7)</f>
        <v>1.25</v>
      </c>
      <c r="G423" s="43">
        <f>ROUND(E423*G415, 7)</f>
        <v>5.7450000000000001E-2</v>
      </c>
      <c r="H423" s="45"/>
      <c r="I423" s="44"/>
      <c r="J423" s="45">
        <f>ROUND(SmtRes!AG149/SmtRes!DO149, 2)</f>
        <v>446.68</v>
      </c>
      <c r="K423" s="44"/>
      <c r="L423" s="45">
        <f>SmtRes!DH149</f>
        <v>32.08</v>
      </c>
      <c r="CE423">
        <v>1</v>
      </c>
    </row>
    <row r="424" spans="1:83" ht="28.5" x14ac:dyDescent="0.2">
      <c r="A424" s="41"/>
      <c r="B424" s="41" t="s">
        <v>858</v>
      </c>
      <c r="C424" s="41" t="s">
        <v>860</v>
      </c>
      <c r="D424" s="42" t="s">
        <v>854</v>
      </c>
      <c r="E424" s="43">
        <v>0.1</v>
      </c>
      <c r="F424" s="43">
        <f>ROUND(1.25,7)</f>
        <v>1.25</v>
      </c>
      <c r="G424" s="43">
        <f>SmtRes!CX150</f>
        <v>0.71812500000000001</v>
      </c>
      <c r="H424" s="45"/>
      <c r="I424" s="44"/>
      <c r="J424" s="45">
        <f>SmtRes!CZ150</f>
        <v>605.36</v>
      </c>
      <c r="K424" s="44"/>
      <c r="L424" s="45">
        <f>SmtRes!DG150</f>
        <v>434.72</v>
      </c>
    </row>
    <row r="425" spans="1:83" ht="28.5" x14ac:dyDescent="0.2">
      <c r="A425" s="41"/>
      <c r="B425" s="41" t="s">
        <v>861</v>
      </c>
      <c r="C425" s="41" t="s">
        <v>1094</v>
      </c>
      <c r="D425" s="42" t="s">
        <v>848</v>
      </c>
      <c r="E425" s="43">
        <f>SmtRes!DO150*SmtRes!AT150</f>
        <v>0.1</v>
      </c>
      <c r="F425" s="43">
        <f>ROUND(1.25,7)</f>
        <v>1.25</v>
      </c>
      <c r="G425" s="43">
        <f>ROUND(E425*G415, 7)</f>
        <v>0.57450000000000001</v>
      </c>
      <c r="H425" s="45"/>
      <c r="I425" s="44"/>
      <c r="J425" s="45">
        <f>ROUND(SmtRes!AG150/SmtRes!DO150, 2)</f>
        <v>502.98</v>
      </c>
      <c r="K425" s="44"/>
      <c r="L425" s="45">
        <f>SmtRes!DH150</f>
        <v>361.2</v>
      </c>
      <c r="CE425">
        <v>1</v>
      </c>
    </row>
    <row r="426" spans="1:83" ht="15" x14ac:dyDescent="0.2">
      <c r="A426" s="40"/>
      <c r="B426" s="43">
        <v>4</v>
      </c>
      <c r="C426" s="40" t="s">
        <v>1095</v>
      </c>
      <c r="D426" s="42"/>
      <c r="E426" s="47"/>
      <c r="F426" s="43"/>
      <c r="G426" s="47"/>
      <c r="H426" s="43"/>
      <c r="I426" s="43"/>
      <c r="J426" s="43"/>
      <c r="K426" s="43"/>
      <c r="L426" s="48">
        <f>SUM(L427:L429)-SUMIF(CE427:CE429, 1, L427:L429)</f>
        <v>5882.61</v>
      </c>
    </row>
    <row r="427" spans="1:83" ht="28.5" x14ac:dyDescent="0.2">
      <c r="A427" s="41"/>
      <c r="B427" s="41" t="s">
        <v>888</v>
      </c>
      <c r="C427" s="41" t="s">
        <v>890</v>
      </c>
      <c r="D427" s="42" t="s">
        <v>64</v>
      </c>
      <c r="E427" s="43">
        <v>0.84</v>
      </c>
      <c r="F427" s="43"/>
      <c r="G427" s="43">
        <f>SmtRes!CX151</f>
        <v>4.8258000000000001</v>
      </c>
      <c r="H427" s="45">
        <f>SmtRes!CZ151</f>
        <v>531.44000000000005</v>
      </c>
      <c r="I427" s="44">
        <f>SmtRes!AI151</f>
        <v>1.28</v>
      </c>
      <c r="J427" s="45">
        <f>ROUND(H427*I427, 2)</f>
        <v>680.24</v>
      </c>
      <c r="K427" s="44"/>
      <c r="L427" s="45">
        <f>SmtRes!DF151</f>
        <v>3282.7</v>
      </c>
    </row>
    <row r="428" spans="1:83" ht="14.25" x14ac:dyDescent="0.2">
      <c r="A428" s="41"/>
      <c r="B428" s="41" t="s">
        <v>877</v>
      </c>
      <c r="C428" s="41" t="s">
        <v>879</v>
      </c>
      <c r="D428" s="42" t="s">
        <v>68</v>
      </c>
      <c r="E428" s="43">
        <v>0.31</v>
      </c>
      <c r="F428" s="43"/>
      <c r="G428" s="43">
        <f>SmtRes!CX152</f>
        <v>1.78095</v>
      </c>
      <c r="H428" s="45">
        <f>SmtRes!CZ152</f>
        <v>56.11</v>
      </c>
      <c r="I428" s="44">
        <f>SmtRes!AI152</f>
        <v>1.48</v>
      </c>
      <c r="J428" s="45">
        <f>ROUND(H428*I428, 2)</f>
        <v>83.04</v>
      </c>
      <c r="K428" s="44"/>
      <c r="L428" s="45">
        <f>SmtRes!DF152</f>
        <v>147.88999999999999</v>
      </c>
    </row>
    <row r="429" spans="1:83" ht="14.25" x14ac:dyDescent="0.2">
      <c r="A429" s="41"/>
      <c r="B429" s="41" t="s">
        <v>908</v>
      </c>
      <c r="C429" s="41" t="s">
        <v>910</v>
      </c>
      <c r="D429" s="42" t="s">
        <v>33</v>
      </c>
      <c r="E429" s="43">
        <v>5.4999999999999997E-3</v>
      </c>
      <c r="F429" s="43"/>
      <c r="G429" s="43">
        <f>SmtRes!CX155</f>
        <v>3.1597500000000001E-2</v>
      </c>
      <c r="H429" s="45">
        <f>SmtRes!CZ155</f>
        <v>52790.33</v>
      </c>
      <c r="I429" s="44">
        <f>SmtRes!AI155</f>
        <v>1.47</v>
      </c>
      <c r="J429" s="45">
        <f>ROUND(H429*I429, 2)</f>
        <v>77601.789999999994</v>
      </c>
      <c r="K429" s="44"/>
      <c r="L429" s="45">
        <f>SmtRes!DF155</f>
        <v>2452.02</v>
      </c>
    </row>
    <row r="430" spans="1:83" ht="14.25" x14ac:dyDescent="0.2">
      <c r="A430" s="41"/>
      <c r="B430" s="41" t="str">
        <f>EtalonRes!I153</f>
        <v>14.3.02.01</v>
      </c>
      <c r="C430" s="41" t="str">
        <f>EtalonRes!K153</f>
        <v>Краска акриловая</v>
      </c>
      <c r="D430" s="42" t="str">
        <f>EtalonRes!O153</f>
        <v>т</v>
      </c>
      <c r="E430" s="43">
        <f>EtalonRes!X153</f>
        <v>3.3000000000000002E-2</v>
      </c>
      <c r="F430" s="43"/>
      <c r="G430" s="43">
        <f>ROUND(EtalonRes!AG153*Source!I166, 7)</f>
        <v>0.189585</v>
      </c>
      <c r="H430" s="45"/>
      <c r="I430" s="44"/>
      <c r="J430" s="45"/>
      <c r="K430" s="44"/>
      <c r="L430" s="45"/>
    </row>
    <row r="431" spans="1:83" ht="14.25" x14ac:dyDescent="0.2">
      <c r="A431" s="41"/>
      <c r="B431" s="41" t="str">
        <f>EtalonRes!I154</f>
        <v>14.4.01.02</v>
      </c>
      <c r="C431" s="49" t="str">
        <f>EtalonRes!K154</f>
        <v>Грунтовка</v>
      </c>
      <c r="D431" s="50" t="str">
        <f>EtalonRes!O154</f>
        <v>т</v>
      </c>
      <c r="E431" s="51">
        <f>EtalonRes!X154</f>
        <v>2.1999999999999999E-2</v>
      </c>
      <c r="F431" s="51"/>
      <c r="G431" s="51">
        <f>ROUND(EtalonRes!AG154*Source!I166, 7)</f>
        <v>0.12639</v>
      </c>
      <c r="H431" s="52"/>
      <c r="I431" s="53"/>
      <c r="J431" s="52"/>
      <c r="K431" s="53"/>
      <c r="L431" s="52"/>
    </row>
    <row r="432" spans="1:83" ht="15" x14ac:dyDescent="0.2">
      <c r="A432" s="41"/>
      <c r="B432" s="41"/>
      <c r="C432" s="56" t="s">
        <v>760</v>
      </c>
      <c r="D432" s="42"/>
      <c r="E432" s="43"/>
      <c r="F432" s="43"/>
      <c r="G432" s="43"/>
      <c r="H432" s="45"/>
      <c r="I432" s="44"/>
      <c r="J432" s="45"/>
      <c r="K432" s="44"/>
      <c r="L432" s="45">
        <f>L418+L420+L421+L426</f>
        <v>129160.23</v>
      </c>
    </row>
    <row r="433" spans="1:82" ht="14.25" x14ac:dyDescent="0.2">
      <c r="A433" s="41"/>
      <c r="B433" s="41"/>
      <c r="C433" s="41" t="s">
        <v>1088</v>
      </c>
      <c r="D433" s="42"/>
      <c r="E433" s="43"/>
      <c r="F433" s="43"/>
      <c r="G433" s="43"/>
      <c r="H433" s="45"/>
      <c r="I433" s="44"/>
      <c r="J433" s="45"/>
      <c r="K433" s="44"/>
      <c r="L433" s="45">
        <f>SUM(AR415:AR436)+SUM(AS415:AS436)+SUM(AT415:AT436)+SUM(AU415:AU436)+SUM(AV415:AV436)</f>
        <v>122839.67</v>
      </c>
    </row>
    <row r="434" spans="1:82" ht="28.5" x14ac:dyDescent="0.2">
      <c r="A434" s="41"/>
      <c r="B434" s="41" t="s">
        <v>1130</v>
      </c>
      <c r="C434" s="41" t="s">
        <v>1131</v>
      </c>
      <c r="D434" s="42" t="s">
        <v>619</v>
      </c>
      <c r="E434" s="43">
        <f>Source!BZ166</f>
        <v>100</v>
      </c>
      <c r="F434" s="43">
        <f>ROUND(0.9,7)</f>
        <v>0.9</v>
      </c>
      <c r="G434" s="43">
        <f>Source!AT166</f>
        <v>90</v>
      </c>
      <c r="H434" s="45"/>
      <c r="I434" s="44"/>
      <c r="J434" s="45"/>
      <c r="K434" s="44"/>
      <c r="L434" s="45">
        <f>SUM(AZ415:AZ436)</f>
        <v>110555.7</v>
      </c>
    </row>
    <row r="435" spans="1:82" ht="28.5" x14ac:dyDescent="0.2">
      <c r="A435" s="49"/>
      <c r="B435" s="49" t="s">
        <v>1132</v>
      </c>
      <c r="C435" s="49" t="s">
        <v>1133</v>
      </c>
      <c r="D435" s="50" t="s">
        <v>619</v>
      </c>
      <c r="E435" s="51">
        <f>Source!CA166</f>
        <v>49</v>
      </c>
      <c r="F435" s="51">
        <f>ROUND(0.85,7)</f>
        <v>0.85</v>
      </c>
      <c r="G435" s="51">
        <f>Source!AU166</f>
        <v>41.65</v>
      </c>
      <c r="H435" s="52"/>
      <c r="I435" s="53"/>
      <c r="J435" s="52"/>
      <c r="K435" s="53"/>
      <c r="L435" s="52">
        <f>SUM(BA415:BA436)</f>
        <v>51162.720000000001</v>
      </c>
    </row>
    <row r="436" spans="1:82" ht="15" x14ac:dyDescent="0.2">
      <c r="C436" s="106" t="s">
        <v>1091</v>
      </c>
      <c r="D436" s="106"/>
      <c r="E436" s="106"/>
      <c r="F436" s="106"/>
      <c r="G436" s="106"/>
      <c r="H436" s="106"/>
      <c r="I436" s="107">
        <f>IF(E415&lt;&gt;0,K436/E415, 0)</f>
        <v>50631.61879895562</v>
      </c>
      <c r="J436" s="107"/>
      <c r="K436" s="107">
        <f>L418+L420+L426+L434+L435+L421</f>
        <v>290878.65000000002</v>
      </c>
      <c r="L436" s="107"/>
      <c r="AD436">
        <f>ROUND((Source!AT166/100)*((ROUND(SUMIF(SmtRes!AQ147:'SmtRes'!AQ155,"=1",SmtRes!AD147:'SmtRes'!AD155)*Source!I166, 2)+ROUND(SUMIF(SmtRes!AQ147:'SmtRes'!AQ155,"=1",SmtRes!AC147:'SmtRes'!AC155)*Source!I166, 2))), 2)</f>
        <v>7307.11</v>
      </c>
      <c r="AE436">
        <f>ROUND((Source!AU166/100)*((ROUND(SUMIF(SmtRes!AQ147:'SmtRes'!AQ155,"=1",SmtRes!AD147:'SmtRes'!AD155)*Source!I166, 2)+ROUND(SUMIF(SmtRes!AQ147:'SmtRes'!AQ155,"=1",SmtRes!AC147:'SmtRes'!AC155)*Source!I166, 2))), 2)</f>
        <v>3381.57</v>
      </c>
      <c r="AN436" s="54">
        <f>L418+L420+L426+L434+L435+L421</f>
        <v>290878.65000000002</v>
      </c>
      <c r="AO436" s="54">
        <f>L420</f>
        <v>437.95000000000005</v>
      </c>
      <c r="AQ436" t="s">
        <v>1092</v>
      </c>
      <c r="AR436" s="54">
        <f>L418</f>
        <v>122446.39</v>
      </c>
      <c r="AT436" s="54">
        <f>L421</f>
        <v>393.28</v>
      </c>
      <c r="AV436" t="s">
        <v>1092</v>
      </c>
      <c r="AW436" s="54">
        <f>L426</f>
        <v>5882.61</v>
      </c>
      <c r="AZ436">
        <f>Source!X166</f>
        <v>110555.7</v>
      </c>
      <c r="BA436">
        <f>Source!Y166</f>
        <v>51162.720000000001</v>
      </c>
      <c r="CD436">
        <v>1</v>
      </c>
    </row>
    <row r="437" spans="1:82" ht="28.5" x14ac:dyDescent="0.2">
      <c r="A437" s="60" t="s">
        <v>335</v>
      </c>
      <c r="B437" s="49" t="str">
        <f>Source!F169</f>
        <v>14.3.02.01-0111</v>
      </c>
      <c r="C437" s="49" t="str">
        <f>Source!G169</f>
        <v>Краска водно-дисперсионная акрилатная ВД-АК-101</v>
      </c>
      <c r="D437" s="50" t="str">
        <f>Source!H169</f>
        <v>т</v>
      </c>
      <c r="E437" s="51">
        <f>Source!K169</f>
        <v>0.189585</v>
      </c>
      <c r="F437" s="51"/>
      <c r="G437" s="51">
        <f>Source!I169</f>
        <v>0.189585</v>
      </c>
      <c r="H437" s="52"/>
      <c r="I437" s="53"/>
      <c r="J437" s="52">
        <f>Source!AL169</f>
        <v>80172.509999999995</v>
      </c>
      <c r="K437" s="53"/>
      <c r="L437" s="52">
        <f>Source!P169</f>
        <v>15199.51</v>
      </c>
    </row>
    <row r="438" spans="1:82" ht="15" x14ac:dyDescent="0.2">
      <c r="C438" s="106" t="s">
        <v>1091</v>
      </c>
      <c r="D438" s="106"/>
      <c r="E438" s="106"/>
      <c r="F438" s="106"/>
      <c r="G438" s="106"/>
      <c r="H438" s="106"/>
      <c r="I438" s="107">
        <f>IF(E437&lt;&gt;0,K438/E437, 0)</f>
        <v>80172.534746947276</v>
      </c>
      <c r="J438" s="107"/>
      <c r="K438" s="107">
        <f>L437</f>
        <v>15199.51</v>
      </c>
      <c r="L438" s="107"/>
      <c r="AD438">
        <f>ROUND((Source!AT169/100)*((ROUND(ROUND(Source!AO169,2)*Source!I169, 2)+ROUND(ROUND(Source!AN169,2)*Source!I169, 2))), 2)</f>
        <v>0</v>
      </c>
      <c r="AE438">
        <f>ROUND((Source!AU169/100)*((ROUND(ROUND(Source!AO169,2)*Source!I169, 2)+ROUND(ROUND(Source!AN169,2)*Source!I169, 2))), 2)</f>
        <v>0</v>
      </c>
      <c r="AN438" s="54">
        <f>L437</f>
        <v>15199.51</v>
      </c>
      <c r="AO438">
        <f>0</f>
        <v>0</v>
      </c>
      <c r="AQ438" t="s">
        <v>1092</v>
      </c>
      <c r="AR438">
        <f>0</f>
        <v>0</v>
      </c>
      <c r="AT438">
        <f>0</f>
        <v>0</v>
      </c>
      <c r="AV438" t="s">
        <v>1092</v>
      </c>
      <c r="AW438" s="54">
        <f>L437</f>
        <v>15199.51</v>
      </c>
      <c r="AZ438">
        <f>Source!X169</f>
        <v>0</v>
      </c>
      <c r="BA438">
        <f>Source!Y169</f>
        <v>0</v>
      </c>
      <c r="CD438">
        <v>1</v>
      </c>
    </row>
    <row r="439" spans="1:82" ht="85.5" x14ac:dyDescent="0.2">
      <c r="A439" s="60" t="s">
        <v>336</v>
      </c>
      <c r="B439" s="49" t="str">
        <f>Source!F170</f>
        <v>14.3.01.01-1002</v>
      </c>
      <c r="C439" s="49" t="str">
        <f>Source!G170</f>
        <v>Грунтовка глубокопроникающая для внутренних и наружных работ на основе водной дисперсии высококачественных латексов с добавлением пигментов и специальных добавок</v>
      </c>
      <c r="D439" s="50" t="str">
        <f>Source!H170</f>
        <v>т</v>
      </c>
      <c r="E439" s="51">
        <f>Source!K170</f>
        <v>0.12639</v>
      </c>
      <c r="F439" s="51"/>
      <c r="G439" s="51">
        <f>Source!I170</f>
        <v>0.12639</v>
      </c>
      <c r="H439" s="52">
        <f>Source!AL170</f>
        <v>60840.08</v>
      </c>
      <c r="I439" s="53">
        <f>IF(Source!BC170&lt;&gt; 0, Source!BC170, 1)</f>
        <v>1.23</v>
      </c>
      <c r="J439" s="52">
        <f>ROUND(H439*I439, 2)</f>
        <v>74833.3</v>
      </c>
      <c r="K439" s="53"/>
      <c r="L439" s="52">
        <f>Source!P170</f>
        <v>9458.18</v>
      </c>
    </row>
    <row r="440" spans="1:82" ht="15" x14ac:dyDescent="0.2">
      <c r="C440" s="106" t="s">
        <v>1091</v>
      </c>
      <c r="D440" s="106"/>
      <c r="E440" s="106"/>
      <c r="F440" s="106"/>
      <c r="G440" s="106"/>
      <c r="H440" s="106"/>
      <c r="I440" s="107">
        <f>IF(E439&lt;&gt;0,K440/E439, 0)</f>
        <v>74833.293773241559</v>
      </c>
      <c r="J440" s="107"/>
      <c r="K440" s="107">
        <f>L439</f>
        <v>9458.18</v>
      </c>
      <c r="L440" s="107"/>
      <c r="AD440">
        <f>ROUND((Source!AT170/100)*((ROUND(ROUND(Source!AO170,2)*Source!I170, 2)+ROUND(ROUND(Source!AN170,2)*Source!I170, 2))), 2)</f>
        <v>0</v>
      </c>
      <c r="AE440">
        <f>ROUND((Source!AU170/100)*((ROUND(ROUND(Source!AO170,2)*Source!I170, 2)+ROUND(ROUND(Source!AN170,2)*Source!I170, 2))), 2)</f>
        <v>0</v>
      </c>
      <c r="AN440" s="54">
        <f>L439</f>
        <v>9458.18</v>
      </c>
      <c r="AO440">
        <f>0</f>
        <v>0</v>
      </c>
      <c r="AQ440" t="s">
        <v>1092</v>
      </c>
      <c r="AR440">
        <f>0</f>
        <v>0</v>
      </c>
      <c r="AT440">
        <f>0</f>
        <v>0</v>
      </c>
      <c r="AV440" t="s">
        <v>1092</v>
      </c>
      <c r="AW440" s="54">
        <f>L439</f>
        <v>9458.18</v>
      </c>
      <c r="AZ440">
        <f>Source!X170</f>
        <v>0</v>
      </c>
      <c r="BA440">
        <f>Source!Y170</f>
        <v>0</v>
      </c>
      <c r="CD440">
        <v>1</v>
      </c>
    </row>
    <row r="442" spans="1:82" ht="15" x14ac:dyDescent="0.2">
      <c r="A442" s="62"/>
      <c r="B442" s="63"/>
      <c r="C442" s="111" t="s">
        <v>1098</v>
      </c>
      <c r="D442" s="111"/>
      <c r="E442" s="111"/>
      <c r="F442" s="111"/>
      <c r="G442" s="111"/>
      <c r="H442" s="111"/>
      <c r="I442" s="48"/>
      <c r="J442" s="62"/>
      <c r="K442" s="64"/>
      <c r="L442" s="48">
        <f>L444+L445+L451+L455</f>
        <v>420820.52</v>
      </c>
    </row>
    <row r="443" spans="1:82" ht="14.25" x14ac:dyDescent="0.2">
      <c r="A443" s="57"/>
      <c r="B443" s="61"/>
      <c r="C443" s="109" t="s">
        <v>1099</v>
      </c>
      <c r="D443" s="110"/>
      <c r="E443" s="110"/>
      <c r="F443" s="110"/>
      <c r="G443" s="110"/>
      <c r="H443" s="110"/>
      <c r="I443" s="45"/>
      <c r="J443" s="57"/>
      <c r="K443" s="43"/>
      <c r="L443" s="45"/>
    </row>
    <row r="444" spans="1:82" ht="14.25" x14ac:dyDescent="0.2">
      <c r="A444" s="57"/>
      <c r="B444" s="61"/>
      <c r="C444" s="110" t="s">
        <v>1100</v>
      </c>
      <c r="D444" s="110"/>
      <c r="E444" s="110"/>
      <c r="F444" s="110"/>
      <c r="G444" s="110"/>
      <c r="H444" s="110"/>
      <c r="I444" s="45"/>
      <c r="J444" s="57"/>
      <c r="K444" s="43"/>
      <c r="L444" s="45">
        <f>SUM(AR379:AR440)</f>
        <v>294229.11</v>
      </c>
    </row>
    <row r="445" spans="1:82" ht="14.25" hidden="1" x14ac:dyDescent="0.2">
      <c r="A445" s="57"/>
      <c r="B445" s="61"/>
      <c r="C445" s="110" t="s">
        <v>1101</v>
      </c>
      <c r="D445" s="110"/>
      <c r="E445" s="110"/>
      <c r="F445" s="110"/>
      <c r="G445" s="110"/>
      <c r="H445" s="110"/>
      <c r="I445" s="45"/>
      <c r="J445" s="57"/>
      <c r="K445" s="43"/>
      <c r="L445" s="45">
        <f>L447+L450+L449</f>
        <v>4355.95</v>
      </c>
    </row>
    <row r="446" spans="1:82" ht="14.25" hidden="1" x14ac:dyDescent="0.2">
      <c r="A446" s="57"/>
      <c r="B446" s="61"/>
      <c r="C446" s="109" t="s">
        <v>1102</v>
      </c>
      <c r="D446" s="110"/>
      <c r="E446" s="110"/>
      <c r="F446" s="110"/>
      <c r="G446" s="110"/>
      <c r="H446" s="110"/>
      <c r="I446" s="45"/>
      <c r="J446" s="57"/>
      <c r="K446" s="43"/>
      <c r="L446" s="45"/>
    </row>
    <row r="447" spans="1:82" ht="14.25" x14ac:dyDescent="0.2">
      <c r="A447" s="57"/>
      <c r="B447" s="61"/>
      <c r="C447" s="110" t="s">
        <v>1101</v>
      </c>
      <c r="D447" s="110"/>
      <c r="E447" s="110"/>
      <c r="F447" s="110"/>
      <c r="G447" s="110"/>
      <c r="H447" s="110"/>
      <c r="I447" s="45"/>
      <c r="J447" s="57"/>
      <c r="K447" s="43"/>
      <c r="L447" s="45">
        <f>SUM(AO379:AO440)</f>
        <v>768.16000000000008</v>
      </c>
    </row>
    <row r="448" spans="1:82" ht="14.25" hidden="1" x14ac:dyDescent="0.2">
      <c r="A448" s="57"/>
      <c r="B448" s="61"/>
      <c r="C448" s="109" t="s">
        <v>1103</v>
      </c>
      <c r="D448" s="110"/>
      <c r="E448" s="110"/>
      <c r="F448" s="110"/>
      <c r="G448" s="110"/>
      <c r="H448" s="110"/>
      <c r="I448" s="45"/>
      <c r="J448" s="57"/>
      <c r="K448" s="43"/>
      <c r="L448" s="45"/>
    </row>
    <row r="449" spans="1:12" ht="14.25" x14ac:dyDescent="0.2">
      <c r="A449" s="57"/>
      <c r="B449" s="61"/>
      <c r="C449" s="110" t="s">
        <v>1123</v>
      </c>
      <c r="D449" s="110"/>
      <c r="E449" s="110"/>
      <c r="F449" s="110"/>
      <c r="G449" s="110"/>
      <c r="H449" s="110"/>
      <c r="I449" s="45"/>
      <c r="J449" s="57"/>
      <c r="K449" s="43"/>
      <c r="L449" s="45">
        <f>SUM(AT379:AT440)</f>
        <v>3587.79</v>
      </c>
    </row>
    <row r="450" spans="1:12" ht="14.25" hidden="1" x14ac:dyDescent="0.2">
      <c r="A450" s="57"/>
      <c r="B450" s="61"/>
      <c r="C450" s="110" t="s">
        <v>1104</v>
      </c>
      <c r="D450" s="110"/>
      <c r="E450" s="110"/>
      <c r="F450" s="110"/>
      <c r="G450" s="110"/>
      <c r="H450" s="110"/>
      <c r="I450" s="45"/>
      <c r="J450" s="57"/>
      <c r="K450" s="43"/>
      <c r="L450" s="45">
        <f>SUM(AV379:AV440)</f>
        <v>0</v>
      </c>
    </row>
    <row r="451" spans="1:12" ht="14.25" x14ac:dyDescent="0.2">
      <c r="A451" s="57"/>
      <c r="B451" s="61"/>
      <c r="C451" s="110" t="s">
        <v>1105</v>
      </c>
      <c r="D451" s="110"/>
      <c r="E451" s="110"/>
      <c r="F451" s="110"/>
      <c r="G451" s="110"/>
      <c r="H451" s="110"/>
      <c r="I451" s="45"/>
      <c r="J451" s="57"/>
      <c r="K451" s="43"/>
      <c r="L451" s="45">
        <f>L453+L454</f>
        <v>122235.45999999999</v>
      </c>
    </row>
    <row r="452" spans="1:12" ht="14.25" x14ac:dyDescent="0.2">
      <c r="A452" s="57"/>
      <c r="B452" s="61"/>
      <c r="C452" s="109" t="s">
        <v>1102</v>
      </c>
      <c r="D452" s="110"/>
      <c r="E452" s="110"/>
      <c r="F452" s="110"/>
      <c r="G452" s="110"/>
      <c r="H452" s="110"/>
      <c r="I452" s="45"/>
      <c r="J452" s="57"/>
      <c r="K452" s="43"/>
      <c r="L452" s="45"/>
    </row>
    <row r="453" spans="1:12" ht="14.25" x14ac:dyDescent="0.2">
      <c r="A453" s="57"/>
      <c r="B453" s="61"/>
      <c r="C453" s="110" t="s">
        <v>1106</v>
      </c>
      <c r="D453" s="110"/>
      <c r="E453" s="110"/>
      <c r="F453" s="110"/>
      <c r="G453" s="110"/>
      <c r="H453" s="110"/>
      <c r="I453" s="45"/>
      <c r="J453" s="57"/>
      <c r="K453" s="43"/>
      <c r="L453" s="45">
        <f>SUM(AW379:AW440)-SUM(BK379:BK440)</f>
        <v>122235.45999999999</v>
      </c>
    </row>
    <row r="454" spans="1:12" ht="14.25" hidden="1" x14ac:dyDescent="0.2">
      <c r="A454" s="57"/>
      <c r="B454" s="61"/>
      <c r="C454" s="110" t="s">
        <v>1107</v>
      </c>
      <c r="D454" s="110"/>
      <c r="E454" s="110"/>
      <c r="F454" s="110"/>
      <c r="G454" s="110"/>
      <c r="H454" s="110"/>
      <c r="I454" s="45"/>
      <c r="J454" s="57"/>
      <c r="K454" s="43"/>
      <c r="L454" s="45">
        <f>SUM(BC379:BC440)</f>
        <v>0</v>
      </c>
    </row>
    <row r="455" spans="1:12" ht="14.25" hidden="1" x14ac:dyDescent="0.2">
      <c r="A455" s="57"/>
      <c r="B455" s="61"/>
      <c r="C455" s="110" t="s">
        <v>1108</v>
      </c>
      <c r="D455" s="110"/>
      <c r="E455" s="110"/>
      <c r="F455" s="110"/>
      <c r="G455" s="110"/>
      <c r="H455" s="110"/>
      <c r="I455" s="45"/>
      <c r="J455" s="57"/>
      <c r="K455" s="43"/>
      <c r="L455" s="45">
        <f>SUM(BB379:BB440)</f>
        <v>0</v>
      </c>
    </row>
    <row r="456" spans="1:12" ht="14.25" x14ac:dyDescent="0.2">
      <c r="A456" s="57"/>
      <c r="B456" s="61"/>
      <c r="C456" s="110" t="s">
        <v>1109</v>
      </c>
      <c r="D456" s="110"/>
      <c r="E456" s="110"/>
      <c r="F456" s="110"/>
      <c r="G456" s="110"/>
      <c r="H456" s="110"/>
      <c r="I456" s="45"/>
      <c r="J456" s="57"/>
      <c r="K456" s="43"/>
      <c r="L456" s="45">
        <f>SUM(AR379:AR440)+SUM(AT379:AT440)+SUM(AV379:AV440)</f>
        <v>297816.89999999997</v>
      </c>
    </row>
    <row r="457" spans="1:12" ht="14.25" x14ac:dyDescent="0.2">
      <c r="A457" s="57"/>
      <c r="B457" s="61"/>
      <c r="C457" s="110" t="s">
        <v>1110</v>
      </c>
      <c r="D457" s="110"/>
      <c r="E457" s="110"/>
      <c r="F457" s="110"/>
      <c r="G457" s="110"/>
      <c r="H457" s="110"/>
      <c r="I457" s="45"/>
      <c r="J457" s="57"/>
      <c r="K457" s="43"/>
      <c r="L457" s="45">
        <f>SUM(AZ379:AZ440)</f>
        <v>268035.21000000002</v>
      </c>
    </row>
    <row r="458" spans="1:12" ht="14.25" x14ac:dyDescent="0.2">
      <c r="A458" s="57"/>
      <c r="B458" s="61"/>
      <c r="C458" s="110" t="s">
        <v>1111</v>
      </c>
      <c r="D458" s="110"/>
      <c r="E458" s="110"/>
      <c r="F458" s="110"/>
      <c r="G458" s="110"/>
      <c r="H458" s="110"/>
      <c r="I458" s="45"/>
      <c r="J458" s="57"/>
      <c r="K458" s="43"/>
      <c r="L458" s="45">
        <f>SUM(BA379:BA440)</f>
        <v>126668.49</v>
      </c>
    </row>
    <row r="459" spans="1:12" ht="14.25" hidden="1" x14ac:dyDescent="0.2">
      <c r="A459" s="57"/>
      <c r="B459" s="61"/>
      <c r="C459" s="110" t="s">
        <v>1112</v>
      </c>
      <c r="D459" s="110"/>
      <c r="E459" s="110"/>
      <c r="F459" s="110"/>
      <c r="G459" s="110"/>
      <c r="H459" s="110"/>
      <c r="I459" s="45"/>
      <c r="J459" s="57"/>
      <c r="K459" s="43"/>
      <c r="L459" s="45">
        <f>L461+L462</f>
        <v>0</v>
      </c>
    </row>
    <row r="460" spans="1:12" ht="14.25" hidden="1" x14ac:dyDescent="0.2">
      <c r="A460" s="57"/>
      <c r="B460" s="61"/>
      <c r="C460" s="109" t="s">
        <v>1099</v>
      </c>
      <c r="D460" s="110"/>
      <c r="E460" s="110"/>
      <c r="F460" s="110"/>
      <c r="G460" s="110"/>
      <c r="H460" s="110"/>
      <c r="I460" s="45"/>
      <c r="J460" s="57"/>
      <c r="K460" s="43"/>
      <c r="L460" s="45"/>
    </row>
    <row r="461" spans="1:12" ht="14.25" hidden="1" x14ac:dyDescent="0.2">
      <c r="A461" s="57"/>
      <c r="B461" s="61"/>
      <c r="C461" s="110" t="s">
        <v>1113</v>
      </c>
      <c r="D461" s="110"/>
      <c r="E461" s="110"/>
      <c r="F461" s="110"/>
      <c r="G461" s="110"/>
      <c r="H461" s="110"/>
      <c r="I461" s="45"/>
      <c r="J461" s="57"/>
      <c r="K461" s="43"/>
      <c r="L461" s="45">
        <f>SUM(BK379:BK440)</f>
        <v>0</v>
      </c>
    </row>
    <row r="462" spans="1:12" ht="14.25" hidden="1" x14ac:dyDescent="0.2">
      <c r="A462" s="57"/>
      <c r="B462" s="61"/>
      <c r="C462" s="110" t="s">
        <v>1114</v>
      </c>
      <c r="D462" s="110"/>
      <c r="E462" s="110"/>
      <c r="F462" s="110"/>
      <c r="G462" s="110"/>
      <c r="H462" s="110"/>
      <c r="I462" s="45"/>
      <c r="J462" s="57"/>
      <c r="K462" s="43"/>
      <c r="L462" s="45">
        <f>SUM(BD379:BD440)</f>
        <v>0</v>
      </c>
    </row>
    <row r="463" spans="1:12" ht="14.25" hidden="1" x14ac:dyDescent="0.2">
      <c r="A463" s="57"/>
      <c r="B463" s="61"/>
      <c r="C463" s="110" t="s">
        <v>1115</v>
      </c>
      <c r="D463" s="110"/>
      <c r="E463" s="110"/>
      <c r="F463" s="110"/>
      <c r="G463" s="110"/>
      <c r="H463" s="110"/>
      <c r="I463" s="45"/>
      <c r="J463" s="57"/>
      <c r="K463" s="43"/>
      <c r="L463" s="45"/>
    </row>
    <row r="464" spans="1:12" ht="14.25" hidden="1" x14ac:dyDescent="0.2">
      <c r="A464" s="57"/>
      <c r="B464" s="61"/>
      <c r="C464" s="110" t="s">
        <v>1116</v>
      </c>
      <c r="D464" s="110"/>
      <c r="E464" s="110"/>
      <c r="F464" s="110"/>
      <c r="G464" s="110"/>
      <c r="H464" s="110"/>
      <c r="I464" s="45"/>
      <c r="J464" s="57"/>
      <c r="K464" s="43"/>
      <c r="L464" s="45">
        <f>SUM(BO379:BO440)</f>
        <v>0</v>
      </c>
    </row>
    <row r="465" spans="1:82" ht="15" x14ac:dyDescent="0.2">
      <c r="A465" s="62"/>
      <c r="B465" s="63"/>
      <c r="C465" s="111" t="s">
        <v>1117</v>
      </c>
      <c r="D465" s="111"/>
      <c r="E465" s="111"/>
      <c r="F465" s="111"/>
      <c r="G465" s="111"/>
      <c r="H465" s="111"/>
      <c r="I465" s="48"/>
      <c r="J465" s="62"/>
      <c r="K465" s="64"/>
      <c r="L465" s="48">
        <f>L442+L457+L458+L459+L463+L464</f>
        <v>815524.22</v>
      </c>
    </row>
    <row r="466" spans="1:82" ht="14.25" x14ac:dyDescent="0.2">
      <c r="A466" s="57"/>
      <c r="B466" s="61"/>
      <c r="C466" s="109" t="s">
        <v>1118</v>
      </c>
      <c r="D466" s="110"/>
      <c r="E466" s="110"/>
      <c r="F466" s="110"/>
      <c r="G466" s="110"/>
      <c r="H466" s="110"/>
      <c r="I466" s="45"/>
      <c r="J466" s="57"/>
      <c r="K466" s="43"/>
      <c r="L466" s="45"/>
    </row>
    <row r="467" spans="1:82" ht="14.25" hidden="1" x14ac:dyDescent="0.2">
      <c r="A467" s="57"/>
      <c r="B467" s="61"/>
      <c r="C467" s="110" t="s">
        <v>1119</v>
      </c>
      <c r="D467" s="110"/>
      <c r="E467" s="110"/>
      <c r="F467" s="110"/>
      <c r="G467" s="110"/>
      <c r="H467" s="110"/>
      <c r="I467" s="45"/>
      <c r="J467" s="57"/>
      <c r="K467" s="43"/>
      <c r="L467" s="45">
        <f>SUM(AX379:AX440)</f>
        <v>0</v>
      </c>
    </row>
    <row r="468" spans="1:82" ht="14.25" hidden="1" x14ac:dyDescent="0.2">
      <c r="A468" s="57"/>
      <c r="B468" s="61"/>
      <c r="C468" s="110" t="s">
        <v>1120</v>
      </c>
      <c r="D468" s="110"/>
      <c r="E468" s="110"/>
      <c r="F468" s="110"/>
      <c r="G468" s="110"/>
      <c r="H468" s="110"/>
      <c r="I468" s="45"/>
      <c r="J468" s="57"/>
      <c r="K468" s="43"/>
      <c r="L468" s="45">
        <f>SUM(AY379:AY440)</f>
        <v>0</v>
      </c>
    </row>
    <row r="469" spans="1:82" ht="14.25" x14ac:dyDescent="0.2">
      <c r="A469" s="57"/>
      <c r="B469" s="61"/>
      <c r="C469" s="110" t="s">
        <v>1121</v>
      </c>
      <c r="D469" s="110"/>
      <c r="E469" s="110"/>
      <c r="F469" s="112"/>
      <c r="G469" s="47">
        <f>Source!F194</f>
        <v>661.12311</v>
      </c>
      <c r="H469" s="57"/>
      <c r="I469" s="57"/>
      <c r="J469" s="57"/>
      <c r="K469" s="57"/>
      <c r="L469" s="57"/>
    </row>
    <row r="470" spans="1:82" ht="14.25" x14ac:dyDescent="0.2">
      <c r="A470" s="57"/>
      <c r="B470" s="61"/>
      <c r="C470" s="110" t="s">
        <v>1122</v>
      </c>
      <c r="D470" s="110"/>
      <c r="E470" s="110"/>
      <c r="F470" s="112"/>
      <c r="G470" s="47">
        <f>Source!F195</f>
        <v>7.899375</v>
      </c>
      <c r="H470" s="57"/>
      <c r="I470" s="57"/>
      <c r="J470" s="57"/>
      <c r="K470" s="57"/>
      <c r="L470" s="57"/>
    </row>
    <row r="475" spans="1:82" ht="16.5" x14ac:dyDescent="0.2">
      <c r="A475" s="105" t="s">
        <v>1159</v>
      </c>
      <c r="B475" s="105"/>
      <c r="C475" s="105"/>
      <c r="D475" s="105"/>
      <c r="E475" s="105"/>
      <c r="F475" s="105"/>
      <c r="G475" s="105"/>
      <c r="H475" s="105"/>
      <c r="I475" s="105"/>
      <c r="J475" s="105"/>
      <c r="K475" s="105"/>
      <c r="L475" s="105"/>
    </row>
    <row r="476" spans="1:82" ht="42.75" x14ac:dyDescent="0.2">
      <c r="A476" s="39" t="s">
        <v>742</v>
      </c>
      <c r="B476" s="41" t="s">
        <v>743</v>
      </c>
      <c r="C476" s="41" t="str">
        <f>Source!G870</f>
        <v>Погрузка в автотранспортное средство: мусор строительный с погрузкой вручную</v>
      </c>
      <c r="D476" s="42" t="str">
        <f>Source!H870</f>
        <v>1т груза</v>
      </c>
      <c r="E476" s="43">
        <f>Source!K870</f>
        <v>0.15847</v>
      </c>
      <c r="F476" s="43"/>
      <c r="G476" s="43">
        <f>Source!I870</f>
        <v>0.15847</v>
      </c>
      <c r="H476" s="45"/>
      <c r="I476" s="44"/>
      <c r="J476" s="45">
        <f>Source!AK870</f>
        <v>1097.92</v>
      </c>
      <c r="K476" s="44"/>
      <c r="L476" s="45">
        <f>Source!HD870</f>
        <v>173.99</v>
      </c>
    </row>
    <row r="477" spans="1:82" ht="38.25" x14ac:dyDescent="0.2">
      <c r="A477" s="65"/>
      <c r="B477" s="65"/>
      <c r="C477" s="66" t="str">
        <f>"Объем: "&amp;Source!I870&amp;"="&amp;Source!I29&amp;"+"&amp;""&amp;Source!I32&amp;"+"&amp;""&amp;Source!I105&amp;"+"&amp;""&amp;Source!I209&amp;"+"&amp;""&amp;Source!I274&amp;"+"&amp;""&amp;Source!I413&amp;"+"&amp;""&amp;Source!I415&amp;"+"&amp;""&amp;Source!I479&amp;"+"&amp;""&amp;Source!I481&amp;"+"&amp;""&amp;Source!I573&amp;"+"&amp;""&amp;Source!I628&amp;"+"&amp;""&amp;Source!I630&amp;"+"&amp;""&amp;Source!I722&amp;"+"&amp;""&amp;Source!I777&amp;"+"&amp;""&amp;Source!I779&amp;""</f>
        <v>Объем: 0,15847=0+0+0,15847+0+0+0+0+0+0+0+0+0+0+0+0</v>
      </c>
      <c r="D477" s="65"/>
      <c r="E477" s="65"/>
      <c r="F477" s="65"/>
      <c r="G477" s="65"/>
      <c r="H477" s="65"/>
      <c r="I477" s="65"/>
      <c r="J477" s="65"/>
      <c r="K477" s="65"/>
      <c r="L477" s="65"/>
    </row>
    <row r="478" spans="1:82" ht="15" x14ac:dyDescent="0.2">
      <c r="C478" s="106" t="s">
        <v>1091</v>
      </c>
      <c r="D478" s="106"/>
      <c r="E478" s="106"/>
      <c r="F478" s="106"/>
      <c r="G478" s="106"/>
      <c r="H478" s="106"/>
      <c r="I478" s="107">
        <f>IF(E476&lt;&gt;0,K478/E476, 0)</f>
        <v>1097.936517952925</v>
      </c>
      <c r="J478" s="107"/>
      <c r="K478" s="107">
        <f>L476</f>
        <v>173.99</v>
      </c>
      <c r="L478" s="107"/>
      <c r="AD478">
        <f>ROUND((Source!AT870/100)*((ROUND(0*Source!I870, 2)+ROUND(0*Source!I870, 2))), 2)</f>
        <v>0</v>
      </c>
      <c r="AE478">
        <f>ROUND((Source!AU870/100)*((ROUND(0*Source!I870, 2)+ROUND(0*Source!I870, 2))), 2)</f>
        <v>0</v>
      </c>
      <c r="AN478" s="54">
        <f>L476</f>
        <v>173.99</v>
      </c>
      <c r="AP478">
        <f>0</f>
        <v>0</v>
      </c>
      <c r="AQ478" t="s">
        <v>1092</v>
      </c>
      <c r="AS478">
        <f>0</f>
        <v>0</v>
      </c>
      <c r="AU478">
        <f>0</f>
        <v>0</v>
      </c>
      <c r="AV478" t="s">
        <v>1092</v>
      </c>
      <c r="AZ478">
        <f>Source!X870</f>
        <v>0</v>
      </c>
      <c r="BA478">
        <f>Source!Y870</f>
        <v>0</v>
      </c>
      <c r="BB478" s="54">
        <f>L476</f>
        <v>173.99</v>
      </c>
      <c r="CD478">
        <v>1</v>
      </c>
    </row>
    <row r="479" spans="1:82" ht="128.25" x14ac:dyDescent="0.2">
      <c r="A479" s="60" t="s">
        <v>750</v>
      </c>
      <c r="B479" s="49" t="s">
        <v>751</v>
      </c>
      <c r="C479" s="49" t="str">
        <f>Source!G871</f>
        <v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20 км</v>
      </c>
      <c r="D479" s="50" t="str">
        <f>Source!H871</f>
        <v>1т груза</v>
      </c>
      <c r="E479" s="51">
        <f>Source!K871</f>
        <v>0.15847</v>
      </c>
      <c r="F479" s="51"/>
      <c r="G479" s="51">
        <f>Source!I871</f>
        <v>0.15847</v>
      </c>
      <c r="H479" s="52"/>
      <c r="I479" s="53"/>
      <c r="J479" s="52">
        <f>Source!AK871</f>
        <v>255.22</v>
      </c>
      <c r="K479" s="53"/>
      <c r="L479" s="52">
        <f>Source!HD871</f>
        <v>40.44</v>
      </c>
    </row>
    <row r="480" spans="1:82" ht="15" x14ac:dyDescent="0.2">
      <c r="C480" s="106" t="s">
        <v>1091</v>
      </c>
      <c r="D480" s="106"/>
      <c r="E480" s="106"/>
      <c r="F480" s="106"/>
      <c r="G480" s="106"/>
      <c r="H480" s="106"/>
      <c r="I480" s="107">
        <f>IF(E479&lt;&gt;0,K480/E479, 0)</f>
        <v>255.19025683094591</v>
      </c>
      <c r="J480" s="107"/>
      <c r="K480" s="107">
        <f>L479</f>
        <v>40.44</v>
      </c>
      <c r="L480" s="107"/>
      <c r="AD480">
        <f>ROUND((Source!AT871/100)*((ROUND(0*Source!I871, 2)+ROUND(0*Source!I871, 2))), 2)</f>
        <v>0</v>
      </c>
      <c r="AE480">
        <f>ROUND((Source!AU871/100)*((ROUND(0*Source!I871, 2)+ROUND(0*Source!I871, 2))), 2)</f>
        <v>0</v>
      </c>
      <c r="AN480" s="54">
        <f>L479</f>
        <v>40.44</v>
      </c>
      <c r="AP480">
        <f>0</f>
        <v>0</v>
      </c>
      <c r="AQ480" t="s">
        <v>1092</v>
      </c>
      <c r="AS480">
        <f>0</f>
        <v>0</v>
      </c>
      <c r="AU480">
        <f>0</f>
        <v>0</v>
      </c>
      <c r="AV480" t="s">
        <v>1092</v>
      </c>
      <c r="AZ480">
        <f>Source!X871</f>
        <v>0</v>
      </c>
      <c r="BA480">
        <f>Source!Y871</f>
        <v>0</v>
      </c>
      <c r="BB480" s="54">
        <f>L479</f>
        <v>40.44</v>
      </c>
      <c r="CD480">
        <v>1</v>
      </c>
    </row>
    <row r="482" spans="1:12" ht="15" x14ac:dyDescent="0.2">
      <c r="A482" s="62"/>
      <c r="B482" s="63"/>
      <c r="C482" s="111" t="s">
        <v>1098</v>
      </c>
      <c r="D482" s="111"/>
      <c r="E482" s="111"/>
      <c r="F482" s="111"/>
      <c r="G482" s="111"/>
      <c r="H482" s="111"/>
      <c r="I482" s="48"/>
      <c r="J482" s="62"/>
      <c r="K482" s="64"/>
      <c r="L482" s="48">
        <f>L484+L485+L491+L495</f>
        <v>214.43</v>
      </c>
    </row>
    <row r="483" spans="1:12" ht="14.25" x14ac:dyDescent="0.2">
      <c r="A483" s="57"/>
      <c r="B483" s="61"/>
      <c r="C483" s="109" t="s">
        <v>1099</v>
      </c>
      <c r="D483" s="110"/>
      <c r="E483" s="110"/>
      <c r="F483" s="110"/>
      <c r="G483" s="110"/>
      <c r="H483" s="110"/>
      <c r="I483" s="45"/>
      <c r="J483" s="57"/>
      <c r="K483" s="43"/>
      <c r="L483" s="45"/>
    </row>
    <row r="484" spans="1:12" ht="14.25" hidden="1" x14ac:dyDescent="0.2">
      <c r="A484" s="57"/>
      <c r="B484" s="61"/>
      <c r="C484" s="110" t="s">
        <v>1100</v>
      </c>
      <c r="D484" s="110"/>
      <c r="E484" s="110"/>
      <c r="F484" s="110"/>
      <c r="G484" s="110"/>
      <c r="H484" s="110"/>
      <c r="I484" s="45"/>
      <c r="J484" s="57"/>
      <c r="K484" s="43"/>
      <c r="L484" s="45">
        <f>SUM(AR475:AR480)</f>
        <v>0</v>
      </c>
    </row>
    <row r="485" spans="1:12" ht="14.25" hidden="1" x14ac:dyDescent="0.2">
      <c r="A485" s="57"/>
      <c r="B485" s="61"/>
      <c r="C485" s="110" t="s">
        <v>1101</v>
      </c>
      <c r="D485" s="110"/>
      <c r="E485" s="110"/>
      <c r="F485" s="110"/>
      <c r="G485" s="110"/>
      <c r="H485" s="110"/>
      <c r="I485" s="45"/>
      <c r="J485" s="57"/>
      <c r="K485" s="43"/>
      <c r="L485" s="45">
        <f>L487+L490+L489</f>
        <v>0</v>
      </c>
    </row>
    <row r="486" spans="1:12" ht="14.25" hidden="1" x14ac:dyDescent="0.2">
      <c r="A486" s="57"/>
      <c r="B486" s="61"/>
      <c r="C486" s="109" t="s">
        <v>1102</v>
      </c>
      <c r="D486" s="110"/>
      <c r="E486" s="110"/>
      <c r="F486" s="110"/>
      <c r="G486" s="110"/>
      <c r="H486" s="110"/>
      <c r="I486" s="45"/>
      <c r="J486" s="57"/>
      <c r="K486" s="43"/>
      <c r="L486" s="45"/>
    </row>
    <row r="487" spans="1:12" ht="14.25" hidden="1" x14ac:dyDescent="0.2">
      <c r="A487" s="57"/>
      <c r="B487" s="61"/>
      <c r="C487" s="110" t="s">
        <v>1101</v>
      </c>
      <c r="D487" s="110"/>
      <c r="E487" s="110"/>
      <c r="F487" s="110"/>
      <c r="G487" s="110"/>
      <c r="H487" s="110"/>
      <c r="I487" s="45"/>
      <c r="J487" s="57"/>
      <c r="K487" s="43"/>
      <c r="L487" s="45">
        <f>SUM(AO475:AO480)</f>
        <v>0</v>
      </c>
    </row>
    <row r="488" spans="1:12" ht="14.25" hidden="1" x14ac:dyDescent="0.2">
      <c r="A488" s="57"/>
      <c r="B488" s="61"/>
      <c r="C488" s="109" t="s">
        <v>1103</v>
      </c>
      <c r="D488" s="110"/>
      <c r="E488" s="110"/>
      <c r="F488" s="110"/>
      <c r="G488" s="110"/>
      <c r="H488" s="110"/>
      <c r="I488" s="45"/>
      <c r="J488" s="57"/>
      <c r="K488" s="43"/>
      <c r="L488" s="45"/>
    </row>
    <row r="489" spans="1:12" ht="14.25" hidden="1" x14ac:dyDescent="0.2">
      <c r="A489" s="57"/>
      <c r="B489" s="61"/>
      <c r="C489" s="110" t="s">
        <v>1123</v>
      </c>
      <c r="D489" s="110"/>
      <c r="E489" s="110"/>
      <c r="F489" s="110"/>
      <c r="G489" s="110"/>
      <c r="H489" s="110"/>
      <c r="I489" s="45"/>
      <c r="J489" s="57"/>
      <c r="K489" s="43"/>
      <c r="L489" s="45">
        <f>SUM(AT475:AT480)</f>
        <v>0</v>
      </c>
    </row>
    <row r="490" spans="1:12" ht="14.25" hidden="1" x14ac:dyDescent="0.2">
      <c r="A490" s="57"/>
      <c r="B490" s="61"/>
      <c r="C490" s="110" t="s">
        <v>1104</v>
      </c>
      <c r="D490" s="110"/>
      <c r="E490" s="110"/>
      <c r="F490" s="110"/>
      <c r="G490" s="110"/>
      <c r="H490" s="110"/>
      <c r="I490" s="45"/>
      <c r="J490" s="57"/>
      <c r="K490" s="43"/>
      <c r="L490" s="45">
        <f>SUM(AV475:AV480)</f>
        <v>0</v>
      </c>
    </row>
    <row r="491" spans="1:12" ht="14.25" hidden="1" x14ac:dyDescent="0.2">
      <c r="A491" s="57"/>
      <c r="B491" s="61"/>
      <c r="C491" s="110" t="s">
        <v>1105</v>
      </c>
      <c r="D491" s="110"/>
      <c r="E491" s="110"/>
      <c r="F491" s="110"/>
      <c r="G491" s="110"/>
      <c r="H491" s="110"/>
      <c r="I491" s="45"/>
      <c r="J491" s="57"/>
      <c r="K491" s="43"/>
      <c r="L491" s="45">
        <f>L493+L494</f>
        <v>0</v>
      </c>
    </row>
    <row r="492" spans="1:12" ht="14.25" hidden="1" x14ac:dyDescent="0.2">
      <c r="A492" s="57"/>
      <c r="B492" s="61"/>
      <c r="C492" s="109" t="s">
        <v>1102</v>
      </c>
      <c r="D492" s="110"/>
      <c r="E492" s="110"/>
      <c r="F492" s="110"/>
      <c r="G492" s="110"/>
      <c r="H492" s="110"/>
      <c r="I492" s="45"/>
      <c r="J492" s="57"/>
      <c r="K492" s="43"/>
      <c r="L492" s="45"/>
    </row>
    <row r="493" spans="1:12" ht="14.25" hidden="1" x14ac:dyDescent="0.2">
      <c r="A493" s="57"/>
      <c r="B493" s="61"/>
      <c r="C493" s="110" t="s">
        <v>1106</v>
      </c>
      <c r="D493" s="110"/>
      <c r="E493" s="110"/>
      <c r="F493" s="110"/>
      <c r="G493" s="110"/>
      <c r="H493" s="110"/>
      <c r="I493" s="45"/>
      <c r="J493" s="57"/>
      <c r="K493" s="43"/>
      <c r="L493" s="45">
        <f>SUM(AW475:AW480)-SUM(BK475:BK480)</f>
        <v>0</v>
      </c>
    </row>
    <row r="494" spans="1:12" ht="14.25" hidden="1" x14ac:dyDescent="0.2">
      <c r="A494" s="57"/>
      <c r="B494" s="61"/>
      <c r="C494" s="110" t="s">
        <v>1107</v>
      </c>
      <c r="D494" s="110"/>
      <c r="E494" s="110"/>
      <c r="F494" s="110"/>
      <c r="G494" s="110"/>
      <c r="H494" s="110"/>
      <c r="I494" s="45"/>
      <c r="J494" s="57"/>
      <c r="K494" s="43"/>
      <c r="L494" s="45">
        <f>SUM(BC475:BC480)</f>
        <v>0</v>
      </c>
    </row>
    <row r="495" spans="1:12" ht="14.25" x14ac:dyDescent="0.2">
      <c r="A495" s="57"/>
      <c r="B495" s="61"/>
      <c r="C495" s="110" t="s">
        <v>1108</v>
      </c>
      <c r="D495" s="110"/>
      <c r="E495" s="110"/>
      <c r="F495" s="110"/>
      <c r="G495" s="110"/>
      <c r="H495" s="110"/>
      <c r="I495" s="45"/>
      <c r="J495" s="57"/>
      <c r="K495" s="43"/>
      <c r="L495" s="45">
        <f>SUM(BB475:BB480)</f>
        <v>214.43</v>
      </c>
    </row>
    <row r="496" spans="1:12" ht="14.25" hidden="1" x14ac:dyDescent="0.2">
      <c r="A496" s="57"/>
      <c r="B496" s="61"/>
      <c r="C496" s="110" t="s">
        <v>1109</v>
      </c>
      <c r="D496" s="110"/>
      <c r="E496" s="110"/>
      <c r="F496" s="110"/>
      <c r="G496" s="110"/>
      <c r="H496" s="110"/>
      <c r="I496" s="45"/>
      <c r="J496" s="57"/>
      <c r="K496" s="43"/>
      <c r="L496" s="45">
        <f>SUM(AR475:AR480)+SUM(AT475:AT480)+SUM(AV475:AV480)</f>
        <v>0</v>
      </c>
    </row>
    <row r="497" spans="1:12" ht="14.25" hidden="1" x14ac:dyDescent="0.2">
      <c r="A497" s="57"/>
      <c r="B497" s="61"/>
      <c r="C497" s="110" t="s">
        <v>1110</v>
      </c>
      <c r="D497" s="110"/>
      <c r="E497" s="110"/>
      <c r="F497" s="110"/>
      <c r="G497" s="110"/>
      <c r="H497" s="110"/>
      <c r="I497" s="45"/>
      <c r="J497" s="57"/>
      <c r="K497" s="43"/>
      <c r="L497" s="45">
        <f>SUM(AZ475:AZ480)</f>
        <v>0</v>
      </c>
    </row>
    <row r="498" spans="1:12" ht="14.25" hidden="1" x14ac:dyDescent="0.2">
      <c r="A498" s="57"/>
      <c r="B498" s="61"/>
      <c r="C498" s="110" t="s">
        <v>1111</v>
      </c>
      <c r="D498" s="110"/>
      <c r="E498" s="110"/>
      <c r="F498" s="110"/>
      <c r="G498" s="110"/>
      <c r="H498" s="110"/>
      <c r="I498" s="45"/>
      <c r="J498" s="57"/>
      <c r="K498" s="43"/>
      <c r="L498" s="45">
        <f>SUM(BA475:BA480)</f>
        <v>0</v>
      </c>
    </row>
    <row r="499" spans="1:12" ht="14.25" hidden="1" x14ac:dyDescent="0.2">
      <c r="A499" s="57"/>
      <c r="B499" s="61"/>
      <c r="C499" s="110" t="s">
        <v>1112</v>
      </c>
      <c r="D499" s="110"/>
      <c r="E499" s="110"/>
      <c r="F499" s="110"/>
      <c r="G499" s="110"/>
      <c r="H499" s="110"/>
      <c r="I499" s="45"/>
      <c r="J499" s="57"/>
      <c r="K499" s="43"/>
      <c r="L499" s="45">
        <f>L501+L502</f>
        <v>0</v>
      </c>
    </row>
    <row r="500" spans="1:12" ht="14.25" hidden="1" x14ac:dyDescent="0.2">
      <c r="A500" s="57"/>
      <c r="B500" s="61"/>
      <c r="C500" s="109" t="s">
        <v>1099</v>
      </c>
      <c r="D500" s="110"/>
      <c r="E500" s="110"/>
      <c r="F500" s="110"/>
      <c r="G500" s="110"/>
      <c r="H500" s="110"/>
      <c r="I500" s="45"/>
      <c r="J500" s="57"/>
      <c r="K500" s="43"/>
      <c r="L500" s="45"/>
    </row>
    <row r="501" spans="1:12" ht="14.25" hidden="1" x14ac:dyDescent="0.2">
      <c r="A501" s="57"/>
      <c r="B501" s="61"/>
      <c r="C501" s="110" t="s">
        <v>1113</v>
      </c>
      <c r="D501" s="110"/>
      <c r="E501" s="110"/>
      <c r="F501" s="110"/>
      <c r="G501" s="110"/>
      <c r="H501" s="110"/>
      <c r="I501" s="45"/>
      <c r="J501" s="57"/>
      <c r="K501" s="43"/>
      <c r="L501" s="45">
        <f>SUM(BK475:BK480)</f>
        <v>0</v>
      </c>
    </row>
    <row r="502" spans="1:12" ht="14.25" hidden="1" x14ac:dyDescent="0.2">
      <c r="A502" s="57"/>
      <c r="B502" s="61"/>
      <c r="C502" s="110" t="s">
        <v>1114</v>
      </c>
      <c r="D502" s="110"/>
      <c r="E502" s="110"/>
      <c r="F502" s="110"/>
      <c r="G502" s="110"/>
      <c r="H502" s="110"/>
      <c r="I502" s="45"/>
      <c r="J502" s="57"/>
      <c r="K502" s="43"/>
      <c r="L502" s="45">
        <f>SUM(BD475:BD480)</f>
        <v>0</v>
      </c>
    </row>
    <row r="503" spans="1:12" ht="14.25" hidden="1" x14ac:dyDescent="0.2">
      <c r="A503" s="57"/>
      <c r="B503" s="61"/>
      <c r="C503" s="110" t="s">
        <v>1115</v>
      </c>
      <c r="D503" s="110"/>
      <c r="E503" s="110"/>
      <c r="F503" s="110"/>
      <c r="G503" s="110"/>
      <c r="H503" s="110"/>
      <c r="I503" s="45"/>
      <c r="J503" s="57"/>
      <c r="K503" s="43"/>
      <c r="L503" s="45"/>
    </row>
    <row r="504" spans="1:12" ht="14.25" hidden="1" x14ac:dyDescent="0.2">
      <c r="A504" s="57"/>
      <c r="B504" s="61"/>
      <c r="C504" s="110" t="s">
        <v>1116</v>
      </c>
      <c r="D504" s="110"/>
      <c r="E504" s="110"/>
      <c r="F504" s="110"/>
      <c r="G504" s="110"/>
      <c r="H504" s="110"/>
      <c r="I504" s="45"/>
      <c r="J504" s="57"/>
      <c r="K504" s="43"/>
      <c r="L504" s="45">
        <f>SUM(BO475:BO480)</f>
        <v>0</v>
      </c>
    </row>
    <row r="505" spans="1:12" ht="15" x14ac:dyDescent="0.2">
      <c r="A505" s="62"/>
      <c r="B505" s="63"/>
      <c r="C505" s="111" t="s">
        <v>1117</v>
      </c>
      <c r="D505" s="111"/>
      <c r="E505" s="111"/>
      <c r="F505" s="111"/>
      <c r="G505" s="111"/>
      <c r="H505" s="111"/>
      <c r="I505" s="48"/>
      <c r="J505" s="62"/>
      <c r="K505" s="64"/>
      <c r="L505" s="48">
        <f>L482+L497+L498+L499+L503+L504</f>
        <v>214.43</v>
      </c>
    </row>
    <row r="506" spans="1:12" ht="14.25" hidden="1" x14ac:dyDescent="0.2">
      <c r="A506" s="57"/>
      <c r="B506" s="61"/>
      <c r="C506" s="109" t="s">
        <v>1118</v>
      </c>
      <c r="D506" s="110"/>
      <c r="E506" s="110"/>
      <c r="F506" s="110"/>
      <c r="G506" s="110"/>
      <c r="H506" s="110"/>
      <c r="I506" s="45"/>
      <c r="J506" s="57"/>
      <c r="K506" s="43"/>
      <c r="L506" s="45"/>
    </row>
    <row r="507" spans="1:12" ht="14.25" hidden="1" x14ac:dyDescent="0.2">
      <c r="A507" s="57"/>
      <c r="B507" s="61"/>
      <c r="C507" s="110" t="s">
        <v>1119</v>
      </c>
      <c r="D507" s="110"/>
      <c r="E507" s="110"/>
      <c r="F507" s="110"/>
      <c r="G507" s="110"/>
      <c r="H507" s="110"/>
      <c r="I507" s="45"/>
      <c r="J507" s="57"/>
      <c r="K507" s="43"/>
      <c r="L507" s="45">
        <f>SUM(AX475:AX480)</f>
        <v>0</v>
      </c>
    </row>
    <row r="508" spans="1:12" ht="14.25" hidden="1" x14ac:dyDescent="0.2">
      <c r="A508" s="57"/>
      <c r="B508" s="61"/>
      <c r="C508" s="110" t="s">
        <v>1120</v>
      </c>
      <c r="D508" s="110"/>
      <c r="E508" s="110"/>
      <c r="F508" s="110"/>
      <c r="G508" s="110"/>
      <c r="H508" s="110"/>
      <c r="I508" s="45"/>
      <c r="J508" s="57"/>
      <c r="K508" s="43"/>
      <c r="L508" s="45">
        <f>SUM(AY475:AY480)</f>
        <v>0</v>
      </c>
    </row>
    <row r="509" spans="1:12" ht="14.25" hidden="1" customHeight="1" x14ac:dyDescent="0.2">
      <c r="A509" s="57"/>
      <c r="B509" s="61"/>
      <c r="C509" s="110" t="s">
        <v>1121</v>
      </c>
      <c r="D509" s="110"/>
      <c r="E509" s="110"/>
      <c r="F509" s="112"/>
      <c r="G509" s="47">
        <f>Source!F895</f>
        <v>0</v>
      </c>
      <c r="H509" s="57"/>
      <c r="I509" s="57"/>
      <c r="J509" s="57"/>
      <c r="K509" s="57"/>
      <c r="L509" s="57"/>
    </row>
    <row r="510" spans="1:12" ht="14.25" hidden="1" customHeight="1" x14ac:dyDescent="0.2">
      <c r="A510" s="57"/>
      <c r="B510" s="61"/>
      <c r="C510" s="110" t="s">
        <v>1122</v>
      </c>
      <c r="D510" s="110"/>
      <c r="E510" s="110"/>
      <c r="F510" s="112"/>
      <c r="G510" s="47">
        <f>Source!F896</f>
        <v>0</v>
      </c>
      <c r="H510" s="57"/>
      <c r="I510" s="57"/>
      <c r="J510" s="57"/>
      <c r="K510" s="57"/>
      <c r="L510" s="57"/>
    </row>
    <row r="513" spans="1:12" ht="15" x14ac:dyDescent="0.2">
      <c r="A513" s="67"/>
      <c r="B513" s="68"/>
      <c r="C513" s="113" t="s">
        <v>1160</v>
      </c>
      <c r="D513" s="113"/>
      <c r="E513" s="113"/>
      <c r="F513" s="113"/>
      <c r="G513" s="113"/>
      <c r="H513" s="113"/>
      <c r="I513" s="69"/>
      <c r="J513" s="67"/>
      <c r="K513" s="70"/>
      <c r="L513" s="69"/>
    </row>
    <row r="515" spans="1:12" ht="15" x14ac:dyDescent="0.2">
      <c r="A515" s="62"/>
      <c r="B515" s="63"/>
      <c r="C515" s="111" t="s">
        <v>1161</v>
      </c>
      <c r="D515" s="111"/>
      <c r="E515" s="111"/>
      <c r="F515" s="111"/>
      <c r="G515" s="111"/>
      <c r="H515" s="111"/>
      <c r="I515" s="48"/>
      <c r="J515" s="62"/>
      <c r="K515" s="64"/>
      <c r="L515" s="48">
        <f>L517+L532+L533</f>
        <v>1626754.6199999999</v>
      </c>
    </row>
    <row r="516" spans="1:12" ht="14.25" x14ac:dyDescent="0.2">
      <c r="A516" s="57"/>
      <c r="B516" s="61"/>
      <c r="C516" s="109" t="s">
        <v>1099</v>
      </c>
      <c r="D516" s="110"/>
      <c r="E516" s="110"/>
      <c r="F516" s="110"/>
      <c r="G516" s="110"/>
      <c r="H516" s="110"/>
      <c r="I516" s="45"/>
      <c r="J516" s="57"/>
      <c r="K516" s="43"/>
      <c r="L516" s="45"/>
    </row>
    <row r="517" spans="1:12" ht="14.25" x14ac:dyDescent="0.2">
      <c r="A517" s="57"/>
      <c r="B517" s="61"/>
      <c r="C517" s="110" t="s">
        <v>1162</v>
      </c>
      <c r="D517" s="110"/>
      <c r="E517" s="110"/>
      <c r="F517" s="110"/>
      <c r="G517" s="110"/>
      <c r="H517" s="110"/>
      <c r="I517" s="45"/>
      <c r="J517" s="57"/>
      <c r="K517" s="43"/>
      <c r="L517" s="45">
        <f>L519+L520+L526+L530</f>
        <v>845880.67999999993</v>
      </c>
    </row>
    <row r="518" spans="1:12" ht="14.25" x14ac:dyDescent="0.2">
      <c r="A518" s="57"/>
      <c r="B518" s="61"/>
      <c r="C518" s="109" t="s">
        <v>1099</v>
      </c>
      <c r="D518" s="110"/>
      <c r="E518" s="110"/>
      <c r="F518" s="110"/>
      <c r="G518" s="110"/>
      <c r="H518" s="110"/>
      <c r="I518" s="45"/>
      <c r="J518" s="57"/>
      <c r="K518" s="43"/>
      <c r="L518" s="45"/>
    </row>
    <row r="519" spans="1:12" ht="14.25" x14ac:dyDescent="0.2">
      <c r="A519" s="57"/>
      <c r="B519" s="61"/>
      <c r="C519" s="110" t="s">
        <v>1163</v>
      </c>
      <c r="D519" s="110"/>
      <c r="E519" s="110"/>
      <c r="F519" s="110"/>
      <c r="G519" s="110"/>
      <c r="H519" s="110"/>
      <c r="I519" s="45"/>
      <c r="J519" s="57"/>
      <c r="K519" s="43"/>
      <c r="L519" s="45">
        <f>SUMIF(CD57:CD511, 1, AR57:AR511)</f>
        <v>548823.93999999994</v>
      </c>
    </row>
    <row r="520" spans="1:12" ht="14.25" hidden="1" x14ac:dyDescent="0.2">
      <c r="A520" s="57"/>
      <c r="B520" s="61"/>
      <c r="C520" s="110" t="s">
        <v>1101</v>
      </c>
      <c r="D520" s="110"/>
      <c r="E520" s="110"/>
      <c r="F520" s="110"/>
      <c r="G520" s="110"/>
      <c r="H520" s="110"/>
      <c r="I520" s="45"/>
      <c r="J520" s="57"/>
      <c r="K520" s="43"/>
      <c r="L520" s="45">
        <f>L522+L525+L524</f>
        <v>8516.07</v>
      </c>
    </row>
    <row r="521" spans="1:12" ht="14.25" hidden="1" x14ac:dyDescent="0.2">
      <c r="A521" s="57"/>
      <c r="B521" s="61"/>
      <c r="C521" s="109" t="s">
        <v>1102</v>
      </c>
      <c r="D521" s="110"/>
      <c r="E521" s="110"/>
      <c r="F521" s="110"/>
      <c r="G521" s="110"/>
      <c r="H521" s="110"/>
      <c r="I521" s="45"/>
      <c r="J521" s="57"/>
      <c r="K521" s="43"/>
      <c r="L521" s="45"/>
    </row>
    <row r="522" spans="1:12" ht="14.25" x14ac:dyDescent="0.2">
      <c r="A522" s="57"/>
      <c r="B522" s="61"/>
      <c r="C522" s="110" t="s">
        <v>1101</v>
      </c>
      <c r="D522" s="110"/>
      <c r="E522" s="110"/>
      <c r="F522" s="110"/>
      <c r="G522" s="110"/>
      <c r="H522" s="110"/>
      <c r="I522" s="45"/>
      <c r="J522" s="57"/>
      <c r="K522" s="43"/>
      <c r="L522" s="45">
        <f>SUMIF(CD57:CD511, 1, AO57:AO511)</f>
        <v>2922.04</v>
      </c>
    </row>
    <row r="523" spans="1:12" ht="14.25" hidden="1" x14ac:dyDescent="0.2">
      <c r="A523" s="57"/>
      <c r="B523" s="61"/>
      <c r="C523" s="109" t="s">
        <v>1103</v>
      </c>
      <c r="D523" s="110"/>
      <c r="E523" s="110"/>
      <c r="F523" s="110"/>
      <c r="G523" s="110"/>
      <c r="H523" s="110"/>
      <c r="I523" s="45"/>
      <c r="J523" s="57"/>
      <c r="K523" s="43"/>
      <c r="L523" s="45"/>
    </row>
    <row r="524" spans="1:12" ht="14.25" x14ac:dyDescent="0.2">
      <c r="A524" s="57"/>
      <c r="B524" s="61"/>
      <c r="C524" s="110" t="s">
        <v>1123</v>
      </c>
      <c r="D524" s="110"/>
      <c r="E524" s="110"/>
      <c r="F524" s="110"/>
      <c r="G524" s="110"/>
      <c r="H524" s="110"/>
      <c r="I524" s="45"/>
      <c r="J524" s="57"/>
      <c r="K524" s="43"/>
      <c r="L524" s="45">
        <f>SUMIF(CD57:CD511, 1, AT57:AT511)</f>
        <v>5594.03</v>
      </c>
    </row>
    <row r="525" spans="1:12" ht="14.25" hidden="1" x14ac:dyDescent="0.2">
      <c r="A525" s="57"/>
      <c r="B525" s="61"/>
      <c r="C525" s="110" t="s">
        <v>1104</v>
      </c>
      <c r="D525" s="110"/>
      <c r="E525" s="110"/>
      <c r="F525" s="110"/>
      <c r="G525" s="110"/>
      <c r="H525" s="110"/>
      <c r="I525" s="45"/>
      <c r="J525" s="57"/>
      <c r="K525" s="43"/>
      <c r="L525" s="45">
        <f>SUMIF(CD57:CD511, 1, AV57:AV511)</f>
        <v>0</v>
      </c>
    </row>
    <row r="526" spans="1:12" ht="14.25" x14ac:dyDescent="0.2">
      <c r="A526" s="57"/>
      <c r="B526" s="61"/>
      <c r="C526" s="110" t="s">
        <v>1105</v>
      </c>
      <c r="D526" s="110"/>
      <c r="E526" s="110"/>
      <c r="F526" s="110"/>
      <c r="G526" s="110"/>
      <c r="H526" s="110"/>
      <c r="I526" s="45"/>
      <c r="J526" s="57"/>
      <c r="K526" s="43"/>
      <c r="L526" s="45">
        <f>L528+L529</f>
        <v>288326.24</v>
      </c>
    </row>
    <row r="527" spans="1:12" ht="14.25" x14ac:dyDescent="0.2">
      <c r="A527" s="57"/>
      <c r="B527" s="61"/>
      <c r="C527" s="109" t="s">
        <v>1102</v>
      </c>
      <c r="D527" s="110"/>
      <c r="E527" s="110"/>
      <c r="F527" s="110"/>
      <c r="G527" s="110"/>
      <c r="H527" s="110"/>
      <c r="I527" s="45"/>
      <c r="J527" s="57"/>
      <c r="K527" s="43"/>
      <c r="L527" s="45"/>
    </row>
    <row r="528" spans="1:12" ht="14.25" x14ac:dyDescent="0.2">
      <c r="A528" s="57"/>
      <c r="B528" s="61"/>
      <c r="C528" s="110" t="s">
        <v>1106</v>
      </c>
      <c r="D528" s="110"/>
      <c r="E528" s="110"/>
      <c r="F528" s="110"/>
      <c r="G528" s="110"/>
      <c r="H528" s="110"/>
      <c r="I528" s="45"/>
      <c r="J528" s="57"/>
      <c r="K528" s="43"/>
      <c r="L528" s="45">
        <f>SUMIF(CD57:CD511, 1, AW57:AW511)-SUMIF(CD57:CD511, 1, BK57:BK511)</f>
        <v>288326.24</v>
      </c>
    </row>
    <row r="529" spans="1:12" ht="14.25" hidden="1" x14ac:dyDescent="0.2">
      <c r="A529" s="57"/>
      <c r="B529" s="61"/>
      <c r="C529" s="110" t="s">
        <v>1107</v>
      </c>
      <c r="D529" s="110"/>
      <c r="E529" s="110"/>
      <c r="F529" s="110"/>
      <c r="G529" s="110"/>
      <c r="H529" s="110"/>
      <c r="I529" s="45"/>
      <c r="J529" s="57"/>
      <c r="K529" s="43"/>
      <c r="L529" s="45">
        <f>SUMIF(CD57:CD511, 1, BC57:BC511)</f>
        <v>0</v>
      </c>
    </row>
    <row r="530" spans="1:12" ht="14.25" x14ac:dyDescent="0.2">
      <c r="A530" s="57"/>
      <c r="B530" s="61"/>
      <c r="C530" s="110" t="s">
        <v>1108</v>
      </c>
      <c r="D530" s="110"/>
      <c r="E530" s="110"/>
      <c r="F530" s="110"/>
      <c r="G530" s="110"/>
      <c r="H530" s="110"/>
      <c r="I530" s="45"/>
      <c r="J530" s="57"/>
      <c r="K530" s="43"/>
      <c r="L530" s="45">
        <f>SUMIF(CD57:CD511, 1, BB57:BB511)</f>
        <v>214.43</v>
      </c>
    </row>
    <row r="531" spans="1:12" ht="14.25" x14ac:dyDescent="0.2">
      <c r="A531" s="57"/>
      <c r="B531" s="61"/>
      <c r="C531" s="110" t="s">
        <v>1164</v>
      </c>
      <c r="D531" s="110"/>
      <c r="E531" s="110"/>
      <c r="F531" s="110"/>
      <c r="G531" s="110"/>
      <c r="H531" s="110"/>
      <c r="I531" s="45"/>
      <c r="J531" s="57"/>
      <c r="K531" s="43"/>
      <c r="L531" s="45">
        <f>SUMIF(CD57:CD511, 1, AR57:AR511)+SUMIF(CD57:CD511, 1, AT57:AT511)+SUMIF(CD57:CD511, 1, AV57:AV511)</f>
        <v>554417.97</v>
      </c>
    </row>
    <row r="532" spans="1:12" ht="14.25" x14ac:dyDescent="0.2">
      <c r="A532" s="57"/>
      <c r="B532" s="61"/>
      <c r="C532" s="110" t="s">
        <v>1165</v>
      </c>
      <c r="D532" s="110"/>
      <c r="E532" s="110"/>
      <c r="F532" s="110"/>
      <c r="G532" s="110"/>
      <c r="H532" s="110"/>
      <c r="I532" s="45"/>
      <c r="J532" s="57"/>
      <c r="K532" s="43"/>
      <c r="L532" s="45">
        <f>SUMIF(CD57:CD511, 1, AZ57:AZ511)</f>
        <v>519673.25999999995</v>
      </c>
    </row>
    <row r="533" spans="1:12" ht="14.25" x14ac:dyDescent="0.2">
      <c r="A533" s="57"/>
      <c r="B533" s="61"/>
      <c r="C533" s="110" t="s">
        <v>1166</v>
      </c>
      <c r="D533" s="110"/>
      <c r="E533" s="110"/>
      <c r="F533" s="110"/>
      <c r="G533" s="110"/>
      <c r="H533" s="110"/>
      <c r="I533" s="45"/>
      <c r="J533" s="57"/>
      <c r="K533" s="43"/>
      <c r="L533" s="45">
        <f>SUMIF(CD57:CD511, 1, BA57:BA511)</f>
        <v>261200.68000000002</v>
      </c>
    </row>
    <row r="535" spans="1:12" ht="15" x14ac:dyDescent="0.2">
      <c r="A535" s="62"/>
      <c r="B535" s="63"/>
      <c r="C535" s="111" t="s">
        <v>1167</v>
      </c>
      <c r="D535" s="111"/>
      <c r="E535" s="111"/>
      <c r="F535" s="111"/>
      <c r="G535" s="111"/>
      <c r="H535" s="111"/>
      <c r="I535" s="48"/>
      <c r="J535" s="62"/>
      <c r="K535" s="64"/>
      <c r="L535" s="48">
        <f>L537+L552+L553</f>
        <v>0</v>
      </c>
    </row>
    <row r="536" spans="1:12" ht="14.25" x14ac:dyDescent="0.2">
      <c r="A536" s="57"/>
      <c r="B536" s="61"/>
      <c r="C536" s="109" t="s">
        <v>1099</v>
      </c>
      <c r="D536" s="110"/>
      <c r="E536" s="110"/>
      <c r="F536" s="110"/>
      <c r="G536" s="110"/>
      <c r="H536" s="110"/>
      <c r="I536" s="45"/>
      <c r="J536" s="57"/>
      <c r="K536" s="43"/>
      <c r="L536" s="45"/>
    </row>
    <row r="537" spans="1:12" ht="14.25" x14ac:dyDescent="0.2">
      <c r="A537" s="57"/>
      <c r="B537" s="61"/>
      <c r="C537" s="110" t="s">
        <v>1162</v>
      </c>
      <c r="D537" s="110"/>
      <c r="E537" s="110"/>
      <c r="F537" s="110"/>
      <c r="G537" s="110"/>
      <c r="H537" s="110"/>
      <c r="I537" s="45"/>
      <c r="J537" s="57"/>
      <c r="K537" s="43"/>
      <c r="L537" s="45">
        <f>L539+L540+L546+L550</f>
        <v>0</v>
      </c>
    </row>
    <row r="538" spans="1:12" ht="14.25" x14ac:dyDescent="0.2">
      <c r="A538" s="57"/>
      <c r="B538" s="61"/>
      <c r="C538" s="109" t="s">
        <v>1099</v>
      </c>
      <c r="D538" s="110"/>
      <c r="E538" s="110"/>
      <c r="F538" s="110"/>
      <c r="G538" s="110"/>
      <c r="H538" s="110"/>
      <c r="I538" s="45"/>
      <c r="J538" s="57"/>
      <c r="K538" s="43"/>
      <c r="L538" s="45"/>
    </row>
    <row r="539" spans="1:12" ht="14.25" x14ac:dyDescent="0.2">
      <c r="A539" s="57"/>
      <c r="B539" s="61"/>
      <c r="C539" s="110" t="s">
        <v>1163</v>
      </c>
      <c r="D539" s="110"/>
      <c r="E539" s="110"/>
      <c r="F539" s="110"/>
      <c r="G539" s="110"/>
      <c r="H539" s="110"/>
      <c r="I539" s="45"/>
      <c r="J539" s="57"/>
      <c r="K539" s="43"/>
      <c r="L539" s="45">
        <f>SUMIF(CD57:CD533, 2, AR57:AR533)</f>
        <v>0</v>
      </c>
    </row>
    <row r="540" spans="1:12" ht="14.25" hidden="1" x14ac:dyDescent="0.2">
      <c r="A540" s="57"/>
      <c r="B540" s="61"/>
      <c r="C540" s="110" t="s">
        <v>1101</v>
      </c>
      <c r="D540" s="110"/>
      <c r="E540" s="110"/>
      <c r="F540" s="110"/>
      <c r="G540" s="110"/>
      <c r="H540" s="110"/>
      <c r="I540" s="45"/>
      <c r="J540" s="57"/>
      <c r="K540" s="43"/>
      <c r="L540" s="45">
        <f>L542+L545+L544</f>
        <v>0</v>
      </c>
    </row>
    <row r="541" spans="1:12" ht="14.25" hidden="1" x14ac:dyDescent="0.2">
      <c r="A541" s="57"/>
      <c r="B541" s="61"/>
      <c r="C541" s="109" t="s">
        <v>1102</v>
      </c>
      <c r="D541" s="110"/>
      <c r="E541" s="110"/>
      <c r="F541" s="110"/>
      <c r="G541" s="110"/>
      <c r="H541" s="110"/>
      <c r="I541" s="45"/>
      <c r="J541" s="57"/>
      <c r="K541" s="43"/>
      <c r="L541" s="45"/>
    </row>
    <row r="542" spans="1:12" ht="14.25" x14ac:dyDescent="0.2">
      <c r="A542" s="57"/>
      <c r="B542" s="61"/>
      <c r="C542" s="110" t="s">
        <v>1101</v>
      </c>
      <c r="D542" s="110"/>
      <c r="E542" s="110"/>
      <c r="F542" s="110"/>
      <c r="G542" s="110"/>
      <c r="H542" s="110"/>
      <c r="I542" s="45"/>
      <c r="J542" s="57"/>
      <c r="K542" s="43"/>
      <c r="L542" s="45">
        <f>SUMIF(CD57:CD533, 2, AO57:AO533)</f>
        <v>0</v>
      </c>
    </row>
    <row r="543" spans="1:12" ht="14.25" hidden="1" x14ac:dyDescent="0.2">
      <c r="A543" s="57"/>
      <c r="B543" s="61"/>
      <c r="C543" s="109" t="s">
        <v>1103</v>
      </c>
      <c r="D543" s="110"/>
      <c r="E543" s="110"/>
      <c r="F543" s="110"/>
      <c r="G543" s="110"/>
      <c r="H543" s="110"/>
      <c r="I543" s="45"/>
      <c r="J543" s="57"/>
      <c r="K543" s="43"/>
      <c r="L543" s="45"/>
    </row>
    <row r="544" spans="1:12" ht="14.25" x14ac:dyDescent="0.2">
      <c r="A544" s="57"/>
      <c r="B544" s="61"/>
      <c r="C544" s="110" t="s">
        <v>1123</v>
      </c>
      <c r="D544" s="110"/>
      <c r="E544" s="110"/>
      <c r="F544" s="110"/>
      <c r="G544" s="110"/>
      <c r="H544" s="110"/>
      <c r="I544" s="45"/>
      <c r="J544" s="57"/>
      <c r="K544" s="43"/>
      <c r="L544" s="45">
        <f>SUMIF(CD57:CD533, 2, AT57:AT533)</f>
        <v>0</v>
      </c>
    </row>
    <row r="545" spans="1:12" ht="14.25" hidden="1" x14ac:dyDescent="0.2">
      <c r="A545" s="57"/>
      <c r="B545" s="61"/>
      <c r="C545" s="110" t="s">
        <v>1104</v>
      </c>
      <c r="D545" s="110"/>
      <c r="E545" s="110"/>
      <c r="F545" s="110"/>
      <c r="G545" s="110"/>
      <c r="H545" s="110"/>
      <c r="I545" s="45"/>
      <c r="J545" s="57"/>
      <c r="K545" s="43"/>
      <c r="L545" s="45">
        <f>SUMIF(CD57:CD533, 2, AV57:AV533)</f>
        <v>0</v>
      </c>
    </row>
    <row r="546" spans="1:12" ht="14.25" x14ac:dyDescent="0.2">
      <c r="A546" s="57"/>
      <c r="B546" s="61"/>
      <c r="C546" s="110" t="s">
        <v>1105</v>
      </c>
      <c r="D546" s="110"/>
      <c r="E546" s="110"/>
      <c r="F546" s="110"/>
      <c r="G546" s="110"/>
      <c r="H546" s="110"/>
      <c r="I546" s="45"/>
      <c r="J546" s="57"/>
      <c r="K546" s="43"/>
      <c r="L546" s="45">
        <f>L548+L549</f>
        <v>0</v>
      </c>
    </row>
    <row r="547" spans="1:12" ht="14.25" x14ac:dyDescent="0.2">
      <c r="A547" s="57"/>
      <c r="B547" s="61"/>
      <c r="C547" s="109" t="s">
        <v>1102</v>
      </c>
      <c r="D547" s="110"/>
      <c r="E547" s="110"/>
      <c r="F547" s="110"/>
      <c r="G547" s="110"/>
      <c r="H547" s="110"/>
      <c r="I547" s="45"/>
      <c r="J547" s="57"/>
      <c r="K547" s="43"/>
      <c r="L547" s="45"/>
    </row>
    <row r="548" spans="1:12" ht="14.25" x14ac:dyDescent="0.2">
      <c r="A548" s="57"/>
      <c r="B548" s="61"/>
      <c r="C548" s="110" t="s">
        <v>1106</v>
      </c>
      <c r="D548" s="110"/>
      <c r="E548" s="110"/>
      <c r="F548" s="110"/>
      <c r="G548" s="110"/>
      <c r="H548" s="110"/>
      <c r="I548" s="45"/>
      <c r="J548" s="57"/>
      <c r="K548" s="43"/>
      <c r="L548" s="45">
        <f>SUMIF(CD57:CD533, 2, AW57:AW533)-SUMIF(CD57:CD533, 2, BK57:BK533)</f>
        <v>0</v>
      </c>
    </row>
    <row r="549" spans="1:12" ht="14.25" hidden="1" x14ac:dyDescent="0.2">
      <c r="A549" s="57"/>
      <c r="B549" s="61"/>
      <c r="C549" s="110" t="s">
        <v>1107</v>
      </c>
      <c r="D549" s="110"/>
      <c r="E549" s="110"/>
      <c r="F549" s="110"/>
      <c r="G549" s="110"/>
      <c r="H549" s="110"/>
      <c r="I549" s="45"/>
      <c r="J549" s="57"/>
      <c r="K549" s="43"/>
      <c r="L549" s="45">
        <f>SUMIF(CD57:CD533, 2, BC57:BC533)</f>
        <v>0</v>
      </c>
    </row>
    <row r="550" spans="1:12" ht="14.25" hidden="1" x14ac:dyDescent="0.2">
      <c r="A550" s="57"/>
      <c r="B550" s="61"/>
      <c r="C550" s="110" t="s">
        <v>1108</v>
      </c>
      <c r="D550" s="110"/>
      <c r="E550" s="110"/>
      <c r="F550" s="110"/>
      <c r="G550" s="110"/>
      <c r="H550" s="110"/>
      <c r="I550" s="45"/>
      <c r="J550" s="57"/>
      <c r="K550" s="43"/>
      <c r="L550" s="45">
        <f>SUMIF(CD57:CD533, 2, BB57:BB533)</f>
        <v>0</v>
      </c>
    </row>
    <row r="551" spans="1:12" ht="14.25" x14ac:dyDescent="0.2">
      <c r="A551" s="57"/>
      <c r="B551" s="61"/>
      <c r="C551" s="110" t="s">
        <v>1164</v>
      </c>
      <c r="D551" s="110"/>
      <c r="E551" s="110"/>
      <c r="F551" s="110"/>
      <c r="G551" s="110"/>
      <c r="H551" s="110"/>
      <c r="I551" s="45"/>
      <c r="J551" s="57"/>
      <c r="K551" s="43"/>
      <c r="L551" s="45">
        <f>SUMIF(CD57:CD533, 2, AR57:AR533)+SUMIF(CD57:CD533, 2, AT57:AT533)+SUMIF(CD57:CD533, 2, AV57:AV533)</f>
        <v>0</v>
      </c>
    </row>
    <row r="552" spans="1:12" ht="14.25" x14ac:dyDescent="0.2">
      <c r="A552" s="57"/>
      <c r="B552" s="61"/>
      <c r="C552" s="110" t="s">
        <v>1165</v>
      </c>
      <c r="D552" s="110"/>
      <c r="E552" s="110"/>
      <c r="F552" s="110"/>
      <c r="G552" s="110"/>
      <c r="H552" s="110"/>
      <c r="I552" s="45"/>
      <c r="J552" s="57"/>
      <c r="K552" s="43"/>
      <c r="L552" s="45">
        <f>SUMIF(CD57:CD533, 2, AZ57:AZ533)</f>
        <v>0</v>
      </c>
    </row>
    <row r="553" spans="1:12" ht="14.25" x14ac:dyDescent="0.2">
      <c r="A553" s="57"/>
      <c r="B553" s="61"/>
      <c r="C553" s="110" t="s">
        <v>1166</v>
      </c>
      <c r="D553" s="110"/>
      <c r="E553" s="110"/>
      <c r="F553" s="110"/>
      <c r="G553" s="110"/>
      <c r="H553" s="110"/>
      <c r="I553" s="45"/>
      <c r="J553" s="57"/>
      <c r="K553" s="43"/>
      <c r="L553" s="45">
        <f>SUMIF(CD57:CD533, 2, BA57:BA533)</f>
        <v>0</v>
      </c>
    </row>
    <row r="554" spans="1:12" hidden="1" x14ac:dyDescent="0.2"/>
    <row r="555" spans="1:12" ht="15" hidden="1" x14ac:dyDescent="0.2">
      <c r="A555" s="62"/>
      <c r="B555" s="63"/>
      <c r="C555" s="111" t="s">
        <v>1168</v>
      </c>
      <c r="D555" s="111"/>
      <c r="E555" s="111"/>
      <c r="F555" s="111"/>
      <c r="G555" s="111"/>
      <c r="H555" s="111"/>
      <c r="I555" s="48"/>
      <c r="J555" s="62"/>
      <c r="K555" s="64"/>
      <c r="L555" s="48">
        <f>L557+L558</f>
        <v>0</v>
      </c>
    </row>
    <row r="556" spans="1:12" ht="14.25" hidden="1" x14ac:dyDescent="0.2">
      <c r="A556" s="57"/>
      <c r="B556" s="61"/>
      <c r="C556" s="109" t="s">
        <v>1099</v>
      </c>
      <c r="D556" s="110"/>
      <c r="E556" s="110"/>
      <c r="F556" s="110"/>
      <c r="G556" s="110"/>
      <c r="H556" s="110"/>
      <c r="I556" s="45"/>
      <c r="J556" s="57"/>
      <c r="K556" s="43"/>
      <c r="L556" s="45"/>
    </row>
    <row r="557" spans="1:12" ht="14.25" hidden="1" x14ac:dyDescent="0.2">
      <c r="A557" s="57"/>
      <c r="B557" s="61"/>
      <c r="C557" s="110" t="s">
        <v>1113</v>
      </c>
      <c r="D557" s="110"/>
      <c r="E557" s="110"/>
      <c r="F557" s="110"/>
      <c r="G557" s="110"/>
      <c r="H557" s="110"/>
      <c r="I557" s="45"/>
      <c r="J557" s="57"/>
      <c r="K557" s="43"/>
      <c r="L557" s="45">
        <f>SUMIF(CD57:CD553, 3, BK57:BK553)</f>
        <v>0</v>
      </c>
    </row>
    <row r="558" spans="1:12" ht="14.25" hidden="1" x14ac:dyDescent="0.2">
      <c r="A558" s="57"/>
      <c r="B558" s="61"/>
      <c r="C558" s="110" t="s">
        <v>1114</v>
      </c>
      <c r="D558" s="110"/>
      <c r="E558" s="110"/>
      <c r="F558" s="110"/>
      <c r="G558" s="110"/>
      <c r="H558" s="110"/>
      <c r="I558" s="45"/>
      <c r="J558" s="57"/>
      <c r="K558" s="43"/>
      <c r="L558" s="45">
        <f>SUMIF(CD57:CD553, 3, BD57:BD553)</f>
        <v>0</v>
      </c>
    </row>
    <row r="559" spans="1:12" hidden="1" x14ac:dyDescent="0.2"/>
    <row r="560" spans="1:12" ht="15" hidden="1" x14ac:dyDescent="0.2">
      <c r="A560" s="62"/>
      <c r="B560" s="63"/>
      <c r="C560" s="111" t="s">
        <v>1169</v>
      </c>
      <c r="D560" s="111"/>
      <c r="E560" s="111"/>
      <c r="F560" s="111"/>
      <c r="G560" s="111"/>
      <c r="H560" s="111"/>
      <c r="I560" s="48"/>
      <c r="J560" s="62"/>
      <c r="K560" s="64"/>
      <c r="L560" s="48">
        <f>L566+L581+L582+L562+L563</f>
        <v>0</v>
      </c>
    </row>
    <row r="561" spans="1:12" ht="14.25" hidden="1" x14ac:dyDescent="0.2">
      <c r="A561" s="57"/>
      <c r="B561" s="61"/>
      <c r="C561" s="109" t="s">
        <v>1099</v>
      </c>
      <c r="D561" s="110"/>
      <c r="E561" s="110"/>
      <c r="F561" s="110"/>
      <c r="G561" s="110"/>
      <c r="H561" s="110"/>
      <c r="I561" s="45"/>
      <c r="J561" s="57"/>
      <c r="K561" s="43"/>
      <c r="L561" s="45"/>
    </row>
    <row r="562" spans="1:12" ht="14.25" hidden="1" x14ac:dyDescent="0.2">
      <c r="A562" s="57"/>
      <c r="B562" s="61"/>
      <c r="C562" s="110" t="s">
        <v>1170</v>
      </c>
      <c r="D562" s="110"/>
      <c r="E562" s="110"/>
      <c r="F562" s="110"/>
      <c r="G562" s="110"/>
      <c r="H562" s="110"/>
      <c r="I562" s="45"/>
      <c r="J562" s="57"/>
      <c r="K562" s="43"/>
      <c r="L562" s="45"/>
    </row>
    <row r="563" spans="1:12" ht="14.25" hidden="1" x14ac:dyDescent="0.2">
      <c r="A563" s="57"/>
      <c r="B563" s="61"/>
      <c r="C563" s="110" t="s">
        <v>1171</v>
      </c>
      <c r="D563" s="110"/>
      <c r="E563" s="110"/>
      <c r="F563" s="110"/>
      <c r="G563" s="110"/>
      <c r="H563" s="110"/>
      <c r="I563" s="45"/>
      <c r="J563" s="57"/>
      <c r="K563" s="43"/>
      <c r="L563" s="45">
        <f>SUM(BO57:BO558)</f>
        <v>0</v>
      </c>
    </row>
    <row r="564" spans="1:12" ht="14.25" hidden="1" x14ac:dyDescent="0.2">
      <c r="A564" s="57"/>
      <c r="B564" s="61"/>
      <c r="C564" s="110" t="s">
        <v>1172</v>
      </c>
      <c r="D564" s="110"/>
      <c r="E564" s="110"/>
      <c r="F564" s="110"/>
      <c r="G564" s="110"/>
      <c r="H564" s="110"/>
      <c r="I564" s="45"/>
      <c r="J564" s="57"/>
      <c r="K564" s="43"/>
      <c r="L564" s="45">
        <f>L566+L581+L582</f>
        <v>0</v>
      </c>
    </row>
    <row r="565" spans="1:12" ht="14.25" hidden="1" x14ac:dyDescent="0.2">
      <c r="A565" s="57"/>
      <c r="B565" s="61"/>
      <c r="C565" s="109" t="s">
        <v>1099</v>
      </c>
      <c r="D565" s="110"/>
      <c r="E565" s="110"/>
      <c r="F565" s="110"/>
      <c r="G565" s="110"/>
      <c r="H565" s="110"/>
      <c r="I565" s="45"/>
      <c r="J565" s="57"/>
      <c r="K565" s="43"/>
      <c r="L565" s="45"/>
    </row>
    <row r="566" spans="1:12" ht="14.25" hidden="1" x14ac:dyDescent="0.2">
      <c r="A566" s="57"/>
      <c r="B566" s="61"/>
      <c r="C566" s="110" t="s">
        <v>1162</v>
      </c>
      <c r="D566" s="110"/>
      <c r="E566" s="110"/>
      <c r="F566" s="110"/>
      <c r="G566" s="110"/>
      <c r="H566" s="110"/>
      <c r="I566" s="45"/>
      <c r="J566" s="57"/>
      <c r="K566" s="43"/>
      <c r="L566" s="45">
        <f>L568+L569+L575+L579</f>
        <v>0</v>
      </c>
    </row>
    <row r="567" spans="1:12" ht="14.25" hidden="1" x14ac:dyDescent="0.2">
      <c r="A567" s="57"/>
      <c r="B567" s="61"/>
      <c r="C567" s="109" t="s">
        <v>1099</v>
      </c>
      <c r="D567" s="110"/>
      <c r="E567" s="110"/>
      <c r="F567" s="110"/>
      <c r="G567" s="110"/>
      <c r="H567" s="110"/>
      <c r="I567" s="45"/>
      <c r="J567" s="57"/>
      <c r="K567" s="43"/>
      <c r="L567" s="45"/>
    </row>
    <row r="568" spans="1:12" ht="14.25" hidden="1" x14ac:dyDescent="0.2">
      <c r="A568" s="57"/>
      <c r="B568" s="61"/>
      <c r="C568" s="110" t="s">
        <v>1163</v>
      </c>
      <c r="D568" s="110"/>
      <c r="E568" s="110"/>
      <c r="F568" s="110"/>
      <c r="G568" s="110"/>
      <c r="H568" s="110"/>
      <c r="I568" s="45"/>
      <c r="J568" s="57"/>
      <c r="K568" s="43"/>
      <c r="L568" s="45">
        <f>SUMIF(CD57:CD558, 4, AR57:AR558)</f>
        <v>0</v>
      </c>
    </row>
    <row r="569" spans="1:12" ht="14.25" hidden="1" x14ac:dyDescent="0.2">
      <c r="A569" s="57"/>
      <c r="B569" s="61"/>
      <c r="C569" s="110" t="s">
        <v>1101</v>
      </c>
      <c r="D569" s="110"/>
      <c r="E569" s="110"/>
      <c r="F569" s="110"/>
      <c r="G569" s="110"/>
      <c r="H569" s="110"/>
      <c r="I569" s="45"/>
      <c r="J569" s="57"/>
      <c r="K569" s="43"/>
      <c r="L569" s="45">
        <f>L571+L574+L573</f>
        <v>0</v>
      </c>
    </row>
    <row r="570" spans="1:12" ht="14.25" hidden="1" x14ac:dyDescent="0.2">
      <c r="A570" s="57"/>
      <c r="B570" s="61"/>
      <c r="C570" s="109" t="s">
        <v>1102</v>
      </c>
      <c r="D570" s="110"/>
      <c r="E570" s="110"/>
      <c r="F570" s="110"/>
      <c r="G570" s="110"/>
      <c r="H570" s="110"/>
      <c r="I570" s="45"/>
      <c r="J570" s="57"/>
      <c r="K570" s="43"/>
      <c r="L570" s="45"/>
    </row>
    <row r="571" spans="1:12" ht="14.25" hidden="1" x14ac:dyDescent="0.2">
      <c r="A571" s="57"/>
      <c r="B571" s="61"/>
      <c r="C571" s="110" t="s">
        <v>1101</v>
      </c>
      <c r="D571" s="110"/>
      <c r="E571" s="110"/>
      <c r="F571" s="110"/>
      <c r="G571" s="110"/>
      <c r="H571" s="110"/>
      <c r="I571" s="45"/>
      <c r="J571" s="57"/>
      <c r="K571" s="43"/>
      <c r="L571" s="45">
        <f>SUMIF(CD57:CD558, 4, AO57:AO558)</f>
        <v>0</v>
      </c>
    </row>
    <row r="572" spans="1:12" ht="14.25" hidden="1" x14ac:dyDescent="0.2">
      <c r="A572" s="57"/>
      <c r="B572" s="61"/>
      <c r="C572" s="109" t="s">
        <v>1103</v>
      </c>
      <c r="D572" s="110"/>
      <c r="E572" s="110"/>
      <c r="F572" s="110"/>
      <c r="G572" s="110"/>
      <c r="H572" s="110"/>
      <c r="I572" s="45"/>
      <c r="J572" s="57"/>
      <c r="K572" s="43"/>
      <c r="L572" s="45"/>
    </row>
    <row r="573" spans="1:12" ht="14.25" hidden="1" x14ac:dyDescent="0.2">
      <c r="A573" s="57"/>
      <c r="B573" s="61"/>
      <c r="C573" s="110" t="s">
        <v>1123</v>
      </c>
      <c r="D573" s="110"/>
      <c r="E573" s="110"/>
      <c r="F573" s="110"/>
      <c r="G573" s="110"/>
      <c r="H573" s="110"/>
      <c r="I573" s="45"/>
      <c r="J573" s="57"/>
      <c r="K573" s="43"/>
      <c r="L573" s="45">
        <f>SUMIF(CD57:CD558, 4, AT57:AT558)</f>
        <v>0</v>
      </c>
    </row>
    <row r="574" spans="1:12" ht="14.25" hidden="1" x14ac:dyDescent="0.2">
      <c r="A574" s="57"/>
      <c r="B574" s="61"/>
      <c r="C574" s="110" t="s">
        <v>1104</v>
      </c>
      <c r="D574" s="110"/>
      <c r="E574" s="110"/>
      <c r="F574" s="110"/>
      <c r="G574" s="110"/>
      <c r="H574" s="110"/>
      <c r="I574" s="45"/>
      <c r="J574" s="57"/>
      <c r="K574" s="43"/>
      <c r="L574" s="45">
        <f>SUMIF(CD57:CD558, 4, AV57:AV558)</f>
        <v>0</v>
      </c>
    </row>
    <row r="575" spans="1:12" ht="14.25" hidden="1" x14ac:dyDescent="0.2">
      <c r="A575" s="57"/>
      <c r="B575" s="61"/>
      <c r="C575" s="110" t="s">
        <v>1105</v>
      </c>
      <c r="D575" s="110"/>
      <c r="E575" s="110"/>
      <c r="F575" s="110"/>
      <c r="G575" s="110"/>
      <c r="H575" s="110"/>
      <c r="I575" s="45"/>
      <c r="J575" s="57"/>
      <c r="K575" s="43"/>
      <c r="L575" s="45">
        <f>L577+L578</f>
        <v>0</v>
      </c>
    </row>
    <row r="576" spans="1:12" ht="14.25" hidden="1" x14ac:dyDescent="0.2">
      <c r="A576" s="57"/>
      <c r="B576" s="61"/>
      <c r="C576" s="109" t="s">
        <v>1102</v>
      </c>
      <c r="D576" s="110"/>
      <c r="E576" s="110"/>
      <c r="F576" s="110"/>
      <c r="G576" s="110"/>
      <c r="H576" s="110"/>
      <c r="I576" s="45"/>
      <c r="J576" s="57"/>
      <c r="K576" s="43"/>
      <c r="L576" s="45"/>
    </row>
    <row r="577" spans="1:12" ht="14.25" hidden="1" x14ac:dyDescent="0.2">
      <c r="A577" s="57"/>
      <c r="B577" s="61"/>
      <c r="C577" s="110" t="s">
        <v>1106</v>
      </c>
      <c r="D577" s="110"/>
      <c r="E577" s="110"/>
      <c r="F577" s="110"/>
      <c r="G577" s="110"/>
      <c r="H577" s="110"/>
      <c r="I577" s="45"/>
      <c r="J577" s="57"/>
      <c r="K577" s="43"/>
      <c r="L577" s="45">
        <f>SUMIF(CD57:CD558, 4, AW57:AW558)-SUMIF(CD57:CD558, 4, BK57:BK558)</f>
        <v>0</v>
      </c>
    </row>
    <row r="578" spans="1:12" ht="14.25" hidden="1" x14ac:dyDescent="0.2">
      <c r="A578" s="57"/>
      <c r="B578" s="61"/>
      <c r="C578" s="110" t="s">
        <v>1107</v>
      </c>
      <c r="D578" s="110"/>
      <c r="E578" s="110"/>
      <c r="F578" s="110"/>
      <c r="G578" s="110"/>
      <c r="H578" s="110"/>
      <c r="I578" s="45"/>
      <c r="J578" s="57"/>
      <c r="K578" s="43"/>
      <c r="L578" s="45">
        <f>SUMIF(CD57:CD558, 4, BC57:BC558)</f>
        <v>0</v>
      </c>
    </row>
    <row r="579" spans="1:12" ht="14.25" hidden="1" x14ac:dyDescent="0.2">
      <c r="A579" s="57"/>
      <c r="B579" s="61"/>
      <c r="C579" s="110" t="s">
        <v>1108</v>
      </c>
      <c r="D579" s="110"/>
      <c r="E579" s="110"/>
      <c r="F579" s="110"/>
      <c r="G579" s="110"/>
      <c r="H579" s="110"/>
      <c r="I579" s="45"/>
      <c r="J579" s="57"/>
      <c r="K579" s="43"/>
      <c r="L579" s="45">
        <f>SUMIF(CD57:CD558, 4, BB57:BB558)</f>
        <v>0</v>
      </c>
    </row>
    <row r="580" spans="1:12" ht="14.25" hidden="1" x14ac:dyDescent="0.2">
      <c r="A580" s="57"/>
      <c r="B580" s="61"/>
      <c r="C580" s="110" t="s">
        <v>1164</v>
      </c>
      <c r="D580" s="110"/>
      <c r="E580" s="110"/>
      <c r="F580" s="110"/>
      <c r="G580" s="110"/>
      <c r="H580" s="110"/>
      <c r="I580" s="45"/>
      <c r="J580" s="57"/>
      <c r="K580" s="43"/>
      <c r="L580" s="45">
        <f>SUMIF(CD57:CD558, 4, AR57:AR558)+SUMIF(CD57:CD558, 4, AT57:AT558)+SUMIF(CD57:CD558, 4, AV57:AV558)</f>
        <v>0</v>
      </c>
    </row>
    <row r="581" spans="1:12" ht="14.25" hidden="1" x14ac:dyDescent="0.2">
      <c r="A581" s="57"/>
      <c r="B581" s="61"/>
      <c r="C581" s="110" t="s">
        <v>1165</v>
      </c>
      <c r="D581" s="110"/>
      <c r="E581" s="110"/>
      <c r="F581" s="110"/>
      <c r="G581" s="110"/>
      <c r="H581" s="110"/>
      <c r="I581" s="45"/>
      <c r="J581" s="57"/>
      <c r="K581" s="43"/>
      <c r="L581" s="45">
        <f>SUMIF(CD57:CD558, 4, AZ57:AZ558)</f>
        <v>0</v>
      </c>
    </row>
    <row r="582" spans="1:12" ht="14.25" hidden="1" x14ac:dyDescent="0.2">
      <c r="A582" s="57"/>
      <c r="B582" s="61"/>
      <c r="C582" s="110" t="s">
        <v>1166</v>
      </c>
      <c r="D582" s="110"/>
      <c r="E582" s="110"/>
      <c r="F582" s="110"/>
      <c r="G582" s="110"/>
      <c r="H582" s="110"/>
      <c r="I582" s="45"/>
      <c r="J582" s="57"/>
      <c r="K582" s="43"/>
      <c r="L582" s="45">
        <f>SUMIF(CD57:CD558, 4, BA57:BA558)</f>
        <v>0</v>
      </c>
    </row>
    <row r="584" spans="1:12" ht="15" x14ac:dyDescent="0.2">
      <c r="A584" s="62"/>
      <c r="B584" s="63"/>
      <c r="C584" s="111" t="s">
        <v>1173</v>
      </c>
      <c r="D584" s="111"/>
      <c r="E584" s="111"/>
      <c r="F584" s="111"/>
      <c r="G584" s="111"/>
      <c r="H584" s="111"/>
      <c r="I584" s="48"/>
      <c r="J584" s="62"/>
      <c r="K584" s="64"/>
      <c r="L584" s="48">
        <f>L515+L535+L555+L560</f>
        <v>1626754.6199999999</v>
      </c>
    </row>
    <row r="585" spans="1:12" ht="14.25" x14ac:dyDescent="0.2">
      <c r="A585" s="57"/>
      <c r="B585" s="61"/>
      <c r="C585" s="109" t="s">
        <v>1099</v>
      </c>
      <c r="D585" s="110"/>
      <c r="E585" s="110"/>
      <c r="F585" s="110"/>
      <c r="G585" s="110"/>
      <c r="H585" s="110"/>
      <c r="I585" s="45"/>
      <c r="J585" s="57"/>
      <c r="K585" s="43"/>
      <c r="L585" s="45"/>
    </row>
    <row r="586" spans="1:12" ht="14.25" x14ac:dyDescent="0.2">
      <c r="A586" s="57"/>
      <c r="B586" s="61"/>
      <c r="C586" s="110" t="s">
        <v>1162</v>
      </c>
      <c r="D586" s="110"/>
      <c r="E586" s="110"/>
      <c r="F586" s="110"/>
      <c r="G586" s="110"/>
      <c r="H586" s="110"/>
      <c r="I586" s="45"/>
      <c r="J586" s="57"/>
      <c r="K586" s="43"/>
      <c r="L586" s="45">
        <f>L588+L589+L595+L599</f>
        <v>845880.67999999993</v>
      </c>
    </row>
    <row r="587" spans="1:12" ht="14.25" x14ac:dyDescent="0.2">
      <c r="A587" s="57"/>
      <c r="B587" s="61"/>
      <c r="C587" s="109" t="s">
        <v>1099</v>
      </c>
      <c r="D587" s="110"/>
      <c r="E587" s="110"/>
      <c r="F587" s="110"/>
      <c r="G587" s="110"/>
      <c r="H587" s="110"/>
      <c r="I587" s="45"/>
      <c r="J587" s="57"/>
      <c r="K587" s="43"/>
      <c r="L587" s="45"/>
    </row>
    <row r="588" spans="1:12" ht="14.25" x14ac:dyDescent="0.2">
      <c r="A588" s="57"/>
      <c r="B588" s="61"/>
      <c r="C588" s="110" t="s">
        <v>1163</v>
      </c>
      <c r="D588" s="110"/>
      <c r="E588" s="110"/>
      <c r="F588" s="110"/>
      <c r="G588" s="110"/>
      <c r="H588" s="110"/>
      <c r="I588" s="45"/>
      <c r="J588" s="57"/>
      <c r="K588" s="43"/>
      <c r="L588" s="45">
        <f>SUM(AR57:AR582)</f>
        <v>548823.93999999994</v>
      </c>
    </row>
    <row r="589" spans="1:12" ht="14.25" hidden="1" x14ac:dyDescent="0.2">
      <c r="A589" s="57"/>
      <c r="B589" s="61"/>
      <c r="C589" s="110" t="s">
        <v>1101</v>
      </c>
      <c r="D589" s="110"/>
      <c r="E589" s="110"/>
      <c r="F589" s="110"/>
      <c r="G589" s="110"/>
      <c r="H589" s="110"/>
      <c r="I589" s="45"/>
      <c r="J589" s="57"/>
      <c r="K589" s="43"/>
      <c r="L589" s="45">
        <f>L591+L594+L593</f>
        <v>8516.07</v>
      </c>
    </row>
    <row r="590" spans="1:12" ht="14.25" hidden="1" x14ac:dyDescent="0.2">
      <c r="A590" s="57"/>
      <c r="B590" s="61"/>
      <c r="C590" s="109" t="s">
        <v>1102</v>
      </c>
      <c r="D590" s="110"/>
      <c r="E590" s="110"/>
      <c r="F590" s="110"/>
      <c r="G590" s="110"/>
      <c r="H590" s="110"/>
      <c r="I590" s="45"/>
      <c r="J590" s="57"/>
      <c r="K590" s="43"/>
      <c r="L590" s="45"/>
    </row>
    <row r="591" spans="1:12" ht="14.25" x14ac:dyDescent="0.2">
      <c r="A591" s="57"/>
      <c r="B591" s="61"/>
      <c r="C591" s="110" t="s">
        <v>1101</v>
      </c>
      <c r="D591" s="110"/>
      <c r="E591" s="110"/>
      <c r="F591" s="110"/>
      <c r="G591" s="110"/>
      <c r="H591" s="110"/>
      <c r="I591" s="45"/>
      <c r="J591" s="57"/>
      <c r="K591" s="43"/>
      <c r="L591" s="45">
        <f>SUM(AO57:AO582)</f>
        <v>2922.04</v>
      </c>
    </row>
    <row r="592" spans="1:12" ht="14.25" hidden="1" x14ac:dyDescent="0.2">
      <c r="A592" s="57"/>
      <c r="B592" s="61"/>
      <c r="C592" s="109" t="s">
        <v>1103</v>
      </c>
      <c r="D592" s="110"/>
      <c r="E592" s="110"/>
      <c r="F592" s="110"/>
      <c r="G592" s="110"/>
      <c r="H592" s="110"/>
      <c r="I592" s="45"/>
      <c r="J592" s="57"/>
      <c r="K592" s="43"/>
      <c r="L592" s="45"/>
    </row>
    <row r="593" spans="1:12" ht="14.25" x14ac:dyDescent="0.2">
      <c r="A593" s="57"/>
      <c r="B593" s="61"/>
      <c r="C593" s="110" t="s">
        <v>1123</v>
      </c>
      <c r="D593" s="110"/>
      <c r="E593" s="110"/>
      <c r="F593" s="110"/>
      <c r="G593" s="110"/>
      <c r="H593" s="110"/>
      <c r="I593" s="45"/>
      <c r="J593" s="57"/>
      <c r="K593" s="43"/>
      <c r="L593" s="45">
        <f>SUM(AT57:AT582)</f>
        <v>5594.03</v>
      </c>
    </row>
    <row r="594" spans="1:12" ht="14.25" hidden="1" x14ac:dyDescent="0.2">
      <c r="A594" s="57"/>
      <c r="B594" s="61"/>
      <c r="C594" s="110" t="s">
        <v>1104</v>
      </c>
      <c r="D594" s="110"/>
      <c r="E594" s="110"/>
      <c r="F594" s="110"/>
      <c r="G594" s="110"/>
      <c r="H594" s="110"/>
      <c r="I594" s="45"/>
      <c r="J594" s="57"/>
      <c r="K594" s="43"/>
      <c r="L594" s="45">
        <f>SUM(AV57:AV582)</f>
        <v>0</v>
      </c>
    </row>
    <row r="595" spans="1:12" ht="14.25" x14ac:dyDescent="0.2">
      <c r="A595" s="57"/>
      <c r="B595" s="61"/>
      <c r="C595" s="110" t="s">
        <v>1105</v>
      </c>
      <c r="D595" s="110"/>
      <c r="E595" s="110"/>
      <c r="F595" s="110"/>
      <c r="G595" s="110"/>
      <c r="H595" s="110"/>
      <c r="I595" s="45"/>
      <c r="J595" s="57"/>
      <c r="K595" s="43"/>
      <c r="L595" s="45">
        <f>L597+L598</f>
        <v>288326.24</v>
      </c>
    </row>
    <row r="596" spans="1:12" ht="14.25" x14ac:dyDescent="0.2">
      <c r="A596" s="57"/>
      <c r="B596" s="61"/>
      <c r="C596" s="109" t="s">
        <v>1102</v>
      </c>
      <c r="D596" s="110"/>
      <c r="E596" s="110"/>
      <c r="F596" s="110"/>
      <c r="G596" s="110"/>
      <c r="H596" s="110"/>
      <c r="I596" s="45"/>
      <c r="J596" s="57"/>
      <c r="K596" s="43"/>
      <c r="L596" s="45"/>
    </row>
    <row r="597" spans="1:12" ht="14.25" x14ac:dyDescent="0.2">
      <c r="A597" s="57"/>
      <c r="B597" s="61"/>
      <c r="C597" s="110" t="s">
        <v>1106</v>
      </c>
      <c r="D597" s="110"/>
      <c r="E597" s="110"/>
      <c r="F597" s="110"/>
      <c r="G597" s="110"/>
      <c r="H597" s="110"/>
      <c r="I597" s="45"/>
      <c r="J597" s="57"/>
      <c r="K597" s="43"/>
      <c r="L597" s="45">
        <f>SUM(AW57:AW582)-SUM(BK57:BK582)</f>
        <v>288326.24</v>
      </c>
    </row>
    <row r="598" spans="1:12" ht="14.25" hidden="1" x14ac:dyDescent="0.2">
      <c r="A598" s="57"/>
      <c r="B598" s="61"/>
      <c r="C598" s="110" t="s">
        <v>1107</v>
      </c>
      <c r="D598" s="110"/>
      <c r="E598" s="110"/>
      <c r="F598" s="110"/>
      <c r="G598" s="110"/>
      <c r="H598" s="110"/>
      <c r="I598" s="45"/>
      <c r="J598" s="57"/>
      <c r="K598" s="43"/>
      <c r="L598" s="45">
        <f>SUM(BC57:BC582)</f>
        <v>0</v>
      </c>
    </row>
    <row r="599" spans="1:12" ht="14.25" x14ac:dyDescent="0.2">
      <c r="A599" s="57"/>
      <c r="B599" s="61"/>
      <c r="C599" s="110" t="s">
        <v>1108</v>
      </c>
      <c r="D599" s="110"/>
      <c r="E599" s="110"/>
      <c r="F599" s="110"/>
      <c r="G599" s="110"/>
      <c r="H599" s="110"/>
      <c r="I599" s="45"/>
      <c r="J599" s="57"/>
      <c r="K599" s="43"/>
      <c r="L599" s="45">
        <f>SUM(BB57:BB582)</f>
        <v>214.43</v>
      </c>
    </row>
    <row r="600" spans="1:12" ht="14.25" x14ac:dyDescent="0.2">
      <c r="A600" s="57"/>
      <c r="B600" s="61"/>
      <c r="C600" s="110" t="s">
        <v>1109</v>
      </c>
      <c r="D600" s="110"/>
      <c r="E600" s="110"/>
      <c r="F600" s="110"/>
      <c r="G600" s="110"/>
      <c r="H600" s="110"/>
      <c r="I600" s="45"/>
      <c r="J600" s="57"/>
      <c r="K600" s="43"/>
      <c r="L600" s="45">
        <f>SUM(AR57:AR582)+SUM(AT57:AT582)+SUM(AV57:AV582)</f>
        <v>554417.97</v>
      </c>
    </row>
    <row r="601" spans="1:12" ht="14.25" x14ac:dyDescent="0.2">
      <c r="A601" s="57"/>
      <c r="B601" s="61"/>
      <c r="C601" s="110" t="s">
        <v>1110</v>
      </c>
      <c r="D601" s="110"/>
      <c r="E601" s="110"/>
      <c r="F601" s="110"/>
      <c r="G601" s="110"/>
      <c r="H601" s="110"/>
      <c r="I601" s="45"/>
      <c r="J601" s="57"/>
      <c r="K601" s="43"/>
      <c r="L601" s="45">
        <f>SUM(AZ57:AZ582)</f>
        <v>519673.25999999995</v>
      </c>
    </row>
    <row r="602" spans="1:12" ht="14.25" x14ac:dyDescent="0.2">
      <c r="A602" s="57"/>
      <c r="B602" s="61"/>
      <c r="C602" s="110" t="s">
        <v>1111</v>
      </c>
      <c r="D602" s="110"/>
      <c r="E602" s="110"/>
      <c r="F602" s="110"/>
      <c r="G602" s="110"/>
      <c r="H602" s="110"/>
      <c r="I602" s="45"/>
      <c r="J602" s="57"/>
      <c r="K602" s="43"/>
      <c r="L602" s="45">
        <f>SUM(BA57:BA582)</f>
        <v>261200.68000000002</v>
      </c>
    </row>
    <row r="603" spans="1:12" ht="14.25" hidden="1" x14ac:dyDescent="0.2">
      <c r="A603" s="57"/>
      <c r="B603" s="61"/>
      <c r="C603" s="110" t="s">
        <v>1174</v>
      </c>
      <c r="D603" s="110"/>
      <c r="E603" s="110"/>
      <c r="F603" s="110"/>
      <c r="G603" s="110"/>
      <c r="H603" s="110"/>
      <c r="I603" s="45"/>
      <c r="J603" s="57"/>
      <c r="K603" s="43"/>
      <c r="L603" s="45">
        <f>L605+L606</f>
        <v>0</v>
      </c>
    </row>
    <row r="604" spans="1:12" ht="14.25" hidden="1" x14ac:dyDescent="0.2">
      <c r="A604" s="57"/>
      <c r="B604" s="61"/>
      <c r="C604" s="109" t="s">
        <v>1099</v>
      </c>
      <c r="D604" s="110"/>
      <c r="E604" s="110"/>
      <c r="F604" s="110"/>
      <c r="G604" s="110"/>
      <c r="H604" s="110"/>
      <c r="I604" s="45"/>
      <c r="J604" s="57"/>
      <c r="K604" s="43"/>
      <c r="L604" s="45"/>
    </row>
    <row r="605" spans="1:12" ht="14.25" hidden="1" x14ac:dyDescent="0.2">
      <c r="A605" s="57"/>
      <c r="B605" s="61"/>
      <c r="C605" s="110" t="s">
        <v>1113</v>
      </c>
      <c r="D605" s="110"/>
      <c r="E605" s="110"/>
      <c r="F605" s="110"/>
      <c r="G605" s="110"/>
      <c r="H605" s="110"/>
      <c r="I605" s="45"/>
      <c r="J605" s="57"/>
      <c r="K605" s="43"/>
      <c r="L605" s="45">
        <f>SUM(BK57:BK582)</f>
        <v>0</v>
      </c>
    </row>
    <row r="606" spans="1:12" ht="14.25" hidden="1" x14ac:dyDescent="0.2">
      <c r="A606" s="57"/>
      <c r="B606" s="61"/>
      <c r="C606" s="110" t="s">
        <v>1114</v>
      </c>
      <c r="D606" s="110"/>
      <c r="E606" s="110"/>
      <c r="F606" s="110"/>
      <c r="G606" s="110"/>
      <c r="H606" s="110"/>
      <c r="I606" s="45"/>
      <c r="J606" s="57"/>
      <c r="K606" s="43"/>
      <c r="L606" s="45">
        <f>SUM(BD57:BD582)</f>
        <v>0</v>
      </c>
    </row>
    <row r="607" spans="1:12" ht="14.25" hidden="1" x14ac:dyDescent="0.2">
      <c r="A607" s="57"/>
      <c r="B607" s="61"/>
      <c r="C607" s="110" t="s">
        <v>1175</v>
      </c>
      <c r="D607" s="110"/>
      <c r="E607" s="110"/>
      <c r="F607" s="110"/>
      <c r="G607" s="110"/>
      <c r="H607" s="110"/>
      <c r="I607" s="45"/>
      <c r="J607" s="57"/>
      <c r="K607" s="43"/>
      <c r="L607" s="45">
        <f>L560</f>
        <v>0</v>
      </c>
    </row>
    <row r="608" spans="1:12" ht="14.25" x14ac:dyDescent="0.2">
      <c r="A608" s="57"/>
      <c r="B608" s="61"/>
      <c r="C608" s="111" t="s">
        <v>1118</v>
      </c>
      <c r="D608" s="110"/>
      <c r="E608" s="110"/>
      <c r="F608" s="110"/>
      <c r="G608" s="110"/>
      <c r="H608" s="110"/>
      <c r="I608" s="45"/>
      <c r="J608" s="57"/>
      <c r="K608" s="43"/>
      <c r="L608" s="45"/>
    </row>
    <row r="609" spans="1:12" ht="14.25" hidden="1" x14ac:dyDescent="0.2">
      <c r="A609" s="57"/>
      <c r="B609" s="61"/>
      <c r="C609" s="110" t="s">
        <v>1119</v>
      </c>
      <c r="D609" s="110"/>
      <c r="E609" s="110"/>
      <c r="F609" s="110"/>
      <c r="G609" s="110"/>
      <c r="H609" s="110"/>
      <c r="I609" s="45"/>
      <c r="J609" s="57"/>
      <c r="K609" s="43"/>
      <c r="L609" s="45">
        <f>SUM(AX57:AX582)</f>
        <v>0</v>
      </c>
    </row>
    <row r="610" spans="1:12" ht="14.25" hidden="1" x14ac:dyDescent="0.2">
      <c r="A610" s="57"/>
      <c r="B610" s="61"/>
      <c r="C610" s="110" t="s">
        <v>1120</v>
      </c>
      <c r="D610" s="110"/>
      <c r="E610" s="110"/>
      <c r="F610" s="110"/>
      <c r="G610" s="110"/>
      <c r="H610" s="110"/>
      <c r="I610" s="45"/>
      <c r="J610" s="57"/>
      <c r="K610" s="43"/>
      <c r="L610" s="45">
        <f>SUM(AY57:AY582)</f>
        <v>0</v>
      </c>
    </row>
    <row r="611" spans="1:12" ht="14.25" x14ac:dyDescent="0.2">
      <c r="A611" s="57"/>
      <c r="B611" s="61"/>
      <c r="C611" s="110" t="s">
        <v>1121</v>
      </c>
      <c r="D611" s="110"/>
      <c r="E611" s="110"/>
      <c r="F611" s="112"/>
      <c r="G611" s="47">
        <f>Source!F925</f>
        <v>1229.9426868</v>
      </c>
      <c r="H611" s="57"/>
      <c r="I611" s="57"/>
      <c r="J611" s="57"/>
      <c r="K611" s="57"/>
      <c r="L611" s="57"/>
    </row>
    <row r="612" spans="1:12" ht="14.25" x14ac:dyDescent="0.2">
      <c r="A612" s="57"/>
      <c r="B612" s="61"/>
      <c r="C612" s="110" t="s">
        <v>1122</v>
      </c>
      <c r="D612" s="110"/>
      <c r="E612" s="110"/>
      <c r="F612" s="112"/>
      <c r="G612" s="47">
        <f>Source!F926</f>
        <v>11.5397097</v>
      </c>
      <c r="H612" s="57"/>
      <c r="I612" s="57"/>
      <c r="J612" s="57"/>
      <c r="K612" s="57"/>
      <c r="L612" s="57"/>
    </row>
    <row r="614" spans="1:12" ht="14.25" x14ac:dyDescent="0.2">
      <c r="C614" s="114" t="str">
        <f>Source!H932</f>
        <v>Итого прямые затраты</v>
      </c>
      <c r="D614" s="114"/>
      <c r="E614" s="114"/>
      <c r="F614" s="114"/>
      <c r="G614" s="114"/>
      <c r="H614" s="114"/>
      <c r="I614" s="114"/>
      <c r="J614" s="114"/>
      <c r="K614" s="114"/>
      <c r="L614" s="55">
        <f>L586</f>
        <v>845880.67999999993</v>
      </c>
    </row>
    <row r="615" spans="1:12" ht="14.25" x14ac:dyDescent="0.2">
      <c r="C615" s="114" t="str">
        <f>Source!H933</f>
        <v>Накладные расходы</v>
      </c>
      <c r="D615" s="114"/>
      <c r="E615" s="114"/>
      <c r="F615" s="114"/>
      <c r="G615" s="114"/>
      <c r="H615" s="114"/>
      <c r="I615" s="114"/>
      <c r="J615" s="114"/>
      <c r="K615" s="114"/>
      <c r="L615" s="55">
        <f>L601</f>
        <v>519673.25999999995</v>
      </c>
    </row>
    <row r="616" spans="1:12" ht="14.25" x14ac:dyDescent="0.2">
      <c r="C616" s="114" t="str">
        <f>Source!H934</f>
        <v>Сметная прибыль</v>
      </c>
      <c r="D616" s="114"/>
      <c r="E616" s="114"/>
      <c r="F616" s="114"/>
      <c r="G616" s="114"/>
      <c r="H616" s="114"/>
      <c r="I616" s="114"/>
      <c r="J616" s="114"/>
      <c r="K616" s="114"/>
      <c r="L616" s="55">
        <f>L602</f>
        <v>261200.68000000002</v>
      </c>
    </row>
    <row r="617" spans="1:12" ht="14.25" x14ac:dyDescent="0.2">
      <c r="C617" s="114" t="str">
        <f>Source!H935</f>
        <v>Итого</v>
      </c>
      <c r="D617" s="114"/>
      <c r="E617" s="114"/>
      <c r="F617" s="114"/>
      <c r="G617" s="114"/>
      <c r="H617" s="114"/>
      <c r="I617" s="114"/>
      <c r="J617" s="114"/>
      <c r="K617" s="114"/>
      <c r="L617" s="55">
        <f>L614+L615+L616</f>
        <v>1626754.6199999999</v>
      </c>
    </row>
    <row r="618" spans="1:12" ht="14.25" x14ac:dyDescent="0.2">
      <c r="C618" s="114" t="s">
        <v>1183</v>
      </c>
      <c r="D618" s="114"/>
      <c r="E618" s="114"/>
      <c r="F618" s="114"/>
      <c r="G618" s="114"/>
      <c r="H618" s="114"/>
      <c r="I618" s="114"/>
      <c r="J618" s="114"/>
      <c r="K618" s="114"/>
      <c r="L618" s="55">
        <f>L617*0.22</f>
        <v>357886.01639999996</v>
      </c>
    </row>
    <row r="619" spans="1:12" s="79" customFormat="1" ht="15" x14ac:dyDescent="0.25">
      <c r="C619" s="115" t="str">
        <f>Source!H937</f>
        <v>ИТОГО</v>
      </c>
      <c r="D619" s="115"/>
      <c r="E619" s="115"/>
      <c r="F619" s="115"/>
      <c r="G619" s="115"/>
      <c r="H619" s="115"/>
      <c r="I619" s="115"/>
      <c r="J619" s="115"/>
      <c r="K619" s="115"/>
      <c r="L619" s="80">
        <f>L617+L618</f>
        <v>1984640.6363999997</v>
      </c>
    </row>
    <row r="622" spans="1:12" ht="14.25" customHeight="1" x14ac:dyDescent="0.2">
      <c r="A622" s="75"/>
      <c r="B622" s="76" t="s">
        <v>1176</v>
      </c>
      <c r="C622" s="77" t="str">
        <f>IF(Source!AC12&lt;&gt;"", Source!AC12," ")</f>
        <v xml:space="preserve"> </v>
      </c>
      <c r="D622" s="32"/>
      <c r="E622" s="32"/>
      <c r="F622" s="32"/>
      <c r="G622" s="32"/>
      <c r="H622" s="12" t="str">
        <f>IF(Source!AB12&lt;&gt;"", Source!AB12," ")</f>
        <v xml:space="preserve"> </v>
      </c>
      <c r="I622" s="22"/>
      <c r="J622" s="22"/>
      <c r="K622" s="36"/>
      <c r="L622" s="36"/>
    </row>
    <row r="623" spans="1:12" ht="14.25" customHeight="1" x14ac:dyDescent="0.2">
      <c r="A623" s="75"/>
      <c r="B623" s="78"/>
      <c r="C623" s="116" t="s">
        <v>1177</v>
      </c>
      <c r="D623" s="116"/>
      <c r="E623" s="116"/>
      <c r="F623" s="116"/>
      <c r="G623" s="116"/>
      <c r="H623" s="22"/>
      <c r="I623" s="22"/>
      <c r="J623" s="22"/>
      <c r="K623" s="36"/>
      <c r="L623" s="36"/>
    </row>
    <row r="624" spans="1:12" ht="14.25" customHeight="1" x14ac:dyDescent="0.2">
      <c r="A624" s="75"/>
      <c r="B624" s="78"/>
      <c r="C624" s="11"/>
      <c r="D624" s="11"/>
      <c r="E624" s="11"/>
      <c r="F624" s="11"/>
      <c r="G624" s="11"/>
      <c r="H624" s="22"/>
      <c r="I624" s="22"/>
      <c r="J624" s="22"/>
      <c r="K624" s="36"/>
      <c r="L624" s="36"/>
    </row>
    <row r="625" spans="1:12" ht="14.25" customHeight="1" x14ac:dyDescent="0.2">
      <c r="A625" s="75"/>
      <c r="B625" s="76" t="s">
        <v>1178</v>
      </c>
      <c r="C625" s="77" t="str">
        <f>IF(Source!AE12&lt;&gt;"", Source!AE12," ")</f>
        <v xml:space="preserve"> </v>
      </c>
      <c r="D625" s="32"/>
      <c r="E625" s="32"/>
      <c r="F625" s="32"/>
      <c r="G625" s="32"/>
      <c r="H625" s="12" t="str">
        <f>IF(Source!AD12&lt;&gt;"", Source!AD12," ")</f>
        <v xml:space="preserve"> </v>
      </c>
      <c r="I625" s="22"/>
      <c r="J625" s="22"/>
      <c r="K625" s="36"/>
      <c r="L625" s="36"/>
    </row>
    <row r="626" spans="1:12" ht="14.25" customHeight="1" x14ac:dyDescent="0.2">
      <c r="A626" s="11"/>
      <c r="B626" s="11"/>
      <c r="C626" s="116" t="s">
        <v>1177</v>
      </c>
      <c r="D626" s="116"/>
      <c r="E626" s="116"/>
      <c r="F626" s="116"/>
      <c r="G626" s="116"/>
      <c r="H626" s="22"/>
      <c r="I626" s="22"/>
      <c r="J626" s="22"/>
      <c r="K626" s="36"/>
      <c r="L626" s="36"/>
    </row>
  </sheetData>
  <mergeCells count="352">
    <mergeCell ref="C619:K619"/>
    <mergeCell ref="C623:G623"/>
    <mergeCell ref="C626:G626"/>
    <mergeCell ref="C609:H609"/>
    <mergeCell ref="C610:H610"/>
    <mergeCell ref="C611:F611"/>
    <mergeCell ref="C612:F612"/>
    <mergeCell ref="C614:K614"/>
    <mergeCell ref="C615:K615"/>
    <mergeCell ref="C585:H585"/>
    <mergeCell ref="C586:H586"/>
    <mergeCell ref="C587:H587"/>
    <mergeCell ref="C588:H588"/>
    <mergeCell ref="C589:H589"/>
    <mergeCell ref="C590:H590"/>
    <mergeCell ref="C616:K616"/>
    <mergeCell ref="C617:K617"/>
    <mergeCell ref="C618:K618"/>
    <mergeCell ref="C603:H603"/>
    <mergeCell ref="C604:H604"/>
    <mergeCell ref="C605:H605"/>
    <mergeCell ref="C606:H606"/>
    <mergeCell ref="C607:H607"/>
    <mergeCell ref="C608:H608"/>
    <mergeCell ref="C597:H597"/>
    <mergeCell ref="C598:H598"/>
    <mergeCell ref="C599:H599"/>
    <mergeCell ref="C600:H600"/>
    <mergeCell ref="C601:H601"/>
    <mergeCell ref="C602:H602"/>
    <mergeCell ref="C591:H591"/>
    <mergeCell ref="C592:H592"/>
    <mergeCell ref="C593:H593"/>
    <mergeCell ref="C594:H594"/>
    <mergeCell ref="C595:H595"/>
    <mergeCell ref="C596:H596"/>
    <mergeCell ref="C581:H581"/>
    <mergeCell ref="C582:H582"/>
    <mergeCell ref="C584:H584"/>
    <mergeCell ref="C572:H572"/>
    <mergeCell ref="C573:H573"/>
    <mergeCell ref="C574:H574"/>
    <mergeCell ref="C575:H575"/>
    <mergeCell ref="C576:H576"/>
    <mergeCell ref="C577:H577"/>
    <mergeCell ref="C546:H546"/>
    <mergeCell ref="C547:H547"/>
    <mergeCell ref="C548:H548"/>
    <mergeCell ref="C549:H549"/>
    <mergeCell ref="C550:H550"/>
    <mergeCell ref="C551:H551"/>
    <mergeCell ref="C578:H578"/>
    <mergeCell ref="C579:H579"/>
    <mergeCell ref="C580:H580"/>
    <mergeCell ref="C566:H566"/>
    <mergeCell ref="C567:H567"/>
    <mergeCell ref="C568:H568"/>
    <mergeCell ref="C569:H569"/>
    <mergeCell ref="C570:H570"/>
    <mergeCell ref="C571:H571"/>
    <mergeCell ref="C560:H560"/>
    <mergeCell ref="C561:H561"/>
    <mergeCell ref="C562:H562"/>
    <mergeCell ref="C563:H563"/>
    <mergeCell ref="C564:H564"/>
    <mergeCell ref="C565:H565"/>
    <mergeCell ref="C552:H552"/>
    <mergeCell ref="C553:H553"/>
    <mergeCell ref="C555:H555"/>
    <mergeCell ref="C556:H556"/>
    <mergeCell ref="C557:H557"/>
    <mergeCell ref="C558:H558"/>
    <mergeCell ref="C543:H543"/>
    <mergeCell ref="C544:H544"/>
    <mergeCell ref="C545:H545"/>
    <mergeCell ref="C533:H533"/>
    <mergeCell ref="C535:H535"/>
    <mergeCell ref="C536:H536"/>
    <mergeCell ref="C537:H537"/>
    <mergeCell ref="C538:H538"/>
    <mergeCell ref="C539:H539"/>
    <mergeCell ref="C506:H506"/>
    <mergeCell ref="C507:H507"/>
    <mergeCell ref="C508:H508"/>
    <mergeCell ref="C509:F509"/>
    <mergeCell ref="C510:F510"/>
    <mergeCell ref="C513:H513"/>
    <mergeCell ref="C540:H540"/>
    <mergeCell ref="C541:H541"/>
    <mergeCell ref="C542:H542"/>
    <mergeCell ref="C527:H527"/>
    <mergeCell ref="C528:H528"/>
    <mergeCell ref="C529:H529"/>
    <mergeCell ref="C530:H530"/>
    <mergeCell ref="C531:H531"/>
    <mergeCell ref="C532:H532"/>
    <mergeCell ref="C521:H521"/>
    <mergeCell ref="C522:H522"/>
    <mergeCell ref="C523:H523"/>
    <mergeCell ref="C524:H524"/>
    <mergeCell ref="C525:H525"/>
    <mergeCell ref="C526:H526"/>
    <mergeCell ref="C515:H515"/>
    <mergeCell ref="C516:H516"/>
    <mergeCell ref="C517:H517"/>
    <mergeCell ref="C518:H518"/>
    <mergeCell ref="C519:H519"/>
    <mergeCell ref="C520:H520"/>
    <mergeCell ref="A475:L475"/>
    <mergeCell ref="C500:H500"/>
    <mergeCell ref="C501:H501"/>
    <mergeCell ref="C502:H502"/>
    <mergeCell ref="C503:H503"/>
    <mergeCell ref="C504:H504"/>
    <mergeCell ref="C505:H505"/>
    <mergeCell ref="C494:H494"/>
    <mergeCell ref="C495:H495"/>
    <mergeCell ref="C496:H496"/>
    <mergeCell ref="C497:H497"/>
    <mergeCell ref="C498:H498"/>
    <mergeCell ref="C499:H499"/>
    <mergeCell ref="C488:H488"/>
    <mergeCell ref="C489:H489"/>
    <mergeCell ref="C490:H490"/>
    <mergeCell ref="C491:H491"/>
    <mergeCell ref="C492:H492"/>
    <mergeCell ref="C493:H493"/>
    <mergeCell ref="C482:H482"/>
    <mergeCell ref="C483:H483"/>
    <mergeCell ref="C484:H484"/>
    <mergeCell ref="C485:H485"/>
    <mergeCell ref="C486:H486"/>
    <mergeCell ref="C487:H487"/>
    <mergeCell ref="C478:H478"/>
    <mergeCell ref="I478:J478"/>
    <mergeCell ref="K478:L478"/>
    <mergeCell ref="C480:H480"/>
    <mergeCell ref="I480:J480"/>
    <mergeCell ref="K480:L480"/>
    <mergeCell ref="C440:H440"/>
    <mergeCell ref="I440:J440"/>
    <mergeCell ref="K440:L440"/>
    <mergeCell ref="C442:H442"/>
    <mergeCell ref="C443:H443"/>
    <mergeCell ref="C444:H444"/>
    <mergeCell ref="C469:F469"/>
    <mergeCell ref="C470:F470"/>
    <mergeCell ref="C463:H463"/>
    <mergeCell ref="C464:H464"/>
    <mergeCell ref="C465:H465"/>
    <mergeCell ref="C466:H466"/>
    <mergeCell ref="C467:H467"/>
    <mergeCell ref="C468:H468"/>
    <mergeCell ref="C457:H457"/>
    <mergeCell ref="C458:H458"/>
    <mergeCell ref="C459:H459"/>
    <mergeCell ref="C460:H460"/>
    <mergeCell ref="C461:H461"/>
    <mergeCell ref="C462:H462"/>
    <mergeCell ref="C451:H451"/>
    <mergeCell ref="C452:H452"/>
    <mergeCell ref="C453:H453"/>
    <mergeCell ref="C454:H454"/>
    <mergeCell ref="C455:H455"/>
    <mergeCell ref="C456:H456"/>
    <mergeCell ref="C445:H445"/>
    <mergeCell ref="C446:H446"/>
    <mergeCell ref="C447:H447"/>
    <mergeCell ref="C448:H448"/>
    <mergeCell ref="C449:H449"/>
    <mergeCell ref="C450:H450"/>
    <mergeCell ref="C438:H438"/>
    <mergeCell ref="I438:J438"/>
    <mergeCell ref="K438:L438"/>
    <mergeCell ref="C412:H412"/>
    <mergeCell ref="I412:J412"/>
    <mergeCell ref="K412:L412"/>
    <mergeCell ref="C414:H414"/>
    <mergeCell ref="I414:J414"/>
    <mergeCell ref="K414:L414"/>
    <mergeCell ref="C360:H360"/>
    <mergeCell ref="C361:H361"/>
    <mergeCell ref="C362:H362"/>
    <mergeCell ref="C363:H363"/>
    <mergeCell ref="C364:H364"/>
    <mergeCell ref="C365:H365"/>
    <mergeCell ref="C416:L416"/>
    <mergeCell ref="C436:H436"/>
    <mergeCell ref="I436:J436"/>
    <mergeCell ref="K436:L436"/>
    <mergeCell ref="C388:H388"/>
    <mergeCell ref="I388:J388"/>
    <mergeCell ref="K388:L388"/>
    <mergeCell ref="C390:L390"/>
    <mergeCell ref="C410:H410"/>
    <mergeCell ref="I410:J410"/>
    <mergeCell ref="K410:L410"/>
    <mergeCell ref="C372:H372"/>
    <mergeCell ref="C373:H373"/>
    <mergeCell ref="C374:H374"/>
    <mergeCell ref="C375:F375"/>
    <mergeCell ref="C376:F376"/>
    <mergeCell ref="A379:L379"/>
    <mergeCell ref="C366:H366"/>
    <mergeCell ref="C367:H367"/>
    <mergeCell ref="C368:H368"/>
    <mergeCell ref="C369:H369"/>
    <mergeCell ref="C370:H370"/>
    <mergeCell ref="C371:H371"/>
    <mergeCell ref="C357:H357"/>
    <mergeCell ref="C358:H358"/>
    <mergeCell ref="C359:H359"/>
    <mergeCell ref="C348:H348"/>
    <mergeCell ref="C349:H349"/>
    <mergeCell ref="C350:H350"/>
    <mergeCell ref="C351:H351"/>
    <mergeCell ref="C352:H352"/>
    <mergeCell ref="C353:H353"/>
    <mergeCell ref="C275:H275"/>
    <mergeCell ref="I275:J275"/>
    <mergeCell ref="K275:L275"/>
    <mergeCell ref="C277:H277"/>
    <mergeCell ref="I277:J277"/>
    <mergeCell ref="K277:L277"/>
    <mergeCell ref="C354:H354"/>
    <mergeCell ref="C355:H355"/>
    <mergeCell ref="C356:H356"/>
    <mergeCell ref="C344:H344"/>
    <mergeCell ref="I344:J344"/>
    <mergeCell ref="K344:L344"/>
    <mergeCell ref="C346:H346"/>
    <mergeCell ref="I346:J346"/>
    <mergeCell ref="K346:L346"/>
    <mergeCell ref="C324:H324"/>
    <mergeCell ref="I324:J324"/>
    <mergeCell ref="K324:L324"/>
    <mergeCell ref="C326:H326"/>
    <mergeCell ref="I326:J326"/>
    <mergeCell ref="K326:L326"/>
    <mergeCell ref="C300:H300"/>
    <mergeCell ref="I300:J300"/>
    <mergeCell ref="K300:L300"/>
    <mergeCell ref="C302:H302"/>
    <mergeCell ref="I302:J302"/>
    <mergeCell ref="K302:L302"/>
    <mergeCell ref="C253:L253"/>
    <mergeCell ref="C273:H273"/>
    <mergeCell ref="I273:J273"/>
    <mergeCell ref="K273:L273"/>
    <mergeCell ref="C227:L227"/>
    <mergeCell ref="C247:H247"/>
    <mergeCell ref="I247:J247"/>
    <mergeCell ref="K247:L247"/>
    <mergeCell ref="C249:H249"/>
    <mergeCell ref="I249:J249"/>
    <mergeCell ref="K249:L249"/>
    <mergeCell ref="C144:H144"/>
    <mergeCell ref="I144:J144"/>
    <mergeCell ref="K144:L144"/>
    <mergeCell ref="C157:H157"/>
    <mergeCell ref="I157:J157"/>
    <mergeCell ref="K157:L157"/>
    <mergeCell ref="C251:H251"/>
    <mergeCell ref="I251:J251"/>
    <mergeCell ref="K251:L251"/>
    <mergeCell ref="C215:H215"/>
    <mergeCell ref="I215:J215"/>
    <mergeCell ref="K215:L215"/>
    <mergeCell ref="C225:H225"/>
    <mergeCell ref="I225:J225"/>
    <mergeCell ref="K225:L225"/>
    <mergeCell ref="C187:H187"/>
    <mergeCell ref="I187:J187"/>
    <mergeCell ref="K187:L187"/>
    <mergeCell ref="C189:L189"/>
    <mergeCell ref="C213:H213"/>
    <mergeCell ref="I213:J213"/>
    <mergeCell ref="K213:L213"/>
    <mergeCell ref="C159:L159"/>
    <mergeCell ref="C183:H183"/>
    <mergeCell ref="I183:J183"/>
    <mergeCell ref="K183:L183"/>
    <mergeCell ref="C185:H185"/>
    <mergeCell ref="I185:J185"/>
    <mergeCell ref="K185:L185"/>
    <mergeCell ref="C75:H75"/>
    <mergeCell ref="I75:J75"/>
    <mergeCell ref="K75:L75"/>
    <mergeCell ref="C112:L112"/>
    <mergeCell ref="C130:H130"/>
    <mergeCell ref="I130:J130"/>
    <mergeCell ref="K130:L130"/>
    <mergeCell ref="C142:H142"/>
    <mergeCell ref="I142:J142"/>
    <mergeCell ref="K142:L142"/>
    <mergeCell ref="C108:H108"/>
    <mergeCell ref="I108:J108"/>
    <mergeCell ref="K108:L108"/>
    <mergeCell ref="C110:H110"/>
    <mergeCell ref="I110:J110"/>
    <mergeCell ref="K110:L110"/>
    <mergeCell ref="C84:H84"/>
    <mergeCell ref="I84:J84"/>
    <mergeCell ref="K84:L84"/>
    <mergeCell ref="C86:L86"/>
    <mergeCell ref="C106:H106"/>
    <mergeCell ref="I106:J106"/>
    <mergeCell ref="K106:L106"/>
    <mergeCell ref="E51:G54"/>
    <mergeCell ref="H51:L54"/>
    <mergeCell ref="C48:D48"/>
    <mergeCell ref="C49:D49"/>
    <mergeCell ref="A51:A55"/>
    <mergeCell ref="B51:B55"/>
    <mergeCell ref="C51:C55"/>
    <mergeCell ref="D51:D55"/>
    <mergeCell ref="A58:L58"/>
    <mergeCell ref="A20:E20"/>
    <mergeCell ref="F20:L20"/>
    <mergeCell ref="A22:E22"/>
    <mergeCell ref="F22:L22"/>
    <mergeCell ref="A24:E24"/>
    <mergeCell ref="F24:L24"/>
    <mergeCell ref="A14:E14"/>
    <mergeCell ref="F14:L14"/>
    <mergeCell ref="A16:E16"/>
    <mergeCell ref="F16:L16"/>
    <mergeCell ref="A18:E18"/>
    <mergeCell ref="F18:L18"/>
    <mergeCell ref="A33:L33"/>
    <mergeCell ref="C38:L38"/>
    <mergeCell ref="C39:L39"/>
    <mergeCell ref="C43:D43"/>
    <mergeCell ref="C46:D46"/>
    <mergeCell ref="C47:D47"/>
    <mergeCell ref="A27:L27"/>
    <mergeCell ref="A28:L28"/>
    <mergeCell ref="A30:L30"/>
    <mergeCell ref="A32:L32"/>
    <mergeCell ref="B7:E7"/>
    <mergeCell ref="H7:L7"/>
    <mergeCell ref="A10:E10"/>
    <mergeCell ref="F10:L10"/>
    <mergeCell ref="A12:E12"/>
    <mergeCell ref="F12:L12"/>
    <mergeCell ref="B3:E3"/>
    <mergeCell ref="H3:L3"/>
    <mergeCell ref="B4:E4"/>
    <mergeCell ref="H4:L4"/>
    <mergeCell ref="B6:E6"/>
    <mergeCell ref="H6:L6"/>
    <mergeCell ref="H5:L5"/>
  </mergeCells>
  <pageMargins left="0.4" right="0.2" top="0.2" bottom="0.4" header="0.2" footer="0.2"/>
  <pageSetup paperSize="9" scale="49" fitToHeight="0" orientation="portrait" r:id="rId1"/>
  <headerFooter>
    <oddHeader>&amp;L&amp;8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1002"/>
  <sheetViews>
    <sheetView topLeftCell="A885" workbookViewId="0">
      <selection activeCell="K835" sqref="K835"/>
    </sheetView>
  </sheetViews>
  <sheetFormatPr defaultColWidth="9.140625" defaultRowHeight="12.75" x14ac:dyDescent="0.2"/>
  <cols>
    <col min="1" max="256" width="9.140625" customWidth="1"/>
  </cols>
  <sheetData>
    <row r="1" spans="1:133" x14ac:dyDescent="0.2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65782</v>
      </c>
      <c r="M1">
        <v>10</v>
      </c>
      <c r="N1">
        <v>11</v>
      </c>
      <c r="O1">
        <v>13</v>
      </c>
      <c r="P1">
        <v>0</v>
      </c>
      <c r="Q1">
        <v>1</v>
      </c>
    </row>
    <row r="12" spans="1:133" x14ac:dyDescent="0.2">
      <c r="A12" s="1">
        <v>1</v>
      </c>
      <c r="B12" s="1">
        <v>996</v>
      </c>
      <c r="C12" s="1">
        <v>0</v>
      </c>
      <c r="D12" s="1">
        <f>ROW(A939)</f>
        <v>939</v>
      </c>
      <c r="E12" s="1">
        <v>0</v>
      </c>
      <c r="F12" s="1" t="s">
        <v>4</v>
      </c>
      <c r="G12" s="1" t="s">
        <v>5</v>
      </c>
      <c r="H12" s="1" t="s">
        <v>3</v>
      </c>
      <c r="I12" s="1">
        <v>0</v>
      </c>
      <c r="J12" s="1" t="s">
        <v>3</v>
      </c>
      <c r="K12" s="1">
        <v>0</v>
      </c>
      <c r="L12" s="1">
        <v>0</v>
      </c>
      <c r="M12" s="1">
        <v>523</v>
      </c>
      <c r="N12" s="1"/>
      <c r="O12" s="1">
        <v>0</v>
      </c>
      <c r="P12" s="1">
        <v>0</v>
      </c>
      <c r="Q12" s="1">
        <v>7</v>
      </c>
      <c r="R12" s="1">
        <v>0</v>
      </c>
      <c r="S12" s="1"/>
      <c r="T12" s="1">
        <v>4</v>
      </c>
      <c r="U12" s="1" t="s">
        <v>3</v>
      </c>
      <c r="V12" s="1">
        <v>0</v>
      </c>
      <c r="W12" s="1" t="s">
        <v>3</v>
      </c>
      <c r="X12" s="1" t="s">
        <v>3</v>
      </c>
      <c r="Y12" s="1" t="s">
        <v>3</v>
      </c>
      <c r="Z12" s="1" t="s">
        <v>3</v>
      </c>
      <c r="AA12" s="1" t="s">
        <v>3</v>
      </c>
      <c r="AB12" s="1" t="s">
        <v>3</v>
      </c>
      <c r="AC12" s="1" t="s">
        <v>3</v>
      </c>
      <c r="AD12" s="1" t="s">
        <v>3</v>
      </c>
      <c r="AE12" s="1" t="s">
        <v>3</v>
      </c>
      <c r="AF12" s="1" t="s">
        <v>3</v>
      </c>
      <c r="AG12" s="1" t="s">
        <v>3</v>
      </c>
      <c r="AH12" s="1" t="s">
        <v>3</v>
      </c>
      <c r="AI12" s="1" t="s">
        <v>3</v>
      </c>
      <c r="AJ12" s="1" t="s">
        <v>3</v>
      </c>
      <c r="AK12" s="1"/>
      <c r="AL12" s="1" t="s">
        <v>3</v>
      </c>
      <c r="AM12" s="1" t="s">
        <v>3</v>
      </c>
      <c r="AN12" s="1" t="s">
        <v>3</v>
      </c>
      <c r="AO12" s="1"/>
      <c r="AP12" s="1" t="s">
        <v>3</v>
      </c>
      <c r="AQ12" s="1" t="s">
        <v>3</v>
      </c>
      <c r="AR12" s="1" t="s">
        <v>3</v>
      </c>
      <c r="AS12" s="1"/>
      <c r="AT12" s="1"/>
      <c r="AU12" s="1"/>
      <c r="AV12" s="1"/>
      <c r="AW12" s="1"/>
      <c r="AX12" s="1" t="s">
        <v>3</v>
      </c>
      <c r="AY12" s="1" t="s">
        <v>3</v>
      </c>
      <c r="AZ12" s="1" t="s">
        <v>3</v>
      </c>
      <c r="BA12" s="1"/>
      <c r="BB12" s="1">
        <v>0</v>
      </c>
      <c r="BC12" s="1"/>
      <c r="BD12" s="1"/>
      <c r="BE12" s="1"/>
      <c r="BF12" s="1"/>
      <c r="BG12" s="1"/>
      <c r="BH12" s="1" t="s">
        <v>6</v>
      </c>
      <c r="BI12" s="1" t="s">
        <v>7</v>
      </c>
      <c r="BJ12" s="1">
        <v>1</v>
      </c>
      <c r="BK12" s="1">
        <v>1</v>
      </c>
      <c r="BL12" s="1">
        <v>0</v>
      </c>
      <c r="BM12" s="1">
        <v>0</v>
      </c>
      <c r="BN12" s="1">
        <v>1</v>
      </c>
      <c r="BO12" s="1">
        <v>0</v>
      </c>
      <c r="BP12" s="1">
        <v>6</v>
      </c>
      <c r="BQ12" s="1">
        <v>2</v>
      </c>
      <c r="BR12" s="1">
        <v>1</v>
      </c>
      <c r="BS12" s="1">
        <v>1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 t="s">
        <v>8</v>
      </c>
      <c r="BZ12" s="1" t="s">
        <v>9</v>
      </c>
      <c r="CA12" s="1" t="s">
        <v>10</v>
      </c>
      <c r="CB12" s="1" t="s">
        <v>10</v>
      </c>
      <c r="CC12" s="1" t="s">
        <v>10</v>
      </c>
      <c r="CD12" s="1" t="s">
        <v>10</v>
      </c>
      <c r="CE12" s="1" t="s">
        <v>11</v>
      </c>
      <c r="CF12" s="1">
        <v>0</v>
      </c>
      <c r="CG12" s="1">
        <v>0</v>
      </c>
      <c r="CH12" s="1">
        <v>487096328</v>
      </c>
      <c r="CI12" s="1" t="s">
        <v>3</v>
      </c>
      <c r="CJ12" s="1" t="s">
        <v>3</v>
      </c>
      <c r="CK12" s="1">
        <v>14</v>
      </c>
      <c r="CL12" s="1"/>
      <c r="CM12" s="1"/>
      <c r="CN12" s="1"/>
      <c r="CO12" s="1"/>
      <c r="CP12" s="1"/>
      <c r="CQ12" s="1" t="s">
        <v>12</v>
      </c>
      <c r="CR12" s="1" t="s">
        <v>13</v>
      </c>
      <c r="CS12" s="1">
        <v>45798</v>
      </c>
      <c r="CT12" s="1">
        <v>533</v>
      </c>
      <c r="CU12" s="1">
        <v>14</v>
      </c>
      <c r="CV12" s="1" t="s">
        <v>1035</v>
      </c>
      <c r="CW12" s="1"/>
      <c r="CX12" s="1"/>
      <c r="CY12" s="1">
        <v>0</v>
      </c>
      <c r="CZ12" s="1" t="s">
        <v>14</v>
      </c>
      <c r="DA12" s="1" t="s">
        <v>3</v>
      </c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>
        <v>0</v>
      </c>
    </row>
    <row r="15" spans="1:133" x14ac:dyDescent="0.2">
      <c r="A15" s="1">
        <v>15</v>
      </c>
      <c r="B15" s="1">
        <v>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</row>
    <row r="18" spans="1:245" x14ac:dyDescent="0.2">
      <c r="A18" s="2">
        <v>52</v>
      </c>
      <c r="B18" s="2">
        <f t="shared" ref="B18:G18" si="0">B939</f>
        <v>996</v>
      </c>
      <c r="C18" s="2">
        <f t="shared" si="0"/>
        <v>1</v>
      </c>
      <c r="D18" s="2">
        <f t="shared" si="0"/>
        <v>12</v>
      </c>
      <c r="E18" s="2">
        <f t="shared" si="0"/>
        <v>0</v>
      </c>
      <c r="F18" s="2" t="str">
        <f t="shared" si="0"/>
        <v>Новый объект</v>
      </c>
      <c r="G18" s="2" t="str">
        <f t="shared" si="0"/>
        <v>Школа №5 Пересвет Ремонт спортзала</v>
      </c>
      <c r="H18" s="2"/>
      <c r="I18" s="2"/>
      <c r="J18" s="2"/>
      <c r="K18" s="2"/>
      <c r="L18" s="2"/>
      <c r="M18" s="2"/>
      <c r="N18" s="2"/>
      <c r="O18" s="2">
        <f t="shared" ref="O18:AT18" si="1">O939</f>
        <v>845666.25</v>
      </c>
      <c r="P18" s="2">
        <f t="shared" si="1"/>
        <v>288326.24</v>
      </c>
      <c r="Q18" s="2">
        <f t="shared" si="1"/>
        <v>2922.04</v>
      </c>
      <c r="R18" s="2">
        <f t="shared" si="1"/>
        <v>5594.03</v>
      </c>
      <c r="S18" s="2">
        <f t="shared" si="1"/>
        <v>548823.93999999994</v>
      </c>
      <c r="T18" s="2">
        <f t="shared" si="1"/>
        <v>0</v>
      </c>
      <c r="U18" s="2">
        <f t="shared" si="1"/>
        <v>1229.9426868</v>
      </c>
      <c r="V18" s="2">
        <f t="shared" si="1"/>
        <v>11.5397097</v>
      </c>
      <c r="W18" s="2">
        <f t="shared" si="1"/>
        <v>0</v>
      </c>
      <c r="X18" s="2">
        <f t="shared" si="1"/>
        <v>519673.26</v>
      </c>
      <c r="Y18" s="2">
        <f t="shared" si="1"/>
        <v>261200.68</v>
      </c>
      <c r="Z18" s="2">
        <f t="shared" si="1"/>
        <v>0</v>
      </c>
      <c r="AA18" s="2">
        <f t="shared" si="1"/>
        <v>0</v>
      </c>
      <c r="AB18" s="2">
        <f t="shared" si="1"/>
        <v>0</v>
      </c>
      <c r="AC18" s="2">
        <f t="shared" si="1"/>
        <v>0</v>
      </c>
      <c r="AD18" s="2">
        <f t="shared" si="1"/>
        <v>0</v>
      </c>
      <c r="AE18" s="2">
        <f t="shared" si="1"/>
        <v>0</v>
      </c>
      <c r="AF18" s="2">
        <f t="shared" si="1"/>
        <v>0</v>
      </c>
      <c r="AG18" s="2">
        <f t="shared" si="1"/>
        <v>0</v>
      </c>
      <c r="AH18" s="2">
        <f t="shared" si="1"/>
        <v>0</v>
      </c>
      <c r="AI18" s="2">
        <f t="shared" si="1"/>
        <v>0</v>
      </c>
      <c r="AJ18" s="2">
        <f t="shared" si="1"/>
        <v>0</v>
      </c>
      <c r="AK18" s="2">
        <f t="shared" si="1"/>
        <v>0</v>
      </c>
      <c r="AL18" s="2">
        <f t="shared" si="1"/>
        <v>0</v>
      </c>
      <c r="AM18" s="2">
        <f t="shared" si="1"/>
        <v>0</v>
      </c>
      <c r="AN18" s="2">
        <f t="shared" si="1"/>
        <v>0</v>
      </c>
      <c r="AO18" s="2">
        <f t="shared" si="1"/>
        <v>43423.7</v>
      </c>
      <c r="AP18" s="2">
        <f t="shared" si="1"/>
        <v>0</v>
      </c>
      <c r="AQ18" s="2">
        <f t="shared" si="1"/>
        <v>0</v>
      </c>
      <c r="AR18" s="2">
        <f t="shared" si="1"/>
        <v>1626754.62</v>
      </c>
      <c r="AS18" s="2">
        <f t="shared" si="1"/>
        <v>1626754.62</v>
      </c>
      <c r="AT18" s="2">
        <f t="shared" si="1"/>
        <v>0</v>
      </c>
      <c r="AU18" s="2">
        <f t="shared" ref="AU18:BZ18" si="2">AU939</f>
        <v>0</v>
      </c>
      <c r="AV18" s="2">
        <f t="shared" si="2"/>
        <v>244902.54</v>
      </c>
      <c r="AW18" s="2">
        <f t="shared" si="2"/>
        <v>288326.24</v>
      </c>
      <c r="AX18" s="2">
        <f t="shared" si="2"/>
        <v>43423.7</v>
      </c>
      <c r="AY18" s="2">
        <f t="shared" si="2"/>
        <v>244902.54</v>
      </c>
      <c r="AZ18" s="2">
        <f t="shared" si="2"/>
        <v>0</v>
      </c>
      <c r="BA18" s="2">
        <f t="shared" si="2"/>
        <v>0</v>
      </c>
      <c r="BB18" s="2">
        <f t="shared" si="2"/>
        <v>0</v>
      </c>
      <c r="BC18" s="2">
        <f t="shared" si="2"/>
        <v>0</v>
      </c>
      <c r="BD18" s="2">
        <f t="shared" si="2"/>
        <v>214.43</v>
      </c>
      <c r="BE18" s="2">
        <f t="shared" si="2"/>
        <v>0</v>
      </c>
      <c r="BF18" s="2">
        <f t="shared" si="2"/>
        <v>0</v>
      </c>
      <c r="BG18" s="2">
        <f t="shared" si="2"/>
        <v>0</v>
      </c>
      <c r="BH18" s="2">
        <f t="shared" si="2"/>
        <v>0</v>
      </c>
      <c r="BI18" s="2">
        <f t="shared" si="2"/>
        <v>0</v>
      </c>
      <c r="BJ18" s="2">
        <f t="shared" si="2"/>
        <v>0</v>
      </c>
      <c r="BK18" s="2">
        <f t="shared" si="2"/>
        <v>0</v>
      </c>
      <c r="BL18" s="2">
        <f t="shared" si="2"/>
        <v>0</v>
      </c>
      <c r="BM18" s="2">
        <f t="shared" si="2"/>
        <v>0</v>
      </c>
      <c r="BN18" s="2">
        <f t="shared" si="2"/>
        <v>0</v>
      </c>
      <c r="BO18" s="2">
        <f t="shared" si="2"/>
        <v>0</v>
      </c>
      <c r="BP18" s="2">
        <f t="shared" si="2"/>
        <v>0</v>
      </c>
      <c r="BQ18" s="2">
        <f t="shared" si="2"/>
        <v>0</v>
      </c>
      <c r="BR18" s="2">
        <f t="shared" si="2"/>
        <v>0</v>
      </c>
      <c r="BS18" s="2">
        <f t="shared" si="2"/>
        <v>0</v>
      </c>
      <c r="BT18" s="2">
        <f t="shared" si="2"/>
        <v>0</v>
      </c>
      <c r="BU18" s="2">
        <f t="shared" si="2"/>
        <v>0</v>
      </c>
      <c r="BV18" s="2">
        <f t="shared" si="2"/>
        <v>0</v>
      </c>
      <c r="BW18" s="2">
        <f t="shared" si="2"/>
        <v>0</v>
      </c>
      <c r="BX18" s="2">
        <f t="shared" si="2"/>
        <v>0</v>
      </c>
      <c r="BY18" s="2">
        <f t="shared" si="2"/>
        <v>0</v>
      </c>
      <c r="BZ18" s="2">
        <f t="shared" si="2"/>
        <v>0</v>
      </c>
      <c r="CA18" s="2">
        <f t="shared" ref="CA18:DF18" si="3">CA939</f>
        <v>0</v>
      </c>
      <c r="CB18" s="2">
        <f t="shared" si="3"/>
        <v>0</v>
      </c>
      <c r="CC18" s="2">
        <f t="shared" si="3"/>
        <v>0</v>
      </c>
      <c r="CD18" s="2">
        <f t="shared" si="3"/>
        <v>0</v>
      </c>
      <c r="CE18" s="2">
        <f t="shared" si="3"/>
        <v>0</v>
      </c>
      <c r="CF18" s="2">
        <f t="shared" si="3"/>
        <v>0</v>
      </c>
      <c r="CG18" s="2">
        <f t="shared" si="3"/>
        <v>0</v>
      </c>
      <c r="CH18" s="2">
        <f t="shared" si="3"/>
        <v>0</v>
      </c>
      <c r="CI18" s="2">
        <f t="shared" si="3"/>
        <v>0</v>
      </c>
      <c r="CJ18" s="2">
        <f t="shared" si="3"/>
        <v>0</v>
      </c>
      <c r="CK18" s="2">
        <f t="shared" si="3"/>
        <v>0</v>
      </c>
      <c r="CL18" s="2">
        <f t="shared" si="3"/>
        <v>0</v>
      </c>
      <c r="CM18" s="2">
        <f t="shared" si="3"/>
        <v>0</v>
      </c>
      <c r="CN18" s="2">
        <f t="shared" si="3"/>
        <v>0</v>
      </c>
      <c r="CO18" s="2">
        <f t="shared" si="3"/>
        <v>0</v>
      </c>
      <c r="CP18" s="2">
        <f t="shared" si="3"/>
        <v>0</v>
      </c>
      <c r="CQ18" s="2">
        <f t="shared" si="3"/>
        <v>0</v>
      </c>
      <c r="CR18" s="2">
        <f t="shared" si="3"/>
        <v>0</v>
      </c>
      <c r="CS18" s="2">
        <f t="shared" si="3"/>
        <v>0</v>
      </c>
      <c r="CT18" s="2">
        <f t="shared" si="3"/>
        <v>0</v>
      </c>
      <c r="CU18" s="2">
        <f t="shared" si="3"/>
        <v>0</v>
      </c>
      <c r="CV18" s="2">
        <f t="shared" si="3"/>
        <v>0</v>
      </c>
      <c r="CW18" s="2">
        <f t="shared" si="3"/>
        <v>0</v>
      </c>
      <c r="CX18" s="2">
        <f t="shared" si="3"/>
        <v>0</v>
      </c>
      <c r="CY18" s="2">
        <f t="shared" si="3"/>
        <v>0</v>
      </c>
      <c r="CZ18" s="2">
        <f t="shared" si="3"/>
        <v>0</v>
      </c>
      <c r="DA18" s="2">
        <f t="shared" si="3"/>
        <v>0</v>
      </c>
      <c r="DB18" s="2">
        <f t="shared" si="3"/>
        <v>0</v>
      </c>
      <c r="DC18" s="2">
        <f t="shared" si="3"/>
        <v>0</v>
      </c>
      <c r="DD18" s="2">
        <f t="shared" si="3"/>
        <v>0</v>
      </c>
      <c r="DE18" s="2">
        <f t="shared" si="3"/>
        <v>0</v>
      </c>
      <c r="DF18" s="2">
        <f t="shared" si="3"/>
        <v>0</v>
      </c>
      <c r="DG18" s="3">
        <f t="shared" ref="DG18:EL18" si="4">DG939</f>
        <v>0</v>
      </c>
      <c r="DH18" s="3">
        <f t="shared" si="4"/>
        <v>0</v>
      </c>
      <c r="DI18" s="3">
        <f t="shared" si="4"/>
        <v>0</v>
      </c>
      <c r="DJ18" s="3">
        <f t="shared" si="4"/>
        <v>0</v>
      </c>
      <c r="DK18" s="3">
        <f t="shared" si="4"/>
        <v>0</v>
      </c>
      <c r="DL18" s="3">
        <f t="shared" si="4"/>
        <v>0</v>
      </c>
      <c r="DM18" s="3">
        <f t="shared" si="4"/>
        <v>0</v>
      </c>
      <c r="DN18" s="3">
        <f t="shared" si="4"/>
        <v>0</v>
      </c>
      <c r="DO18" s="3">
        <f t="shared" si="4"/>
        <v>0</v>
      </c>
      <c r="DP18" s="3">
        <f t="shared" si="4"/>
        <v>0</v>
      </c>
      <c r="DQ18" s="3">
        <f t="shared" si="4"/>
        <v>0</v>
      </c>
      <c r="DR18" s="3">
        <f t="shared" si="4"/>
        <v>0</v>
      </c>
      <c r="DS18" s="3">
        <f t="shared" si="4"/>
        <v>0</v>
      </c>
      <c r="DT18" s="3">
        <f t="shared" si="4"/>
        <v>0</v>
      </c>
      <c r="DU18" s="3">
        <f t="shared" si="4"/>
        <v>0</v>
      </c>
      <c r="DV18" s="3">
        <f t="shared" si="4"/>
        <v>0</v>
      </c>
      <c r="DW18" s="3">
        <f t="shared" si="4"/>
        <v>0</v>
      </c>
      <c r="DX18" s="3">
        <f t="shared" si="4"/>
        <v>0</v>
      </c>
      <c r="DY18" s="3">
        <f t="shared" si="4"/>
        <v>0</v>
      </c>
      <c r="DZ18" s="3">
        <f t="shared" si="4"/>
        <v>0</v>
      </c>
      <c r="EA18" s="3">
        <f t="shared" si="4"/>
        <v>0</v>
      </c>
      <c r="EB18" s="3">
        <f t="shared" si="4"/>
        <v>0</v>
      </c>
      <c r="EC18" s="3">
        <f t="shared" si="4"/>
        <v>0</v>
      </c>
      <c r="ED18" s="3">
        <f t="shared" si="4"/>
        <v>0</v>
      </c>
      <c r="EE18" s="3">
        <f t="shared" si="4"/>
        <v>0</v>
      </c>
      <c r="EF18" s="3">
        <f t="shared" si="4"/>
        <v>0</v>
      </c>
      <c r="EG18" s="3">
        <f t="shared" si="4"/>
        <v>0</v>
      </c>
      <c r="EH18" s="3">
        <f t="shared" si="4"/>
        <v>0</v>
      </c>
      <c r="EI18" s="3">
        <f t="shared" si="4"/>
        <v>0</v>
      </c>
      <c r="EJ18" s="3">
        <f t="shared" si="4"/>
        <v>0</v>
      </c>
      <c r="EK18" s="3">
        <f t="shared" si="4"/>
        <v>0</v>
      </c>
      <c r="EL18" s="3">
        <f t="shared" si="4"/>
        <v>0</v>
      </c>
      <c r="EM18" s="3">
        <f t="shared" ref="EM18:FR18" si="5">EM939</f>
        <v>0</v>
      </c>
      <c r="EN18" s="3">
        <f t="shared" si="5"/>
        <v>0</v>
      </c>
      <c r="EO18" s="3">
        <f t="shared" si="5"/>
        <v>0</v>
      </c>
      <c r="EP18" s="3">
        <f t="shared" si="5"/>
        <v>0</v>
      </c>
      <c r="EQ18" s="3">
        <f t="shared" si="5"/>
        <v>0</v>
      </c>
      <c r="ER18" s="3">
        <f t="shared" si="5"/>
        <v>0</v>
      </c>
      <c r="ES18" s="3">
        <f t="shared" si="5"/>
        <v>0</v>
      </c>
      <c r="ET18" s="3">
        <f t="shared" si="5"/>
        <v>0</v>
      </c>
      <c r="EU18" s="3">
        <f t="shared" si="5"/>
        <v>0</v>
      </c>
      <c r="EV18" s="3">
        <f t="shared" si="5"/>
        <v>0</v>
      </c>
      <c r="EW18" s="3">
        <f t="shared" si="5"/>
        <v>0</v>
      </c>
      <c r="EX18" s="3">
        <f t="shared" si="5"/>
        <v>0</v>
      </c>
      <c r="EY18" s="3">
        <f t="shared" si="5"/>
        <v>0</v>
      </c>
      <c r="EZ18" s="3">
        <f t="shared" si="5"/>
        <v>0</v>
      </c>
      <c r="FA18" s="3">
        <f t="shared" si="5"/>
        <v>0</v>
      </c>
      <c r="FB18" s="3">
        <f t="shared" si="5"/>
        <v>0</v>
      </c>
      <c r="FC18" s="3">
        <f t="shared" si="5"/>
        <v>0</v>
      </c>
      <c r="FD18" s="3">
        <f t="shared" si="5"/>
        <v>0</v>
      </c>
      <c r="FE18" s="3">
        <f t="shared" si="5"/>
        <v>0</v>
      </c>
      <c r="FF18" s="3">
        <f t="shared" si="5"/>
        <v>0</v>
      </c>
      <c r="FG18" s="3">
        <f t="shared" si="5"/>
        <v>0</v>
      </c>
      <c r="FH18" s="3">
        <f t="shared" si="5"/>
        <v>0</v>
      </c>
      <c r="FI18" s="3">
        <f t="shared" si="5"/>
        <v>0</v>
      </c>
      <c r="FJ18" s="3">
        <f t="shared" si="5"/>
        <v>0</v>
      </c>
      <c r="FK18" s="3">
        <f t="shared" si="5"/>
        <v>0</v>
      </c>
      <c r="FL18" s="3">
        <f t="shared" si="5"/>
        <v>0</v>
      </c>
      <c r="FM18" s="3">
        <f t="shared" si="5"/>
        <v>0</v>
      </c>
      <c r="FN18" s="3">
        <f t="shared" si="5"/>
        <v>0</v>
      </c>
      <c r="FO18" s="3">
        <f t="shared" si="5"/>
        <v>0</v>
      </c>
      <c r="FP18" s="3">
        <f t="shared" si="5"/>
        <v>0</v>
      </c>
      <c r="FQ18" s="3">
        <f t="shared" si="5"/>
        <v>0</v>
      </c>
      <c r="FR18" s="3">
        <f t="shared" si="5"/>
        <v>0</v>
      </c>
      <c r="FS18" s="3">
        <f t="shared" ref="FS18:GX18" si="6">FS939</f>
        <v>0</v>
      </c>
      <c r="FT18" s="3">
        <f t="shared" si="6"/>
        <v>0</v>
      </c>
      <c r="FU18" s="3">
        <f t="shared" si="6"/>
        <v>0</v>
      </c>
      <c r="FV18" s="3">
        <f t="shared" si="6"/>
        <v>0</v>
      </c>
      <c r="FW18" s="3">
        <f t="shared" si="6"/>
        <v>0</v>
      </c>
      <c r="FX18" s="3">
        <f t="shared" si="6"/>
        <v>0</v>
      </c>
      <c r="FY18" s="3">
        <f t="shared" si="6"/>
        <v>0</v>
      </c>
      <c r="FZ18" s="3">
        <f t="shared" si="6"/>
        <v>0</v>
      </c>
      <c r="GA18" s="3">
        <f t="shared" si="6"/>
        <v>0</v>
      </c>
      <c r="GB18" s="3">
        <f t="shared" si="6"/>
        <v>0</v>
      </c>
      <c r="GC18" s="3">
        <f t="shared" si="6"/>
        <v>0</v>
      </c>
      <c r="GD18" s="3">
        <f t="shared" si="6"/>
        <v>0</v>
      </c>
      <c r="GE18" s="3">
        <f t="shared" si="6"/>
        <v>0</v>
      </c>
      <c r="GF18" s="3">
        <f t="shared" si="6"/>
        <v>0</v>
      </c>
      <c r="GG18" s="3">
        <f t="shared" si="6"/>
        <v>0</v>
      </c>
      <c r="GH18" s="3">
        <f t="shared" si="6"/>
        <v>0</v>
      </c>
      <c r="GI18" s="3">
        <f t="shared" si="6"/>
        <v>0</v>
      </c>
      <c r="GJ18" s="3">
        <f t="shared" si="6"/>
        <v>0</v>
      </c>
      <c r="GK18" s="3">
        <f t="shared" si="6"/>
        <v>0</v>
      </c>
      <c r="GL18" s="3">
        <f t="shared" si="6"/>
        <v>0</v>
      </c>
      <c r="GM18" s="3">
        <f t="shared" si="6"/>
        <v>0</v>
      </c>
      <c r="GN18" s="3">
        <f t="shared" si="6"/>
        <v>0</v>
      </c>
      <c r="GO18" s="3">
        <f t="shared" si="6"/>
        <v>0</v>
      </c>
      <c r="GP18" s="3">
        <f t="shared" si="6"/>
        <v>0</v>
      </c>
      <c r="GQ18" s="3">
        <f t="shared" si="6"/>
        <v>0</v>
      </c>
      <c r="GR18" s="3">
        <f t="shared" si="6"/>
        <v>0</v>
      </c>
      <c r="GS18" s="3">
        <f t="shared" si="6"/>
        <v>0</v>
      </c>
      <c r="GT18" s="3">
        <f t="shared" si="6"/>
        <v>0</v>
      </c>
      <c r="GU18" s="3">
        <f t="shared" si="6"/>
        <v>0</v>
      </c>
      <c r="GV18" s="3">
        <f t="shared" si="6"/>
        <v>0</v>
      </c>
      <c r="GW18" s="3">
        <f t="shared" si="6"/>
        <v>0</v>
      </c>
      <c r="GX18" s="3">
        <f t="shared" si="6"/>
        <v>0</v>
      </c>
    </row>
    <row r="20" spans="1:245" x14ac:dyDescent="0.2">
      <c r="A20" s="1">
        <v>3</v>
      </c>
      <c r="B20" s="1">
        <v>1</v>
      </c>
      <c r="C20" s="1"/>
      <c r="D20" s="1">
        <f>ROW(A903)</f>
        <v>903</v>
      </c>
      <c r="E20" s="1"/>
      <c r="F20" s="1" t="s">
        <v>3</v>
      </c>
      <c r="G20" s="1" t="s">
        <v>15</v>
      </c>
      <c r="H20" s="1" t="s">
        <v>3</v>
      </c>
      <c r="I20" s="1">
        <v>0</v>
      </c>
      <c r="J20" s="1" t="s">
        <v>3</v>
      </c>
      <c r="K20" s="1">
        <v>0</v>
      </c>
      <c r="L20" s="1" t="s">
        <v>16</v>
      </c>
      <c r="M20" s="1" t="s">
        <v>3</v>
      </c>
      <c r="N20" s="1"/>
      <c r="O20" s="1"/>
      <c r="P20" s="1"/>
      <c r="Q20" s="1"/>
      <c r="R20" s="1"/>
      <c r="S20" s="1">
        <v>0</v>
      </c>
      <c r="T20" s="1"/>
      <c r="U20" s="1" t="s">
        <v>3</v>
      </c>
      <c r="V20" s="1">
        <v>0</v>
      </c>
      <c r="W20" s="1"/>
      <c r="X20" s="1"/>
      <c r="Y20" s="1"/>
      <c r="Z20" s="1"/>
      <c r="AA20" s="1"/>
      <c r="AB20" s="1" t="s">
        <v>3</v>
      </c>
      <c r="AC20" s="1" t="s">
        <v>3</v>
      </c>
      <c r="AD20" s="1" t="s">
        <v>3</v>
      </c>
      <c r="AE20" s="1" t="s">
        <v>3</v>
      </c>
      <c r="AF20" s="1" t="s">
        <v>3</v>
      </c>
      <c r="AG20" s="1" t="s">
        <v>3</v>
      </c>
      <c r="AH20" s="1"/>
      <c r="AI20" s="1"/>
      <c r="AJ20" s="1"/>
      <c r="AK20" s="1"/>
      <c r="AL20" s="1"/>
      <c r="AM20" s="1"/>
      <c r="AN20" s="1"/>
      <c r="AO20" s="1"/>
      <c r="AP20" s="1" t="s">
        <v>3</v>
      </c>
      <c r="AQ20" s="1" t="s">
        <v>3</v>
      </c>
      <c r="AR20" s="1" t="s">
        <v>3</v>
      </c>
      <c r="AS20" s="1"/>
      <c r="AT20" s="1"/>
      <c r="AU20" s="1"/>
      <c r="AV20" s="1"/>
      <c r="AW20" s="1"/>
      <c r="AX20" s="1"/>
      <c r="AY20" s="1"/>
      <c r="AZ20" s="1" t="s">
        <v>3</v>
      </c>
      <c r="BA20" s="1"/>
      <c r="BB20" s="1" t="s">
        <v>3</v>
      </c>
      <c r="BC20" s="1" t="s">
        <v>3</v>
      </c>
      <c r="BD20" s="1" t="s">
        <v>3</v>
      </c>
      <c r="BE20" s="1" t="s">
        <v>3</v>
      </c>
      <c r="BF20" s="1" t="s">
        <v>3</v>
      </c>
      <c r="BG20" s="1" t="s">
        <v>3</v>
      </c>
      <c r="BH20" s="1" t="s">
        <v>3</v>
      </c>
      <c r="BI20" s="1" t="s">
        <v>3</v>
      </c>
      <c r="BJ20" s="1" t="s">
        <v>3</v>
      </c>
      <c r="BK20" s="1" t="s">
        <v>3</v>
      </c>
      <c r="BL20" s="1" t="s">
        <v>3</v>
      </c>
      <c r="BM20" s="1" t="s">
        <v>3</v>
      </c>
      <c r="BN20" s="1" t="s">
        <v>3</v>
      </c>
      <c r="BO20" s="1" t="s">
        <v>3</v>
      </c>
      <c r="BP20" s="1" t="s">
        <v>3</v>
      </c>
      <c r="BQ20" s="1"/>
      <c r="BR20" s="1"/>
      <c r="BS20" s="1"/>
      <c r="BT20" s="1"/>
      <c r="BU20" s="1"/>
      <c r="BV20" s="1"/>
      <c r="BW20" s="1"/>
      <c r="BX20" s="1">
        <v>0</v>
      </c>
      <c r="BY20" s="1"/>
      <c r="BZ20" s="1"/>
      <c r="CA20" s="1"/>
      <c r="CB20" s="1"/>
      <c r="CC20" s="1"/>
      <c r="CD20" s="1"/>
      <c r="CE20" s="1"/>
      <c r="CF20" s="1">
        <v>0</v>
      </c>
      <c r="CG20" s="1">
        <v>0</v>
      </c>
      <c r="CH20" s="1"/>
      <c r="CI20" s="1" t="s">
        <v>3</v>
      </c>
      <c r="CJ20" s="1" t="s">
        <v>3</v>
      </c>
      <c r="CK20" t="s">
        <v>3</v>
      </c>
      <c r="CL20" t="s">
        <v>3</v>
      </c>
      <c r="CM20" t="s">
        <v>3</v>
      </c>
      <c r="CN20" t="s">
        <v>3</v>
      </c>
      <c r="CO20" t="s">
        <v>3</v>
      </c>
      <c r="CP20" t="s">
        <v>3</v>
      </c>
      <c r="CQ20" t="s">
        <v>3</v>
      </c>
    </row>
    <row r="22" spans="1:245" x14ac:dyDescent="0.2">
      <c r="A22" s="2">
        <v>52</v>
      </c>
      <c r="B22" s="2">
        <f t="shared" ref="B22:G22" si="7">B903</f>
        <v>1</v>
      </c>
      <c r="C22" s="2">
        <f t="shared" si="7"/>
        <v>3</v>
      </c>
      <c r="D22" s="2">
        <f t="shared" si="7"/>
        <v>20</v>
      </c>
      <c r="E22" s="2">
        <f t="shared" si="7"/>
        <v>0</v>
      </c>
      <c r="F22" s="2" t="str">
        <f t="shared" si="7"/>
        <v/>
      </c>
      <c r="G22" s="2" t="str">
        <f t="shared" si="7"/>
        <v>Ремонт спортзала</v>
      </c>
      <c r="H22" s="2"/>
      <c r="I22" s="2"/>
      <c r="J22" s="2"/>
      <c r="K22" s="2"/>
      <c r="L22" s="2"/>
      <c r="M22" s="2"/>
      <c r="N22" s="2"/>
      <c r="O22" s="2">
        <f t="shared" ref="O22:AT22" si="8">O903</f>
        <v>845666.25</v>
      </c>
      <c r="P22" s="2">
        <f t="shared" si="8"/>
        <v>288326.24</v>
      </c>
      <c r="Q22" s="2">
        <f t="shared" si="8"/>
        <v>2922.04</v>
      </c>
      <c r="R22" s="2">
        <f t="shared" si="8"/>
        <v>5594.03</v>
      </c>
      <c r="S22" s="2">
        <f t="shared" si="8"/>
        <v>548823.93999999994</v>
      </c>
      <c r="T22" s="2">
        <f t="shared" si="8"/>
        <v>0</v>
      </c>
      <c r="U22" s="2">
        <f t="shared" si="8"/>
        <v>1229.9426868</v>
      </c>
      <c r="V22" s="2">
        <f t="shared" si="8"/>
        <v>11.5397097</v>
      </c>
      <c r="W22" s="2">
        <f t="shared" si="8"/>
        <v>0</v>
      </c>
      <c r="X22" s="2">
        <f t="shared" si="8"/>
        <v>519673.26</v>
      </c>
      <c r="Y22" s="2">
        <f t="shared" si="8"/>
        <v>261200.68</v>
      </c>
      <c r="Z22" s="2">
        <f t="shared" si="8"/>
        <v>0</v>
      </c>
      <c r="AA22" s="2">
        <f t="shared" si="8"/>
        <v>0</v>
      </c>
      <c r="AB22" s="2">
        <f t="shared" si="8"/>
        <v>0</v>
      </c>
      <c r="AC22" s="2">
        <f t="shared" si="8"/>
        <v>0</v>
      </c>
      <c r="AD22" s="2">
        <f t="shared" si="8"/>
        <v>0</v>
      </c>
      <c r="AE22" s="2">
        <f t="shared" si="8"/>
        <v>0</v>
      </c>
      <c r="AF22" s="2">
        <f t="shared" si="8"/>
        <v>0</v>
      </c>
      <c r="AG22" s="2">
        <f t="shared" si="8"/>
        <v>0</v>
      </c>
      <c r="AH22" s="2">
        <f t="shared" si="8"/>
        <v>0</v>
      </c>
      <c r="AI22" s="2">
        <f t="shared" si="8"/>
        <v>0</v>
      </c>
      <c r="AJ22" s="2">
        <f t="shared" si="8"/>
        <v>0</v>
      </c>
      <c r="AK22" s="2">
        <f t="shared" si="8"/>
        <v>0</v>
      </c>
      <c r="AL22" s="2">
        <f t="shared" si="8"/>
        <v>0</v>
      </c>
      <c r="AM22" s="2">
        <f t="shared" si="8"/>
        <v>0</v>
      </c>
      <c r="AN22" s="2">
        <f t="shared" si="8"/>
        <v>0</v>
      </c>
      <c r="AO22" s="2">
        <f t="shared" si="8"/>
        <v>43423.7</v>
      </c>
      <c r="AP22" s="2">
        <f t="shared" si="8"/>
        <v>0</v>
      </c>
      <c r="AQ22" s="2">
        <f t="shared" si="8"/>
        <v>0</v>
      </c>
      <c r="AR22" s="2">
        <f t="shared" si="8"/>
        <v>1626754.62</v>
      </c>
      <c r="AS22" s="2">
        <f t="shared" si="8"/>
        <v>1626754.62</v>
      </c>
      <c r="AT22" s="2">
        <f t="shared" si="8"/>
        <v>0</v>
      </c>
      <c r="AU22" s="2">
        <f t="shared" ref="AU22:BZ22" si="9">AU903</f>
        <v>0</v>
      </c>
      <c r="AV22" s="2">
        <f t="shared" si="9"/>
        <v>244902.54</v>
      </c>
      <c r="AW22" s="2">
        <f t="shared" si="9"/>
        <v>288326.24</v>
      </c>
      <c r="AX22" s="2">
        <f t="shared" si="9"/>
        <v>43423.7</v>
      </c>
      <c r="AY22" s="2">
        <f t="shared" si="9"/>
        <v>244902.54</v>
      </c>
      <c r="AZ22" s="2">
        <f t="shared" si="9"/>
        <v>0</v>
      </c>
      <c r="BA22" s="2">
        <f t="shared" si="9"/>
        <v>0</v>
      </c>
      <c r="BB22" s="2">
        <f t="shared" si="9"/>
        <v>0</v>
      </c>
      <c r="BC22" s="2">
        <f t="shared" si="9"/>
        <v>0</v>
      </c>
      <c r="BD22" s="2">
        <f t="shared" si="9"/>
        <v>214.43</v>
      </c>
      <c r="BE22" s="2">
        <f t="shared" si="9"/>
        <v>0</v>
      </c>
      <c r="BF22" s="2">
        <f t="shared" si="9"/>
        <v>0</v>
      </c>
      <c r="BG22" s="2">
        <f t="shared" si="9"/>
        <v>0</v>
      </c>
      <c r="BH22" s="2">
        <f t="shared" si="9"/>
        <v>0</v>
      </c>
      <c r="BI22" s="2">
        <f t="shared" si="9"/>
        <v>0</v>
      </c>
      <c r="BJ22" s="2">
        <f t="shared" si="9"/>
        <v>0</v>
      </c>
      <c r="BK22" s="2">
        <f t="shared" si="9"/>
        <v>0</v>
      </c>
      <c r="BL22" s="2">
        <f t="shared" si="9"/>
        <v>0</v>
      </c>
      <c r="BM22" s="2">
        <f t="shared" si="9"/>
        <v>0</v>
      </c>
      <c r="BN22" s="2">
        <f t="shared" si="9"/>
        <v>0</v>
      </c>
      <c r="BO22" s="2">
        <f t="shared" si="9"/>
        <v>0</v>
      </c>
      <c r="BP22" s="2">
        <f t="shared" si="9"/>
        <v>0</v>
      </c>
      <c r="BQ22" s="2">
        <f t="shared" si="9"/>
        <v>0</v>
      </c>
      <c r="BR22" s="2">
        <f t="shared" si="9"/>
        <v>0</v>
      </c>
      <c r="BS22" s="2">
        <f t="shared" si="9"/>
        <v>0</v>
      </c>
      <c r="BT22" s="2">
        <f t="shared" si="9"/>
        <v>0</v>
      </c>
      <c r="BU22" s="2">
        <f t="shared" si="9"/>
        <v>0</v>
      </c>
      <c r="BV22" s="2">
        <f t="shared" si="9"/>
        <v>0</v>
      </c>
      <c r="BW22" s="2">
        <f t="shared" si="9"/>
        <v>0</v>
      </c>
      <c r="BX22" s="2">
        <f t="shared" si="9"/>
        <v>0</v>
      </c>
      <c r="BY22" s="2">
        <f t="shared" si="9"/>
        <v>0</v>
      </c>
      <c r="BZ22" s="2">
        <f t="shared" si="9"/>
        <v>0</v>
      </c>
      <c r="CA22" s="2">
        <f t="shared" ref="CA22:DF22" si="10">CA903</f>
        <v>0</v>
      </c>
      <c r="CB22" s="2">
        <f t="shared" si="10"/>
        <v>0</v>
      </c>
      <c r="CC22" s="2">
        <f t="shared" si="10"/>
        <v>0</v>
      </c>
      <c r="CD22" s="2">
        <f t="shared" si="10"/>
        <v>0</v>
      </c>
      <c r="CE22" s="2">
        <f t="shared" si="10"/>
        <v>0</v>
      </c>
      <c r="CF22" s="2">
        <f t="shared" si="10"/>
        <v>0</v>
      </c>
      <c r="CG22" s="2">
        <f t="shared" si="10"/>
        <v>0</v>
      </c>
      <c r="CH22" s="2">
        <f t="shared" si="10"/>
        <v>0</v>
      </c>
      <c r="CI22" s="2">
        <f t="shared" si="10"/>
        <v>0</v>
      </c>
      <c r="CJ22" s="2">
        <f t="shared" si="10"/>
        <v>0</v>
      </c>
      <c r="CK22" s="2">
        <f t="shared" si="10"/>
        <v>0</v>
      </c>
      <c r="CL22" s="2">
        <f t="shared" si="10"/>
        <v>0</v>
      </c>
      <c r="CM22" s="2">
        <f t="shared" si="10"/>
        <v>0</v>
      </c>
      <c r="CN22" s="2">
        <f t="shared" si="10"/>
        <v>0</v>
      </c>
      <c r="CO22" s="2">
        <f t="shared" si="10"/>
        <v>0</v>
      </c>
      <c r="CP22" s="2">
        <f t="shared" si="10"/>
        <v>0</v>
      </c>
      <c r="CQ22" s="2">
        <f t="shared" si="10"/>
        <v>0</v>
      </c>
      <c r="CR22" s="2">
        <f t="shared" si="10"/>
        <v>0</v>
      </c>
      <c r="CS22" s="2">
        <f t="shared" si="10"/>
        <v>0</v>
      </c>
      <c r="CT22" s="2">
        <f t="shared" si="10"/>
        <v>0</v>
      </c>
      <c r="CU22" s="2">
        <f t="shared" si="10"/>
        <v>0</v>
      </c>
      <c r="CV22" s="2">
        <f t="shared" si="10"/>
        <v>0</v>
      </c>
      <c r="CW22" s="2">
        <f t="shared" si="10"/>
        <v>0</v>
      </c>
      <c r="CX22" s="2">
        <f t="shared" si="10"/>
        <v>0</v>
      </c>
      <c r="CY22" s="2">
        <f t="shared" si="10"/>
        <v>0</v>
      </c>
      <c r="CZ22" s="2">
        <f t="shared" si="10"/>
        <v>0</v>
      </c>
      <c r="DA22" s="2">
        <f t="shared" si="10"/>
        <v>0</v>
      </c>
      <c r="DB22" s="2">
        <f t="shared" si="10"/>
        <v>0</v>
      </c>
      <c r="DC22" s="2">
        <f t="shared" si="10"/>
        <v>0</v>
      </c>
      <c r="DD22" s="2">
        <f t="shared" si="10"/>
        <v>0</v>
      </c>
      <c r="DE22" s="2">
        <f t="shared" si="10"/>
        <v>0</v>
      </c>
      <c r="DF22" s="2">
        <f t="shared" si="10"/>
        <v>0</v>
      </c>
      <c r="DG22" s="3">
        <f t="shared" ref="DG22:EL22" si="11">DG903</f>
        <v>0</v>
      </c>
      <c r="DH22" s="3">
        <f t="shared" si="11"/>
        <v>0</v>
      </c>
      <c r="DI22" s="3">
        <f t="shared" si="11"/>
        <v>0</v>
      </c>
      <c r="DJ22" s="3">
        <f t="shared" si="11"/>
        <v>0</v>
      </c>
      <c r="DK22" s="3">
        <f t="shared" si="11"/>
        <v>0</v>
      </c>
      <c r="DL22" s="3">
        <f t="shared" si="11"/>
        <v>0</v>
      </c>
      <c r="DM22" s="3">
        <f t="shared" si="11"/>
        <v>0</v>
      </c>
      <c r="DN22" s="3">
        <f t="shared" si="11"/>
        <v>0</v>
      </c>
      <c r="DO22" s="3">
        <f t="shared" si="11"/>
        <v>0</v>
      </c>
      <c r="DP22" s="3">
        <f t="shared" si="11"/>
        <v>0</v>
      </c>
      <c r="DQ22" s="3">
        <f t="shared" si="11"/>
        <v>0</v>
      </c>
      <c r="DR22" s="3">
        <f t="shared" si="11"/>
        <v>0</v>
      </c>
      <c r="DS22" s="3">
        <f t="shared" si="11"/>
        <v>0</v>
      </c>
      <c r="DT22" s="3">
        <f t="shared" si="11"/>
        <v>0</v>
      </c>
      <c r="DU22" s="3">
        <f t="shared" si="11"/>
        <v>0</v>
      </c>
      <c r="DV22" s="3">
        <f t="shared" si="11"/>
        <v>0</v>
      </c>
      <c r="DW22" s="3">
        <f t="shared" si="11"/>
        <v>0</v>
      </c>
      <c r="DX22" s="3">
        <f t="shared" si="11"/>
        <v>0</v>
      </c>
      <c r="DY22" s="3">
        <f t="shared" si="11"/>
        <v>0</v>
      </c>
      <c r="DZ22" s="3">
        <f t="shared" si="11"/>
        <v>0</v>
      </c>
      <c r="EA22" s="3">
        <f t="shared" si="11"/>
        <v>0</v>
      </c>
      <c r="EB22" s="3">
        <f t="shared" si="11"/>
        <v>0</v>
      </c>
      <c r="EC22" s="3">
        <f t="shared" si="11"/>
        <v>0</v>
      </c>
      <c r="ED22" s="3">
        <f t="shared" si="11"/>
        <v>0</v>
      </c>
      <c r="EE22" s="3">
        <f t="shared" si="11"/>
        <v>0</v>
      </c>
      <c r="EF22" s="3">
        <f t="shared" si="11"/>
        <v>0</v>
      </c>
      <c r="EG22" s="3">
        <f t="shared" si="11"/>
        <v>0</v>
      </c>
      <c r="EH22" s="3">
        <f t="shared" si="11"/>
        <v>0</v>
      </c>
      <c r="EI22" s="3">
        <f t="shared" si="11"/>
        <v>0</v>
      </c>
      <c r="EJ22" s="3">
        <f t="shared" si="11"/>
        <v>0</v>
      </c>
      <c r="EK22" s="3">
        <f t="shared" si="11"/>
        <v>0</v>
      </c>
      <c r="EL22" s="3">
        <f t="shared" si="11"/>
        <v>0</v>
      </c>
      <c r="EM22" s="3">
        <f t="shared" ref="EM22:FR22" si="12">EM903</f>
        <v>0</v>
      </c>
      <c r="EN22" s="3">
        <f t="shared" si="12"/>
        <v>0</v>
      </c>
      <c r="EO22" s="3">
        <f t="shared" si="12"/>
        <v>0</v>
      </c>
      <c r="EP22" s="3">
        <f t="shared" si="12"/>
        <v>0</v>
      </c>
      <c r="EQ22" s="3">
        <f t="shared" si="12"/>
        <v>0</v>
      </c>
      <c r="ER22" s="3">
        <f t="shared" si="12"/>
        <v>0</v>
      </c>
      <c r="ES22" s="3">
        <f t="shared" si="12"/>
        <v>0</v>
      </c>
      <c r="ET22" s="3">
        <f t="shared" si="12"/>
        <v>0</v>
      </c>
      <c r="EU22" s="3">
        <f t="shared" si="12"/>
        <v>0</v>
      </c>
      <c r="EV22" s="3">
        <f t="shared" si="12"/>
        <v>0</v>
      </c>
      <c r="EW22" s="3">
        <f t="shared" si="12"/>
        <v>0</v>
      </c>
      <c r="EX22" s="3">
        <f t="shared" si="12"/>
        <v>0</v>
      </c>
      <c r="EY22" s="3">
        <f t="shared" si="12"/>
        <v>0</v>
      </c>
      <c r="EZ22" s="3">
        <f t="shared" si="12"/>
        <v>0</v>
      </c>
      <c r="FA22" s="3">
        <f t="shared" si="12"/>
        <v>0</v>
      </c>
      <c r="FB22" s="3">
        <f t="shared" si="12"/>
        <v>0</v>
      </c>
      <c r="FC22" s="3">
        <f t="shared" si="12"/>
        <v>0</v>
      </c>
      <c r="FD22" s="3">
        <f t="shared" si="12"/>
        <v>0</v>
      </c>
      <c r="FE22" s="3">
        <f t="shared" si="12"/>
        <v>0</v>
      </c>
      <c r="FF22" s="3">
        <f t="shared" si="12"/>
        <v>0</v>
      </c>
      <c r="FG22" s="3">
        <f t="shared" si="12"/>
        <v>0</v>
      </c>
      <c r="FH22" s="3">
        <f t="shared" si="12"/>
        <v>0</v>
      </c>
      <c r="FI22" s="3">
        <f t="shared" si="12"/>
        <v>0</v>
      </c>
      <c r="FJ22" s="3">
        <f t="shared" si="12"/>
        <v>0</v>
      </c>
      <c r="FK22" s="3">
        <f t="shared" si="12"/>
        <v>0</v>
      </c>
      <c r="FL22" s="3">
        <f t="shared" si="12"/>
        <v>0</v>
      </c>
      <c r="FM22" s="3">
        <f t="shared" si="12"/>
        <v>0</v>
      </c>
      <c r="FN22" s="3">
        <f t="shared" si="12"/>
        <v>0</v>
      </c>
      <c r="FO22" s="3">
        <f t="shared" si="12"/>
        <v>0</v>
      </c>
      <c r="FP22" s="3">
        <f t="shared" si="12"/>
        <v>0</v>
      </c>
      <c r="FQ22" s="3">
        <f t="shared" si="12"/>
        <v>0</v>
      </c>
      <c r="FR22" s="3">
        <f t="shared" si="12"/>
        <v>0</v>
      </c>
      <c r="FS22" s="3">
        <f t="shared" ref="FS22:GX22" si="13">FS903</f>
        <v>0</v>
      </c>
      <c r="FT22" s="3">
        <f t="shared" si="13"/>
        <v>0</v>
      </c>
      <c r="FU22" s="3">
        <f t="shared" si="13"/>
        <v>0</v>
      </c>
      <c r="FV22" s="3">
        <f t="shared" si="13"/>
        <v>0</v>
      </c>
      <c r="FW22" s="3">
        <f t="shared" si="13"/>
        <v>0</v>
      </c>
      <c r="FX22" s="3">
        <f t="shared" si="13"/>
        <v>0</v>
      </c>
      <c r="FY22" s="3">
        <f t="shared" si="13"/>
        <v>0</v>
      </c>
      <c r="FZ22" s="3">
        <f t="shared" si="13"/>
        <v>0</v>
      </c>
      <c r="GA22" s="3">
        <f t="shared" si="13"/>
        <v>0</v>
      </c>
      <c r="GB22" s="3">
        <f t="shared" si="13"/>
        <v>0</v>
      </c>
      <c r="GC22" s="3">
        <f t="shared" si="13"/>
        <v>0</v>
      </c>
      <c r="GD22" s="3">
        <f t="shared" si="13"/>
        <v>0</v>
      </c>
      <c r="GE22" s="3">
        <f t="shared" si="13"/>
        <v>0</v>
      </c>
      <c r="GF22" s="3">
        <f t="shared" si="13"/>
        <v>0</v>
      </c>
      <c r="GG22" s="3">
        <f t="shared" si="13"/>
        <v>0</v>
      </c>
      <c r="GH22" s="3">
        <f t="shared" si="13"/>
        <v>0</v>
      </c>
      <c r="GI22" s="3">
        <f t="shared" si="13"/>
        <v>0</v>
      </c>
      <c r="GJ22" s="3">
        <f t="shared" si="13"/>
        <v>0</v>
      </c>
      <c r="GK22" s="3">
        <f t="shared" si="13"/>
        <v>0</v>
      </c>
      <c r="GL22" s="3">
        <f t="shared" si="13"/>
        <v>0</v>
      </c>
      <c r="GM22" s="3">
        <f t="shared" si="13"/>
        <v>0</v>
      </c>
      <c r="GN22" s="3">
        <f t="shared" si="13"/>
        <v>0</v>
      </c>
      <c r="GO22" s="3">
        <f t="shared" si="13"/>
        <v>0</v>
      </c>
      <c r="GP22" s="3">
        <f t="shared" si="13"/>
        <v>0</v>
      </c>
      <c r="GQ22" s="3">
        <f t="shared" si="13"/>
        <v>0</v>
      </c>
      <c r="GR22" s="3">
        <f t="shared" si="13"/>
        <v>0</v>
      </c>
      <c r="GS22" s="3">
        <f t="shared" si="13"/>
        <v>0</v>
      </c>
      <c r="GT22" s="3">
        <f t="shared" si="13"/>
        <v>0</v>
      </c>
      <c r="GU22" s="3">
        <f t="shared" si="13"/>
        <v>0</v>
      </c>
      <c r="GV22" s="3">
        <f t="shared" si="13"/>
        <v>0</v>
      </c>
      <c r="GW22" s="3">
        <f t="shared" si="13"/>
        <v>0</v>
      </c>
      <c r="GX22" s="3">
        <f t="shared" si="13"/>
        <v>0</v>
      </c>
    </row>
    <row r="24" spans="1:245" x14ac:dyDescent="0.2">
      <c r="A24" s="1">
        <v>4</v>
      </c>
      <c r="B24" s="1">
        <v>1</v>
      </c>
      <c r="C24" s="1"/>
      <c r="D24" s="1">
        <f>ROW(A45)</f>
        <v>45</v>
      </c>
      <c r="E24" s="1"/>
      <c r="F24" s="1" t="s">
        <v>17</v>
      </c>
      <c r="G24" s="1" t="s">
        <v>18</v>
      </c>
      <c r="H24" s="1" t="s">
        <v>3</v>
      </c>
      <c r="I24" s="1">
        <v>0</v>
      </c>
      <c r="J24" s="1"/>
      <c r="K24" s="1">
        <v>0</v>
      </c>
      <c r="L24" s="1"/>
      <c r="M24" s="1" t="s">
        <v>3</v>
      </c>
      <c r="N24" s="1"/>
      <c r="O24" s="1"/>
      <c r="P24" s="1"/>
      <c r="Q24" s="1"/>
      <c r="R24" s="1"/>
      <c r="S24" s="1">
        <v>0</v>
      </c>
      <c r="T24" s="1"/>
      <c r="U24" s="1" t="s">
        <v>3</v>
      </c>
      <c r="V24" s="1">
        <v>0</v>
      </c>
      <c r="W24" s="1"/>
      <c r="X24" s="1"/>
      <c r="Y24" s="1"/>
      <c r="Z24" s="1"/>
      <c r="AA24" s="1"/>
      <c r="AB24" s="1" t="s">
        <v>3</v>
      </c>
      <c r="AC24" s="1" t="s">
        <v>3</v>
      </c>
      <c r="AD24" s="1" t="s">
        <v>3</v>
      </c>
      <c r="AE24" s="1" t="s">
        <v>3</v>
      </c>
      <c r="AF24" s="1" t="s">
        <v>3</v>
      </c>
      <c r="AG24" s="1" t="s">
        <v>3</v>
      </c>
      <c r="AH24" s="1"/>
      <c r="AI24" s="1"/>
      <c r="AJ24" s="1"/>
      <c r="AK24" s="1"/>
      <c r="AL24" s="1"/>
      <c r="AM24" s="1"/>
      <c r="AN24" s="1"/>
      <c r="AO24" s="1"/>
      <c r="AP24" s="1" t="s">
        <v>3</v>
      </c>
      <c r="AQ24" s="1" t="s">
        <v>3</v>
      </c>
      <c r="AR24" s="1" t="s">
        <v>3</v>
      </c>
      <c r="AS24" s="1"/>
      <c r="AT24" s="1"/>
      <c r="AU24" s="1"/>
      <c r="AV24" s="1"/>
      <c r="AW24" s="1"/>
      <c r="AX24" s="1"/>
      <c r="AY24" s="1"/>
      <c r="AZ24" s="1" t="s">
        <v>3</v>
      </c>
      <c r="BA24" s="1"/>
      <c r="BB24" s="1" t="s">
        <v>3</v>
      </c>
      <c r="BC24" s="1" t="s">
        <v>3</v>
      </c>
      <c r="BD24" s="1" t="s">
        <v>3</v>
      </c>
      <c r="BE24" s="1" t="s">
        <v>3</v>
      </c>
      <c r="BF24" s="1" t="s">
        <v>3</v>
      </c>
      <c r="BG24" s="1" t="s">
        <v>3</v>
      </c>
      <c r="BH24" s="1" t="s">
        <v>3</v>
      </c>
      <c r="BI24" s="1" t="s">
        <v>3</v>
      </c>
      <c r="BJ24" s="1" t="s">
        <v>3</v>
      </c>
      <c r="BK24" s="1" t="s">
        <v>3</v>
      </c>
      <c r="BL24" s="1" t="s">
        <v>3</v>
      </c>
      <c r="BM24" s="1" t="s">
        <v>3</v>
      </c>
      <c r="BN24" s="1" t="s">
        <v>3</v>
      </c>
      <c r="BO24" s="1" t="s">
        <v>3</v>
      </c>
      <c r="BP24" s="1" t="s">
        <v>3</v>
      </c>
      <c r="BQ24" s="1"/>
      <c r="BR24" s="1"/>
      <c r="BS24" s="1"/>
      <c r="BT24" s="1"/>
      <c r="BU24" s="1"/>
      <c r="BV24" s="1"/>
      <c r="BW24" s="1"/>
      <c r="BX24" s="1">
        <v>0</v>
      </c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>
        <v>0</v>
      </c>
    </row>
    <row r="26" spans="1:245" x14ac:dyDescent="0.2">
      <c r="A26" s="2">
        <v>52</v>
      </c>
      <c r="B26" s="2">
        <f t="shared" ref="B26:G26" si="14">B45</f>
        <v>1</v>
      </c>
      <c r="C26" s="2">
        <f t="shared" si="14"/>
        <v>4</v>
      </c>
      <c r="D26" s="2">
        <f t="shared" si="14"/>
        <v>24</v>
      </c>
      <c r="E26" s="2">
        <f t="shared" si="14"/>
        <v>0</v>
      </c>
      <c r="F26" s="2" t="str">
        <f t="shared" si="14"/>
        <v>Новый раздел</v>
      </c>
      <c r="G26" s="2" t="str">
        <f t="shared" si="14"/>
        <v>Ремонт пола спортзала</v>
      </c>
      <c r="H26" s="2"/>
      <c r="I26" s="2"/>
      <c r="J26" s="2"/>
      <c r="K26" s="2"/>
      <c r="L26" s="2"/>
      <c r="M26" s="2"/>
      <c r="N26" s="2"/>
      <c r="O26" s="2">
        <f t="shared" ref="O26:AT26" si="15">O45</f>
        <v>0</v>
      </c>
      <c r="P26" s="2">
        <f t="shared" si="15"/>
        <v>0</v>
      </c>
      <c r="Q26" s="2">
        <f t="shared" si="15"/>
        <v>0</v>
      </c>
      <c r="R26" s="2">
        <f t="shared" si="15"/>
        <v>0</v>
      </c>
      <c r="S26" s="2">
        <f t="shared" si="15"/>
        <v>0</v>
      </c>
      <c r="T26" s="2">
        <f t="shared" si="15"/>
        <v>0</v>
      </c>
      <c r="U26" s="2">
        <f t="shared" si="15"/>
        <v>0</v>
      </c>
      <c r="V26" s="2">
        <f t="shared" si="15"/>
        <v>0</v>
      </c>
      <c r="W26" s="2">
        <f t="shared" si="15"/>
        <v>0</v>
      </c>
      <c r="X26" s="2">
        <f t="shared" si="15"/>
        <v>0</v>
      </c>
      <c r="Y26" s="2">
        <f t="shared" si="15"/>
        <v>0</v>
      </c>
      <c r="Z26" s="2">
        <f t="shared" si="15"/>
        <v>0</v>
      </c>
      <c r="AA26" s="2">
        <f t="shared" si="15"/>
        <v>0</v>
      </c>
      <c r="AB26" s="2">
        <f t="shared" si="15"/>
        <v>0</v>
      </c>
      <c r="AC26" s="2">
        <f t="shared" si="15"/>
        <v>0</v>
      </c>
      <c r="AD26" s="2">
        <f t="shared" si="15"/>
        <v>0</v>
      </c>
      <c r="AE26" s="2">
        <f t="shared" si="15"/>
        <v>0</v>
      </c>
      <c r="AF26" s="2">
        <f t="shared" si="15"/>
        <v>0</v>
      </c>
      <c r="AG26" s="2">
        <f t="shared" si="15"/>
        <v>0</v>
      </c>
      <c r="AH26" s="2">
        <f t="shared" si="15"/>
        <v>0</v>
      </c>
      <c r="AI26" s="2">
        <f t="shared" si="15"/>
        <v>0</v>
      </c>
      <c r="AJ26" s="2">
        <f t="shared" si="15"/>
        <v>0</v>
      </c>
      <c r="AK26" s="2">
        <f t="shared" si="15"/>
        <v>0</v>
      </c>
      <c r="AL26" s="2">
        <f t="shared" si="15"/>
        <v>0</v>
      </c>
      <c r="AM26" s="2">
        <f t="shared" si="15"/>
        <v>0</v>
      </c>
      <c r="AN26" s="2">
        <f t="shared" si="15"/>
        <v>0</v>
      </c>
      <c r="AO26" s="2">
        <f t="shared" si="15"/>
        <v>0</v>
      </c>
      <c r="AP26" s="2">
        <f t="shared" si="15"/>
        <v>0</v>
      </c>
      <c r="AQ26" s="2">
        <f t="shared" si="15"/>
        <v>0</v>
      </c>
      <c r="AR26" s="2">
        <f t="shared" si="15"/>
        <v>0</v>
      </c>
      <c r="AS26" s="2">
        <f t="shared" si="15"/>
        <v>0</v>
      </c>
      <c r="AT26" s="2">
        <f t="shared" si="15"/>
        <v>0</v>
      </c>
      <c r="AU26" s="2">
        <f t="shared" ref="AU26:BZ26" si="16">AU45</f>
        <v>0</v>
      </c>
      <c r="AV26" s="2">
        <f t="shared" si="16"/>
        <v>0</v>
      </c>
      <c r="AW26" s="2">
        <f t="shared" si="16"/>
        <v>0</v>
      </c>
      <c r="AX26" s="2">
        <f t="shared" si="16"/>
        <v>0</v>
      </c>
      <c r="AY26" s="2">
        <f t="shared" si="16"/>
        <v>0</v>
      </c>
      <c r="AZ26" s="2">
        <f t="shared" si="16"/>
        <v>0</v>
      </c>
      <c r="BA26" s="2">
        <f t="shared" si="16"/>
        <v>0</v>
      </c>
      <c r="BB26" s="2">
        <f t="shared" si="16"/>
        <v>0</v>
      </c>
      <c r="BC26" s="2">
        <f t="shared" si="16"/>
        <v>0</v>
      </c>
      <c r="BD26" s="2">
        <f t="shared" si="16"/>
        <v>0</v>
      </c>
      <c r="BE26" s="2">
        <f t="shared" si="16"/>
        <v>0</v>
      </c>
      <c r="BF26" s="2">
        <f t="shared" si="16"/>
        <v>0</v>
      </c>
      <c r="BG26" s="2">
        <f t="shared" si="16"/>
        <v>0</v>
      </c>
      <c r="BH26" s="2">
        <f t="shared" si="16"/>
        <v>0</v>
      </c>
      <c r="BI26" s="2">
        <f t="shared" si="16"/>
        <v>0</v>
      </c>
      <c r="BJ26" s="2">
        <f t="shared" si="16"/>
        <v>0</v>
      </c>
      <c r="BK26" s="2">
        <f t="shared" si="16"/>
        <v>0</v>
      </c>
      <c r="BL26" s="2">
        <f t="shared" si="16"/>
        <v>0</v>
      </c>
      <c r="BM26" s="2">
        <f t="shared" si="16"/>
        <v>0</v>
      </c>
      <c r="BN26" s="2">
        <f t="shared" si="16"/>
        <v>0</v>
      </c>
      <c r="BO26" s="2">
        <f t="shared" si="16"/>
        <v>0</v>
      </c>
      <c r="BP26" s="2">
        <f t="shared" si="16"/>
        <v>0</v>
      </c>
      <c r="BQ26" s="2">
        <f t="shared" si="16"/>
        <v>0</v>
      </c>
      <c r="BR26" s="2">
        <f t="shared" si="16"/>
        <v>0</v>
      </c>
      <c r="BS26" s="2">
        <f t="shared" si="16"/>
        <v>0</v>
      </c>
      <c r="BT26" s="2">
        <f t="shared" si="16"/>
        <v>0</v>
      </c>
      <c r="BU26" s="2">
        <f t="shared" si="16"/>
        <v>0</v>
      </c>
      <c r="BV26" s="2">
        <f t="shared" si="16"/>
        <v>0</v>
      </c>
      <c r="BW26" s="2">
        <f t="shared" si="16"/>
        <v>0</v>
      </c>
      <c r="BX26" s="2">
        <f t="shared" si="16"/>
        <v>0</v>
      </c>
      <c r="BY26" s="2">
        <f t="shared" si="16"/>
        <v>0</v>
      </c>
      <c r="BZ26" s="2">
        <f t="shared" si="16"/>
        <v>0</v>
      </c>
      <c r="CA26" s="2">
        <f t="shared" ref="CA26:DF26" si="17">CA45</f>
        <v>0</v>
      </c>
      <c r="CB26" s="2">
        <f t="shared" si="17"/>
        <v>0</v>
      </c>
      <c r="CC26" s="2">
        <f t="shared" si="17"/>
        <v>0</v>
      </c>
      <c r="CD26" s="2">
        <f t="shared" si="17"/>
        <v>0</v>
      </c>
      <c r="CE26" s="2">
        <f t="shared" si="17"/>
        <v>0</v>
      </c>
      <c r="CF26" s="2">
        <f t="shared" si="17"/>
        <v>0</v>
      </c>
      <c r="CG26" s="2">
        <f t="shared" si="17"/>
        <v>0</v>
      </c>
      <c r="CH26" s="2">
        <f t="shared" si="17"/>
        <v>0</v>
      </c>
      <c r="CI26" s="2">
        <f t="shared" si="17"/>
        <v>0</v>
      </c>
      <c r="CJ26" s="2">
        <f t="shared" si="17"/>
        <v>0</v>
      </c>
      <c r="CK26" s="2">
        <f t="shared" si="17"/>
        <v>0</v>
      </c>
      <c r="CL26" s="2">
        <f t="shared" si="17"/>
        <v>0</v>
      </c>
      <c r="CM26" s="2">
        <f t="shared" si="17"/>
        <v>0</v>
      </c>
      <c r="CN26" s="2">
        <f t="shared" si="17"/>
        <v>0</v>
      </c>
      <c r="CO26" s="2">
        <f t="shared" si="17"/>
        <v>0</v>
      </c>
      <c r="CP26" s="2">
        <f t="shared" si="17"/>
        <v>0</v>
      </c>
      <c r="CQ26" s="2">
        <f t="shared" si="17"/>
        <v>0</v>
      </c>
      <c r="CR26" s="2">
        <f t="shared" si="17"/>
        <v>0</v>
      </c>
      <c r="CS26" s="2">
        <f t="shared" si="17"/>
        <v>0</v>
      </c>
      <c r="CT26" s="2">
        <f t="shared" si="17"/>
        <v>0</v>
      </c>
      <c r="CU26" s="2">
        <f t="shared" si="17"/>
        <v>0</v>
      </c>
      <c r="CV26" s="2">
        <f t="shared" si="17"/>
        <v>0</v>
      </c>
      <c r="CW26" s="2">
        <f t="shared" si="17"/>
        <v>0</v>
      </c>
      <c r="CX26" s="2">
        <f t="shared" si="17"/>
        <v>0</v>
      </c>
      <c r="CY26" s="2">
        <f t="shared" si="17"/>
        <v>0</v>
      </c>
      <c r="CZ26" s="2">
        <f t="shared" si="17"/>
        <v>0</v>
      </c>
      <c r="DA26" s="2">
        <f t="shared" si="17"/>
        <v>0</v>
      </c>
      <c r="DB26" s="2">
        <f t="shared" si="17"/>
        <v>0</v>
      </c>
      <c r="DC26" s="2">
        <f t="shared" si="17"/>
        <v>0</v>
      </c>
      <c r="DD26" s="2">
        <f t="shared" si="17"/>
        <v>0</v>
      </c>
      <c r="DE26" s="2">
        <f t="shared" si="17"/>
        <v>0</v>
      </c>
      <c r="DF26" s="2">
        <f t="shared" si="17"/>
        <v>0</v>
      </c>
      <c r="DG26" s="3">
        <f t="shared" ref="DG26:EL26" si="18">DG45</f>
        <v>0</v>
      </c>
      <c r="DH26" s="3">
        <f t="shared" si="18"/>
        <v>0</v>
      </c>
      <c r="DI26" s="3">
        <f t="shared" si="18"/>
        <v>0</v>
      </c>
      <c r="DJ26" s="3">
        <f t="shared" si="18"/>
        <v>0</v>
      </c>
      <c r="DK26" s="3">
        <f t="shared" si="18"/>
        <v>0</v>
      </c>
      <c r="DL26" s="3">
        <f t="shared" si="18"/>
        <v>0</v>
      </c>
      <c r="DM26" s="3">
        <f t="shared" si="18"/>
        <v>0</v>
      </c>
      <c r="DN26" s="3">
        <f t="shared" si="18"/>
        <v>0</v>
      </c>
      <c r="DO26" s="3">
        <f t="shared" si="18"/>
        <v>0</v>
      </c>
      <c r="DP26" s="3">
        <f t="shared" si="18"/>
        <v>0</v>
      </c>
      <c r="DQ26" s="3">
        <f t="shared" si="18"/>
        <v>0</v>
      </c>
      <c r="DR26" s="3">
        <f t="shared" si="18"/>
        <v>0</v>
      </c>
      <c r="DS26" s="3">
        <f t="shared" si="18"/>
        <v>0</v>
      </c>
      <c r="DT26" s="3">
        <f t="shared" si="18"/>
        <v>0</v>
      </c>
      <c r="DU26" s="3">
        <f t="shared" si="18"/>
        <v>0</v>
      </c>
      <c r="DV26" s="3">
        <f t="shared" si="18"/>
        <v>0</v>
      </c>
      <c r="DW26" s="3">
        <f t="shared" si="18"/>
        <v>0</v>
      </c>
      <c r="DX26" s="3">
        <f t="shared" si="18"/>
        <v>0</v>
      </c>
      <c r="DY26" s="3">
        <f t="shared" si="18"/>
        <v>0</v>
      </c>
      <c r="DZ26" s="3">
        <f t="shared" si="18"/>
        <v>0</v>
      </c>
      <c r="EA26" s="3">
        <f t="shared" si="18"/>
        <v>0</v>
      </c>
      <c r="EB26" s="3">
        <f t="shared" si="18"/>
        <v>0</v>
      </c>
      <c r="EC26" s="3">
        <f t="shared" si="18"/>
        <v>0</v>
      </c>
      <c r="ED26" s="3">
        <f t="shared" si="18"/>
        <v>0</v>
      </c>
      <c r="EE26" s="3">
        <f t="shared" si="18"/>
        <v>0</v>
      </c>
      <c r="EF26" s="3">
        <f t="shared" si="18"/>
        <v>0</v>
      </c>
      <c r="EG26" s="3">
        <f t="shared" si="18"/>
        <v>0</v>
      </c>
      <c r="EH26" s="3">
        <f t="shared" si="18"/>
        <v>0</v>
      </c>
      <c r="EI26" s="3">
        <f t="shared" si="18"/>
        <v>0</v>
      </c>
      <c r="EJ26" s="3">
        <f t="shared" si="18"/>
        <v>0</v>
      </c>
      <c r="EK26" s="3">
        <f t="shared" si="18"/>
        <v>0</v>
      </c>
      <c r="EL26" s="3">
        <f t="shared" si="18"/>
        <v>0</v>
      </c>
      <c r="EM26" s="3">
        <f t="shared" ref="EM26:FR26" si="19">EM45</f>
        <v>0</v>
      </c>
      <c r="EN26" s="3">
        <f t="shared" si="19"/>
        <v>0</v>
      </c>
      <c r="EO26" s="3">
        <f t="shared" si="19"/>
        <v>0</v>
      </c>
      <c r="EP26" s="3">
        <f t="shared" si="19"/>
        <v>0</v>
      </c>
      <c r="EQ26" s="3">
        <f t="shared" si="19"/>
        <v>0</v>
      </c>
      <c r="ER26" s="3">
        <f t="shared" si="19"/>
        <v>0</v>
      </c>
      <c r="ES26" s="3">
        <f t="shared" si="19"/>
        <v>0</v>
      </c>
      <c r="ET26" s="3">
        <f t="shared" si="19"/>
        <v>0</v>
      </c>
      <c r="EU26" s="3">
        <f t="shared" si="19"/>
        <v>0</v>
      </c>
      <c r="EV26" s="3">
        <f t="shared" si="19"/>
        <v>0</v>
      </c>
      <c r="EW26" s="3">
        <f t="shared" si="19"/>
        <v>0</v>
      </c>
      <c r="EX26" s="3">
        <f t="shared" si="19"/>
        <v>0</v>
      </c>
      <c r="EY26" s="3">
        <f t="shared" si="19"/>
        <v>0</v>
      </c>
      <c r="EZ26" s="3">
        <f t="shared" si="19"/>
        <v>0</v>
      </c>
      <c r="FA26" s="3">
        <f t="shared" si="19"/>
        <v>0</v>
      </c>
      <c r="FB26" s="3">
        <f t="shared" si="19"/>
        <v>0</v>
      </c>
      <c r="FC26" s="3">
        <f t="shared" si="19"/>
        <v>0</v>
      </c>
      <c r="FD26" s="3">
        <f t="shared" si="19"/>
        <v>0</v>
      </c>
      <c r="FE26" s="3">
        <f t="shared" si="19"/>
        <v>0</v>
      </c>
      <c r="FF26" s="3">
        <f t="shared" si="19"/>
        <v>0</v>
      </c>
      <c r="FG26" s="3">
        <f t="shared" si="19"/>
        <v>0</v>
      </c>
      <c r="FH26" s="3">
        <f t="shared" si="19"/>
        <v>0</v>
      </c>
      <c r="FI26" s="3">
        <f t="shared" si="19"/>
        <v>0</v>
      </c>
      <c r="FJ26" s="3">
        <f t="shared" si="19"/>
        <v>0</v>
      </c>
      <c r="FK26" s="3">
        <f t="shared" si="19"/>
        <v>0</v>
      </c>
      <c r="FL26" s="3">
        <f t="shared" si="19"/>
        <v>0</v>
      </c>
      <c r="FM26" s="3">
        <f t="shared" si="19"/>
        <v>0</v>
      </c>
      <c r="FN26" s="3">
        <f t="shared" si="19"/>
        <v>0</v>
      </c>
      <c r="FO26" s="3">
        <f t="shared" si="19"/>
        <v>0</v>
      </c>
      <c r="FP26" s="3">
        <f t="shared" si="19"/>
        <v>0</v>
      </c>
      <c r="FQ26" s="3">
        <f t="shared" si="19"/>
        <v>0</v>
      </c>
      <c r="FR26" s="3">
        <f t="shared" si="19"/>
        <v>0</v>
      </c>
      <c r="FS26" s="3">
        <f t="shared" ref="FS26:GX26" si="20">FS45</f>
        <v>0</v>
      </c>
      <c r="FT26" s="3">
        <f t="shared" si="20"/>
        <v>0</v>
      </c>
      <c r="FU26" s="3">
        <f t="shared" si="20"/>
        <v>0</v>
      </c>
      <c r="FV26" s="3">
        <f t="shared" si="20"/>
        <v>0</v>
      </c>
      <c r="FW26" s="3">
        <f t="shared" si="20"/>
        <v>0</v>
      </c>
      <c r="FX26" s="3">
        <f t="shared" si="20"/>
        <v>0</v>
      </c>
      <c r="FY26" s="3">
        <f t="shared" si="20"/>
        <v>0</v>
      </c>
      <c r="FZ26" s="3">
        <f t="shared" si="20"/>
        <v>0</v>
      </c>
      <c r="GA26" s="3">
        <f t="shared" si="20"/>
        <v>0</v>
      </c>
      <c r="GB26" s="3">
        <f t="shared" si="20"/>
        <v>0</v>
      </c>
      <c r="GC26" s="3">
        <f t="shared" si="20"/>
        <v>0</v>
      </c>
      <c r="GD26" s="3">
        <f t="shared" si="20"/>
        <v>0</v>
      </c>
      <c r="GE26" s="3">
        <f t="shared" si="20"/>
        <v>0</v>
      </c>
      <c r="GF26" s="3">
        <f t="shared" si="20"/>
        <v>0</v>
      </c>
      <c r="GG26" s="3">
        <f t="shared" si="20"/>
        <v>0</v>
      </c>
      <c r="GH26" s="3">
        <f t="shared" si="20"/>
        <v>0</v>
      </c>
      <c r="GI26" s="3">
        <f t="shared" si="20"/>
        <v>0</v>
      </c>
      <c r="GJ26" s="3">
        <f t="shared" si="20"/>
        <v>0</v>
      </c>
      <c r="GK26" s="3">
        <f t="shared" si="20"/>
        <v>0</v>
      </c>
      <c r="GL26" s="3">
        <f t="shared" si="20"/>
        <v>0</v>
      </c>
      <c r="GM26" s="3">
        <f t="shared" si="20"/>
        <v>0</v>
      </c>
      <c r="GN26" s="3">
        <f t="shared" si="20"/>
        <v>0</v>
      </c>
      <c r="GO26" s="3">
        <f t="shared" si="20"/>
        <v>0</v>
      </c>
      <c r="GP26" s="3">
        <f t="shared" si="20"/>
        <v>0</v>
      </c>
      <c r="GQ26" s="3">
        <f t="shared" si="20"/>
        <v>0</v>
      </c>
      <c r="GR26" s="3">
        <f t="shared" si="20"/>
        <v>0</v>
      </c>
      <c r="GS26" s="3">
        <f t="shared" si="20"/>
        <v>0</v>
      </c>
      <c r="GT26" s="3">
        <f t="shared" si="20"/>
        <v>0</v>
      </c>
      <c r="GU26" s="3">
        <f t="shared" si="20"/>
        <v>0</v>
      </c>
      <c r="GV26" s="3">
        <f t="shared" si="20"/>
        <v>0</v>
      </c>
      <c r="GW26" s="3">
        <f t="shared" si="20"/>
        <v>0</v>
      </c>
      <c r="GX26" s="3">
        <f t="shared" si="20"/>
        <v>0</v>
      </c>
    </row>
    <row r="28" spans="1:245" x14ac:dyDescent="0.2">
      <c r="A28">
        <v>17</v>
      </c>
      <c r="B28">
        <v>1</v>
      </c>
      <c r="C28">
        <f>ROW(SmtRes!A4)</f>
        <v>4</v>
      </c>
      <c r="D28">
        <f>ROW(EtalonRes!A4)</f>
        <v>4</v>
      </c>
      <c r="E28" t="s">
        <v>19</v>
      </c>
      <c r="F28" t="s">
        <v>20</v>
      </c>
      <c r="G28" t="s">
        <v>21</v>
      </c>
      <c r="H28" t="s">
        <v>22</v>
      </c>
      <c r="I28">
        <v>0</v>
      </c>
      <c r="J28">
        <v>0</v>
      </c>
      <c r="K28">
        <v>0</v>
      </c>
      <c r="O28">
        <f t="shared" ref="O28:O43" si="21">ROUND(CP28,2)</f>
        <v>0</v>
      </c>
      <c r="P28">
        <f>SUMIF(SmtRes!AQ1:'SmtRes'!AQ4,"=1",SmtRes!DF1:'SmtRes'!DF4)</f>
        <v>0</v>
      </c>
      <c r="Q28">
        <f>SUMIF(SmtRes!AQ1:'SmtRes'!AQ4,"=1",SmtRes!DG1:'SmtRes'!DG4)</f>
        <v>0</v>
      </c>
      <c r="R28">
        <f>SUMIF(SmtRes!AQ1:'SmtRes'!AQ4,"=1",SmtRes!DH1:'SmtRes'!DH4)</f>
        <v>0</v>
      </c>
      <c r="S28">
        <f>SUMIF(SmtRes!AQ1:'SmtRes'!AQ4,"=1",SmtRes!DI1:'SmtRes'!DI4)</f>
        <v>0</v>
      </c>
      <c r="T28">
        <f t="shared" ref="T28:T43" si="22">ROUND(CU28*I28,2)</f>
        <v>0</v>
      </c>
      <c r="U28">
        <f>SUMIF(SmtRes!AQ1:'SmtRes'!AQ4,"=1",SmtRes!CV1:'SmtRes'!CV4)</f>
        <v>0</v>
      </c>
      <c r="V28">
        <f>SUMIF(SmtRes!AQ1:'SmtRes'!AQ4,"=1",SmtRes!CW1:'SmtRes'!CW4)</f>
        <v>0</v>
      </c>
      <c r="W28">
        <f t="shared" ref="W28:W43" si="23">ROUND(CX28*I28,2)</f>
        <v>0</v>
      </c>
      <c r="X28">
        <f t="shared" ref="X28:X43" si="24">ROUND(CY28,2)</f>
        <v>0</v>
      </c>
      <c r="Y28">
        <f t="shared" ref="Y28:Y43" si="25">ROUND(CZ28,2)</f>
        <v>0</v>
      </c>
      <c r="AA28">
        <v>32945098</v>
      </c>
      <c r="AB28">
        <f t="shared" ref="AB28:AB43" si="26">ROUND((AC28+AD28+AF28),6)</f>
        <v>12627.262199999999</v>
      </c>
      <c r="AC28">
        <f>ROUND((0),6)</f>
        <v>0</v>
      </c>
      <c r="AD28">
        <f>ROUND((((SUM(SmtRes!BR1:'SmtRes'!BR4))-(SUM(SmtRes!BS1:'SmtRes'!BS4)))+AE28),6)</f>
        <v>136.21799999999999</v>
      </c>
      <c r="AE28">
        <f>ROUND((SUM(SmtRes!BS1:'SmtRes'!BS4)),6)</f>
        <v>1630.3820000000001</v>
      </c>
      <c r="AF28">
        <f>ROUND((SUM(SmtRes!BT1:'SmtRes'!BT4)),6)</f>
        <v>12491.0442</v>
      </c>
      <c r="AG28">
        <f t="shared" ref="AG28:AG43" si="27">ROUND((AP28),6)</f>
        <v>0</v>
      </c>
      <c r="AH28">
        <f>(SUM(SmtRes!BU1:'SmtRes'!BU4))</f>
        <v>30.53</v>
      </c>
      <c r="AI28">
        <f>(SUM(SmtRes!BV1:'SmtRes'!BV4))</f>
        <v>3.65</v>
      </c>
      <c r="AJ28">
        <f t="shared" ref="AJ28:AJ43" si="28">(AS28)</f>
        <v>0</v>
      </c>
      <c r="AK28">
        <v>14257.644200000001</v>
      </c>
      <c r="AL28">
        <v>0</v>
      </c>
      <c r="AM28">
        <v>136.21799999999999</v>
      </c>
      <c r="AN28">
        <v>1630.3820000000001</v>
      </c>
      <c r="AO28">
        <v>12491.0442</v>
      </c>
      <c r="AP28">
        <v>0</v>
      </c>
      <c r="AQ28">
        <v>30.53</v>
      </c>
      <c r="AR28">
        <v>3.65</v>
      </c>
      <c r="AS28">
        <v>0</v>
      </c>
      <c r="AT28">
        <v>91</v>
      </c>
      <c r="AU28">
        <v>52</v>
      </c>
      <c r="AV28">
        <v>1</v>
      </c>
      <c r="AW28">
        <v>1</v>
      </c>
      <c r="AZ28">
        <v>1</v>
      </c>
      <c r="BA28">
        <v>1</v>
      </c>
      <c r="BB28">
        <v>1</v>
      </c>
      <c r="BC28">
        <v>1</v>
      </c>
      <c r="BD28" t="s">
        <v>3</v>
      </c>
      <c r="BE28" t="s">
        <v>3</v>
      </c>
      <c r="BF28" t="s">
        <v>3</v>
      </c>
      <c r="BG28" t="s">
        <v>3</v>
      </c>
      <c r="BH28">
        <v>0</v>
      </c>
      <c r="BI28">
        <v>1</v>
      </c>
      <c r="BJ28" t="s">
        <v>23</v>
      </c>
      <c r="BM28">
        <v>46003</v>
      </c>
      <c r="BN28">
        <v>0</v>
      </c>
      <c r="BO28" t="s">
        <v>3</v>
      </c>
      <c r="BP28">
        <v>0</v>
      </c>
      <c r="BQ28">
        <v>2</v>
      </c>
      <c r="BR28">
        <v>0</v>
      </c>
      <c r="BS28">
        <v>1</v>
      </c>
      <c r="BT28">
        <v>1</v>
      </c>
      <c r="BU28">
        <v>1</v>
      </c>
      <c r="BV28">
        <v>1</v>
      </c>
      <c r="BW28">
        <v>1</v>
      </c>
      <c r="BX28">
        <v>1</v>
      </c>
      <c r="BY28" t="s">
        <v>3</v>
      </c>
      <c r="BZ28">
        <v>91</v>
      </c>
      <c r="CA28">
        <v>52</v>
      </c>
      <c r="CB28" t="s">
        <v>3</v>
      </c>
      <c r="CE28">
        <v>0</v>
      </c>
      <c r="CF28">
        <v>0</v>
      </c>
      <c r="CG28">
        <v>0</v>
      </c>
      <c r="CM28">
        <v>0</v>
      </c>
      <c r="CN28" t="s">
        <v>3</v>
      </c>
      <c r="CO28">
        <v>0</v>
      </c>
      <c r="CP28">
        <f t="shared" ref="CP28:CP43" si="29">(P28+Q28+S28+R28)</f>
        <v>0</v>
      </c>
      <c r="CQ28">
        <f>SUMIF(SmtRes!AQ1:'SmtRes'!AQ4,"=1",SmtRes!AA1:'SmtRes'!AA4)</f>
        <v>0</v>
      </c>
      <c r="CR28">
        <f>SUMIF(SmtRes!AQ1:'SmtRes'!AQ4,"=1",SmtRes!AB1:'SmtRes'!AB4)</f>
        <v>54.86</v>
      </c>
      <c r="CS28">
        <f>SUMIF(SmtRes!AQ1:'SmtRes'!AQ4,"=1",SmtRes!AC1:'SmtRes'!AC4)</f>
        <v>446.68</v>
      </c>
      <c r="CT28">
        <f>SUMIF(SmtRes!AQ1:'SmtRes'!AQ4,"=1",SmtRes!AD1:'SmtRes'!AD4)</f>
        <v>409.14</v>
      </c>
      <c r="CU28">
        <f t="shared" ref="CU28:CU43" si="30">AG28</f>
        <v>0</v>
      </c>
      <c r="CV28">
        <f>SUMIF(SmtRes!AQ1:'SmtRes'!AQ4,"=1",SmtRes!BU1:'SmtRes'!BU4)</f>
        <v>30.53</v>
      </c>
      <c r="CW28">
        <f>SUMIF(SmtRes!AQ1:'SmtRes'!AQ4,"=1",SmtRes!BV1:'SmtRes'!BV4)</f>
        <v>3.65</v>
      </c>
      <c r="CX28">
        <f t="shared" ref="CX28:CX43" si="31">AJ28</f>
        <v>0</v>
      </c>
      <c r="CY28">
        <f t="shared" ref="CY28:CY35" si="32">(((S28+R28)*AT28)/100)</f>
        <v>0</v>
      </c>
      <c r="CZ28">
        <f t="shared" ref="CZ28:CZ35" si="33">(((S28+R28)*AU28)/100)</f>
        <v>0</v>
      </c>
      <c r="DC28" t="s">
        <v>3</v>
      </c>
      <c r="DD28" t="s">
        <v>3</v>
      </c>
      <c r="DE28" t="s">
        <v>3</v>
      </c>
      <c r="DF28" t="s">
        <v>3</v>
      </c>
      <c r="DG28" t="s">
        <v>3</v>
      </c>
      <c r="DH28" t="s">
        <v>3</v>
      </c>
      <c r="DI28" t="s">
        <v>3</v>
      </c>
      <c r="DJ28" t="s">
        <v>3</v>
      </c>
      <c r="DK28" t="s">
        <v>3</v>
      </c>
      <c r="DL28" t="s">
        <v>3</v>
      </c>
      <c r="DM28" t="s">
        <v>3</v>
      </c>
      <c r="DN28">
        <v>0</v>
      </c>
      <c r="DO28">
        <v>0</v>
      </c>
      <c r="DP28">
        <v>1</v>
      </c>
      <c r="DQ28">
        <v>1</v>
      </c>
      <c r="DU28">
        <v>1005</v>
      </c>
      <c r="DV28" t="s">
        <v>22</v>
      </c>
      <c r="DW28" t="s">
        <v>22</v>
      </c>
      <c r="DX28">
        <v>100</v>
      </c>
      <c r="DZ28" t="s">
        <v>3</v>
      </c>
      <c r="EA28" t="s">
        <v>3</v>
      </c>
      <c r="EB28" t="s">
        <v>3</v>
      </c>
      <c r="EC28" t="s">
        <v>3</v>
      </c>
      <c r="EE28">
        <v>31728215</v>
      </c>
      <c r="EF28">
        <v>2</v>
      </c>
      <c r="EG28" t="s">
        <v>24</v>
      </c>
      <c r="EH28">
        <v>40</v>
      </c>
      <c r="EI28" t="s">
        <v>25</v>
      </c>
      <c r="EJ28">
        <v>1</v>
      </c>
      <c r="EK28">
        <v>46003</v>
      </c>
      <c r="EL28" t="s">
        <v>26</v>
      </c>
      <c r="EM28" t="s">
        <v>27</v>
      </c>
      <c r="EO28" t="s">
        <v>3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30.53</v>
      </c>
      <c r="EX28">
        <v>3.65</v>
      </c>
      <c r="EY28">
        <v>0</v>
      </c>
      <c r="FQ28">
        <v>0</v>
      </c>
      <c r="FR28">
        <f t="shared" ref="FR28:FR43" si="34">ROUND(IF(BI28=3,GM28,0),2)</f>
        <v>0</v>
      </c>
      <c r="FS28">
        <v>0</v>
      </c>
      <c r="FX28">
        <v>91</v>
      </c>
      <c r="FY28">
        <v>52</v>
      </c>
      <c r="GA28" t="s">
        <v>3</v>
      </c>
      <c r="GD28">
        <v>1</v>
      </c>
      <c r="GF28">
        <v>1511188720</v>
      </c>
      <c r="GG28">
        <v>2</v>
      </c>
      <c r="GH28">
        <v>1</v>
      </c>
      <c r="GI28">
        <v>-2</v>
      </c>
      <c r="GJ28">
        <v>0</v>
      </c>
      <c r="GK28">
        <v>0</v>
      </c>
      <c r="GL28">
        <f t="shared" ref="GL28:GL43" si="35">ROUND(IF(AND(BH28=3,BI28=3,FS28&lt;&gt;0),P28,0),2)</f>
        <v>0</v>
      </c>
      <c r="GM28">
        <f t="shared" ref="GM28:GM43" si="36">ROUND(O28+X28+Y28,2)+GX28</f>
        <v>0</v>
      </c>
      <c r="GN28">
        <f t="shared" ref="GN28:GN43" si="37">IF(OR(BI28=0,BI28=1),GM28-GX28,0)</f>
        <v>0</v>
      </c>
      <c r="GO28">
        <f t="shared" ref="GO28:GO43" si="38">IF(BI28=2,GM28-GX28,0)</f>
        <v>0</v>
      </c>
      <c r="GP28">
        <f t="shared" ref="GP28:GP43" si="39">IF(BI28=4,GM28-GX28,0)</f>
        <v>0</v>
      </c>
      <c r="GR28">
        <v>0</v>
      </c>
      <c r="GS28">
        <v>3</v>
      </c>
      <c r="GT28">
        <v>0</v>
      </c>
      <c r="GU28" t="s">
        <v>3</v>
      </c>
      <c r="GV28">
        <f t="shared" ref="GV28:GV43" si="40">ROUND((GT28),6)</f>
        <v>0</v>
      </c>
      <c r="GW28">
        <v>1</v>
      </c>
      <c r="GX28">
        <f t="shared" ref="GX28:GX43" si="41">ROUND(HC28*I28,2)</f>
        <v>0</v>
      </c>
      <c r="HA28">
        <v>0</v>
      </c>
      <c r="HB28">
        <v>0</v>
      </c>
      <c r="HC28">
        <f t="shared" ref="HC28:HC43" si="42">GV28*GW28</f>
        <v>0</v>
      </c>
      <c r="HE28" t="s">
        <v>3</v>
      </c>
      <c r="HF28" t="s">
        <v>3</v>
      </c>
      <c r="HM28" t="s">
        <v>3</v>
      </c>
      <c r="HN28" t="s">
        <v>28</v>
      </c>
      <c r="HO28" t="s">
        <v>29</v>
      </c>
      <c r="HP28" t="s">
        <v>26</v>
      </c>
      <c r="HQ28" t="s">
        <v>26</v>
      </c>
      <c r="IK28">
        <v>0</v>
      </c>
    </row>
    <row r="29" spans="1:245" x14ac:dyDescent="0.2">
      <c r="A29">
        <v>18</v>
      </c>
      <c r="B29">
        <v>1</v>
      </c>
      <c r="C29">
        <v>4</v>
      </c>
      <c r="E29" t="s">
        <v>30</v>
      </c>
      <c r="F29" t="s">
        <v>31</v>
      </c>
      <c r="G29" t="s">
        <v>32</v>
      </c>
      <c r="H29" t="s">
        <v>33</v>
      </c>
      <c r="I29">
        <v>0</v>
      </c>
      <c r="J29">
        <v>0.8</v>
      </c>
      <c r="K29">
        <v>0</v>
      </c>
      <c r="O29">
        <f t="shared" si="21"/>
        <v>0</v>
      </c>
      <c r="P29">
        <f>ROUND(CQ29*I29,2)</f>
        <v>0</v>
      </c>
      <c r="Q29">
        <f>ROUND(CR29*I29,2)</f>
        <v>0</v>
      </c>
      <c r="R29">
        <f>ROUND(CS29*I29,2)</f>
        <v>0</v>
      </c>
      <c r="S29">
        <f>ROUND(CT29*I29,2)</f>
        <v>0</v>
      </c>
      <c r="T29">
        <f t="shared" si="22"/>
        <v>0</v>
      </c>
      <c r="U29">
        <f>ROUND(CV29*I29,7)</f>
        <v>0</v>
      </c>
      <c r="V29">
        <f>ROUND(CW29*I29,7)</f>
        <v>0</v>
      </c>
      <c r="W29">
        <f t="shared" si="23"/>
        <v>0</v>
      </c>
      <c r="X29">
        <f t="shared" si="24"/>
        <v>0</v>
      </c>
      <c r="Y29">
        <f t="shared" si="25"/>
        <v>0</v>
      </c>
      <c r="AA29">
        <v>32945098</v>
      </c>
      <c r="AB29">
        <f t="shared" si="26"/>
        <v>0</v>
      </c>
      <c r="AC29">
        <f>ROUND((ES29),6)</f>
        <v>0</v>
      </c>
      <c r="AD29">
        <f>ROUND((((ET29)-(EU29))+AE29),6)</f>
        <v>0</v>
      </c>
      <c r="AE29">
        <f>ROUND((EU29),6)</f>
        <v>0</v>
      </c>
      <c r="AF29">
        <f>ROUND((EV29),6)</f>
        <v>0</v>
      </c>
      <c r="AG29">
        <f t="shared" si="27"/>
        <v>0</v>
      </c>
      <c r="AH29">
        <f>(EW29)</f>
        <v>0</v>
      </c>
      <c r="AI29">
        <f>(EX29)</f>
        <v>0</v>
      </c>
      <c r="AJ29">
        <f t="shared" si="28"/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91</v>
      </c>
      <c r="AU29">
        <v>52</v>
      </c>
      <c r="AV29">
        <v>1</v>
      </c>
      <c r="AW29">
        <v>1</v>
      </c>
      <c r="AZ29">
        <v>1</v>
      </c>
      <c r="BA29">
        <v>1</v>
      </c>
      <c r="BB29">
        <v>1</v>
      </c>
      <c r="BC29">
        <v>1</v>
      </c>
      <c r="BD29" t="s">
        <v>3</v>
      </c>
      <c r="BE29" t="s">
        <v>3</v>
      </c>
      <c r="BF29" t="s">
        <v>3</v>
      </c>
      <c r="BG29" t="s">
        <v>3</v>
      </c>
      <c r="BH29">
        <v>3</v>
      </c>
      <c r="BI29">
        <v>1</v>
      </c>
      <c r="BJ29" t="s">
        <v>3</v>
      </c>
      <c r="BM29">
        <v>46003</v>
      </c>
      <c r="BN29">
        <v>0</v>
      </c>
      <c r="BO29" t="s">
        <v>3</v>
      </c>
      <c r="BP29">
        <v>0</v>
      </c>
      <c r="BQ29">
        <v>2</v>
      </c>
      <c r="BR29">
        <v>0</v>
      </c>
      <c r="BS29">
        <v>1</v>
      </c>
      <c r="BT29">
        <v>1</v>
      </c>
      <c r="BU29">
        <v>1</v>
      </c>
      <c r="BV29">
        <v>1</v>
      </c>
      <c r="BW29">
        <v>1</v>
      </c>
      <c r="BX29">
        <v>1</v>
      </c>
      <c r="BY29" t="s">
        <v>3</v>
      </c>
      <c r="BZ29">
        <v>91</v>
      </c>
      <c r="CA29">
        <v>52</v>
      </c>
      <c r="CB29" t="s">
        <v>3</v>
      </c>
      <c r="CE29">
        <v>0</v>
      </c>
      <c r="CF29">
        <v>0</v>
      </c>
      <c r="CG29">
        <v>0</v>
      </c>
      <c r="CM29">
        <v>0</v>
      </c>
      <c r="CN29" t="s">
        <v>3</v>
      </c>
      <c r="CO29">
        <v>0</v>
      </c>
      <c r="CP29">
        <f t="shared" si="29"/>
        <v>0</v>
      </c>
      <c r="CQ29">
        <f>ROUND(AL29*BC29,2)</f>
        <v>0</v>
      </c>
      <c r="CR29">
        <f>ROUND(AM29*BB29,2)</f>
        <v>0</v>
      </c>
      <c r="CS29">
        <f>ROUND(AN29*BS29,2)</f>
        <v>0</v>
      </c>
      <c r="CT29">
        <f>ROUND(AO29*BA29,2)</f>
        <v>0</v>
      </c>
      <c r="CU29">
        <f t="shared" si="30"/>
        <v>0</v>
      </c>
      <c r="CV29">
        <f>AH29</f>
        <v>0</v>
      </c>
      <c r="CW29">
        <f>AI29</f>
        <v>0</v>
      </c>
      <c r="CX29">
        <f t="shared" si="31"/>
        <v>0</v>
      </c>
      <c r="CY29">
        <f t="shared" si="32"/>
        <v>0</v>
      </c>
      <c r="CZ29">
        <f t="shared" si="33"/>
        <v>0</v>
      </c>
      <c r="DC29" t="s">
        <v>3</v>
      </c>
      <c r="DD29" t="s">
        <v>3</v>
      </c>
      <c r="DE29" t="s">
        <v>3</v>
      </c>
      <c r="DF29" t="s">
        <v>3</v>
      </c>
      <c r="DG29" t="s">
        <v>3</v>
      </c>
      <c r="DH29" t="s">
        <v>3</v>
      </c>
      <c r="DI29" t="s">
        <v>3</v>
      </c>
      <c r="DJ29" t="s">
        <v>3</v>
      </c>
      <c r="DK29" t="s">
        <v>3</v>
      </c>
      <c r="DL29" t="s">
        <v>3</v>
      </c>
      <c r="DM29" t="s">
        <v>3</v>
      </c>
      <c r="DN29">
        <v>0</v>
      </c>
      <c r="DO29">
        <v>0</v>
      </c>
      <c r="DP29">
        <v>1</v>
      </c>
      <c r="DQ29">
        <v>1</v>
      </c>
      <c r="DU29">
        <v>1009</v>
      </c>
      <c r="DV29" t="s">
        <v>33</v>
      </c>
      <c r="DW29" t="s">
        <v>33</v>
      </c>
      <c r="DX29">
        <v>1000</v>
      </c>
      <c r="DZ29" t="s">
        <v>3</v>
      </c>
      <c r="EA29" t="s">
        <v>3</v>
      </c>
      <c r="EB29" t="s">
        <v>3</v>
      </c>
      <c r="EC29" t="s">
        <v>3</v>
      </c>
      <c r="EE29">
        <v>31728215</v>
      </c>
      <c r="EF29">
        <v>2</v>
      </c>
      <c r="EG29" t="s">
        <v>24</v>
      </c>
      <c r="EH29">
        <v>40</v>
      </c>
      <c r="EI29" t="s">
        <v>25</v>
      </c>
      <c r="EJ29">
        <v>1</v>
      </c>
      <c r="EK29">
        <v>46003</v>
      </c>
      <c r="EL29" t="s">
        <v>26</v>
      </c>
      <c r="EM29" t="s">
        <v>27</v>
      </c>
      <c r="EO29" t="s">
        <v>3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FQ29">
        <v>0</v>
      </c>
      <c r="FR29">
        <f t="shared" si="34"/>
        <v>0</v>
      </c>
      <c r="FS29">
        <v>0</v>
      </c>
      <c r="FX29">
        <v>91</v>
      </c>
      <c r="FY29">
        <v>52</v>
      </c>
      <c r="GA29" t="s">
        <v>3</v>
      </c>
      <c r="GD29">
        <v>1</v>
      </c>
      <c r="GF29">
        <v>2102561428</v>
      </c>
      <c r="GG29">
        <v>2</v>
      </c>
      <c r="GH29">
        <v>1</v>
      </c>
      <c r="GI29">
        <v>-2</v>
      </c>
      <c r="GJ29">
        <v>0</v>
      </c>
      <c r="GK29">
        <v>0</v>
      </c>
      <c r="GL29">
        <f t="shared" si="35"/>
        <v>0</v>
      </c>
      <c r="GM29">
        <f t="shared" si="36"/>
        <v>0</v>
      </c>
      <c r="GN29">
        <f t="shared" si="37"/>
        <v>0</v>
      </c>
      <c r="GO29">
        <f t="shared" si="38"/>
        <v>0</v>
      </c>
      <c r="GP29">
        <f t="shared" si="39"/>
        <v>0</v>
      </c>
      <c r="GR29">
        <v>0</v>
      </c>
      <c r="GS29">
        <v>3</v>
      </c>
      <c r="GT29">
        <v>0</v>
      </c>
      <c r="GU29" t="s">
        <v>3</v>
      </c>
      <c r="GV29">
        <f t="shared" si="40"/>
        <v>0</v>
      </c>
      <c r="GW29">
        <v>1</v>
      </c>
      <c r="GX29">
        <f t="shared" si="41"/>
        <v>0</v>
      </c>
      <c r="HA29">
        <v>0</v>
      </c>
      <c r="HB29">
        <v>0</v>
      </c>
      <c r="HC29">
        <f t="shared" si="42"/>
        <v>0</v>
      </c>
      <c r="HE29" t="s">
        <v>3</v>
      </c>
      <c r="HF29" t="s">
        <v>3</v>
      </c>
      <c r="HM29" t="s">
        <v>3</v>
      </c>
      <c r="HN29" t="s">
        <v>28</v>
      </c>
      <c r="HO29" t="s">
        <v>29</v>
      </c>
      <c r="HP29" t="s">
        <v>26</v>
      </c>
      <c r="HQ29" t="s">
        <v>26</v>
      </c>
      <c r="IK29">
        <v>0</v>
      </c>
    </row>
    <row r="30" spans="1:245" x14ac:dyDescent="0.2">
      <c r="A30">
        <v>17</v>
      </c>
      <c r="B30">
        <v>1</v>
      </c>
      <c r="C30">
        <f>ROW(SmtRes!A12)</f>
        <v>12</v>
      </c>
      <c r="D30">
        <f>ROW(EtalonRes!A12)</f>
        <v>12</v>
      </c>
      <c r="E30" t="s">
        <v>34</v>
      </c>
      <c r="F30" t="s">
        <v>35</v>
      </c>
      <c r="G30" t="s">
        <v>36</v>
      </c>
      <c r="H30" t="s">
        <v>22</v>
      </c>
      <c r="I30">
        <v>0</v>
      </c>
      <c r="J30">
        <v>0</v>
      </c>
      <c r="K30">
        <v>0</v>
      </c>
      <c r="O30">
        <f t="shared" si="21"/>
        <v>0</v>
      </c>
      <c r="P30">
        <f>SUMIF(SmtRes!AQ5:'SmtRes'!AQ12,"=1",SmtRes!DF5:'SmtRes'!DF12)</f>
        <v>0</v>
      </c>
      <c r="Q30">
        <f>SUMIF(SmtRes!AQ5:'SmtRes'!AQ12,"=1",SmtRes!DG5:'SmtRes'!DG12)</f>
        <v>0</v>
      </c>
      <c r="R30">
        <f>SUMIF(SmtRes!AQ5:'SmtRes'!AQ12,"=1",SmtRes!DH5:'SmtRes'!DH12)</f>
        <v>0</v>
      </c>
      <c r="S30">
        <f>SUMIF(SmtRes!AQ5:'SmtRes'!AQ12,"=1",SmtRes!DI5:'SmtRes'!DI12)</f>
        <v>0</v>
      </c>
      <c r="T30">
        <f t="shared" si="22"/>
        <v>0</v>
      </c>
      <c r="U30">
        <f>SUMIF(SmtRes!AQ5:'SmtRes'!AQ12,"=1",SmtRes!CV5:'SmtRes'!CV12)</f>
        <v>0</v>
      </c>
      <c r="V30">
        <f>SUMIF(SmtRes!AQ5:'SmtRes'!AQ12,"=1",SmtRes!CW5:'SmtRes'!CW12)</f>
        <v>0</v>
      </c>
      <c r="W30">
        <f t="shared" si="23"/>
        <v>0</v>
      </c>
      <c r="X30">
        <f t="shared" si="24"/>
        <v>0</v>
      </c>
      <c r="Y30">
        <f t="shared" si="25"/>
        <v>0</v>
      </c>
      <c r="AA30">
        <v>32945098</v>
      </c>
      <c r="AB30">
        <f t="shared" si="26"/>
        <v>119836.124212</v>
      </c>
      <c r="AC30">
        <f>ROUND((SUM(SmtRes!BQ5:'SmtRes'!BQ12)),6)</f>
        <v>88037.928262000001</v>
      </c>
      <c r="AD30">
        <f>ROUND((((SUM(SmtRes!BR5:'SmtRes'!BR12))-(SUM(SmtRes!BS5:'SmtRes'!BS12)))+AE30),6)</f>
        <v>925.90774999999996</v>
      </c>
      <c r="AE30">
        <f>ROUND((SUM(SmtRes!BS5:'SmtRes'!BS12)),6)</f>
        <v>1115.9435000000001</v>
      </c>
      <c r="AF30">
        <f>ROUND((SUM(SmtRes!BT5:'SmtRes'!BT12)),6)</f>
        <v>30872.288199999999</v>
      </c>
      <c r="AG30">
        <f t="shared" si="27"/>
        <v>0</v>
      </c>
      <c r="AH30">
        <f>(SUM(SmtRes!BU5:'SmtRes'!BU12))</f>
        <v>69.114999999999995</v>
      </c>
      <c r="AI30">
        <f>(SUM(SmtRes!BV5:'SmtRes'!BV12))</f>
        <v>2.3250000000000002</v>
      </c>
      <c r="AJ30">
        <f t="shared" si="28"/>
        <v>0</v>
      </c>
      <c r="AK30">
        <v>116516.87726199999</v>
      </c>
      <c r="AL30">
        <v>88037.928262000001</v>
      </c>
      <c r="AM30">
        <v>740.72620000000006</v>
      </c>
      <c r="AN30">
        <v>892.75480000000005</v>
      </c>
      <c r="AO30">
        <v>26845.468000000001</v>
      </c>
      <c r="AP30">
        <v>0</v>
      </c>
      <c r="AQ30">
        <v>60.1</v>
      </c>
      <c r="AR30">
        <v>1.86</v>
      </c>
      <c r="AS30">
        <v>0</v>
      </c>
      <c r="AT30">
        <v>100.8</v>
      </c>
      <c r="AU30">
        <v>55.25</v>
      </c>
      <c r="AV30">
        <v>1</v>
      </c>
      <c r="AW30">
        <v>1</v>
      </c>
      <c r="AZ30">
        <v>1</v>
      </c>
      <c r="BA30">
        <v>1</v>
      </c>
      <c r="BB30">
        <v>1</v>
      </c>
      <c r="BC30">
        <v>1</v>
      </c>
      <c r="BD30" t="s">
        <v>3</v>
      </c>
      <c r="BE30" t="s">
        <v>3</v>
      </c>
      <c r="BF30" t="s">
        <v>3</v>
      </c>
      <c r="BG30" t="s">
        <v>3</v>
      </c>
      <c r="BH30">
        <v>0</v>
      </c>
      <c r="BI30">
        <v>1</v>
      </c>
      <c r="BJ30" t="s">
        <v>37</v>
      </c>
      <c r="BM30">
        <v>11001</v>
      </c>
      <c r="BN30">
        <v>0</v>
      </c>
      <c r="BO30" t="s">
        <v>3</v>
      </c>
      <c r="BP30">
        <v>0</v>
      </c>
      <c r="BQ30">
        <v>2</v>
      </c>
      <c r="BR30">
        <v>0</v>
      </c>
      <c r="BS30">
        <v>1</v>
      </c>
      <c r="BT30">
        <v>1</v>
      </c>
      <c r="BU30">
        <v>1</v>
      </c>
      <c r="BV30">
        <v>1</v>
      </c>
      <c r="BW30">
        <v>1</v>
      </c>
      <c r="BX30">
        <v>1</v>
      </c>
      <c r="BY30" t="s">
        <v>3</v>
      </c>
      <c r="BZ30">
        <v>112</v>
      </c>
      <c r="CA30">
        <v>65</v>
      </c>
      <c r="CB30" t="s">
        <v>3</v>
      </c>
      <c r="CE30">
        <v>0</v>
      </c>
      <c r="CF30">
        <v>0</v>
      </c>
      <c r="CG30">
        <v>0</v>
      </c>
      <c r="CM30">
        <v>0</v>
      </c>
      <c r="CN30" t="s">
        <v>1037</v>
      </c>
      <c r="CO30">
        <v>0</v>
      </c>
      <c r="CP30">
        <f t="shared" si="29"/>
        <v>0</v>
      </c>
      <c r="CQ30">
        <f>SUMIF(SmtRes!AQ5:'SmtRes'!AQ12,"=1",SmtRes!AA5:'SmtRes'!AA12)</f>
        <v>119392.6</v>
      </c>
      <c r="CR30">
        <f>SUMIF(SmtRes!AQ5:'SmtRes'!AQ12,"=1",SmtRes!AB5:'SmtRes'!AB12)</f>
        <v>682.94</v>
      </c>
      <c r="CS30">
        <f>SUMIF(SmtRes!AQ5:'SmtRes'!AQ12,"=1",SmtRes!AC5:'SmtRes'!AC12)</f>
        <v>949.66000000000008</v>
      </c>
      <c r="CT30">
        <f>SUMIF(SmtRes!AQ5:'SmtRes'!AQ12,"=1",SmtRes!AD5:'SmtRes'!AD12)</f>
        <v>446.68</v>
      </c>
      <c r="CU30">
        <f t="shared" si="30"/>
        <v>0</v>
      </c>
      <c r="CV30">
        <f>SUMIF(SmtRes!AQ5:'SmtRes'!AQ12,"=1",SmtRes!BU5:'SmtRes'!BU12)</f>
        <v>69.114999999999995</v>
      </c>
      <c r="CW30">
        <f>SUMIF(SmtRes!AQ5:'SmtRes'!AQ12,"=1",SmtRes!BV5:'SmtRes'!BV12)</f>
        <v>2.3250000000000002</v>
      </c>
      <c r="CX30">
        <f t="shared" si="31"/>
        <v>0</v>
      </c>
      <c r="CY30">
        <f t="shared" si="32"/>
        <v>0</v>
      </c>
      <c r="CZ30">
        <f t="shared" si="33"/>
        <v>0</v>
      </c>
      <c r="DB30">
        <v>1</v>
      </c>
      <c r="DC30" t="s">
        <v>3</v>
      </c>
      <c r="DD30" t="s">
        <v>3</v>
      </c>
      <c r="DE30" t="s">
        <v>38</v>
      </c>
      <c r="DF30" t="s">
        <v>38</v>
      </c>
      <c r="DG30" t="s">
        <v>39</v>
      </c>
      <c r="DH30" t="s">
        <v>3</v>
      </c>
      <c r="DI30" t="s">
        <v>39</v>
      </c>
      <c r="DJ30" t="s">
        <v>38</v>
      </c>
      <c r="DK30" t="s">
        <v>3</v>
      </c>
      <c r="DL30" t="s">
        <v>40</v>
      </c>
      <c r="DM30" t="s">
        <v>41</v>
      </c>
      <c r="DN30">
        <v>0</v>
      </c>
      <c r="DO30">
        <v>0</v>
      </c>
      <c r="DP30">
        <v>1</v>
      </c>
      <c r="DQ30">
        <v>1</v>
      </c>
      <c r="DU30">
        <v>1005</v>
      </c>
      <c r="DV30" t="s">
        <v>22</v>
      </c>
      <c r="DW30" t="s">
        <v>22</v>
      </c>
      <c r="DX30">
        <v>100</v>
      </c>
      <c r="DZ30" t="s">
        <v>3</v>
      </c>
      <c r="EA30" t="s">
        <v>3</v>
      </c>
      <c r="EB30" t="s">
        <v>3</v>
      </c>
      <c r="EC30" t="s">
        <v>3</v>
      </c>
      <c r="EE30">
        <v>31727975</v>
      </c>
      <c r="EF30">
        <v>2</v>
      </c>
      <c r="EG30" t="s">
        <v>24</v>
      </c>
      <c r="EH30">
        <v>11</v>
      </c>
      <c r="EI30" t="s">
        <v>42</v>
      </c>
      <c r="EJ30">
        <v>1</v>
      </c>
      <c r="EK30">
        <v>11001</v>
      </c>
      <c r="EL30" t="s">
        <v>42</v>
      </c>
      <c r="EM30" t="s">
        <v>43</v>
      </c>
      <c r="EO30" t="s">
        <v>44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60.1</v>
      </c>
      <c r="EX30">
        <v>1.86</v>
      </c>
      <c r="EY30">
        <v>0</v>
      </c>
      <c r="FQ30">
        <v>0</v>
      </c>
      <c r="FR30">
        <f t="shared" si="34"/>
        <v>0</v>
      </c>
      <c r="FS30">
        <v>0</v>
      </c>
      <c r="FX30">
        <v>100.8</v>
      </c>
      <c r="FY30">
        <v>55.25</v>
      </c>
      <c r="GA30" t="s">
        <v>3</v>
      </c>
      <c r="GD30">
        <v>1</v>
      </c>
      <c r="GF30">
        <v>1674365704</v>
      </c>
      <c r="GG30">
        <v>2</v>
      </c>
      <c r="GH30">
        <v>1</v>
      </c>
      <c r="GI30">
        <v>-2</v>
      </c>
      <c r="GJ30">
        <v>0</v>
      </c>
      <c r="GK30">
        <v>0</v>
      </c>
      <c r="GL30">
        <f t="shared" si="35"/>
        <v>0</v>
      </c>
      <c r="GM30">
        <f t="shared" si="36"/>
        <v>0</v>
      </c>
      <c r="GN30">
        <f t="shared" si="37"/>
        <v>0</v>
      </c>
      <c r="GO30">
        <f t="shared" si="38"/>
        <v>0</v>
      </c>
      <c r="GP30">
        <f t="shared" si="39"/>
        <v>0</v>
      </c>
      <c r="GR30">
        <v>0</v>
      </c>
      <c r="GS30">
        <v>3</v>
      </c>
      <c r="GT30">
        <v>0</v>
      </c>
      <c r="GU30" t="s">
        <v>3</v>
      </c>
      <c r="GV30">
        <f t="shared" si="40"/>
        <v>0</v>
      </c>
      <c r="GW30">
        <v>1</v>
      </c>
      <c r="GX30">
        <f t="shared" si="41"/>
        <v>0</v>
      </c>
      <c r="HA30">
        <v>0</v>
      </c>
      <c r="HB30">
        <v>0</v>
      </c>
      <c r="HC30">
        <f t="shared" si="42"/>
        <v>0</v>
      </c>
      <c r="HE30" t="s">
        <v>3</v>
      </c>
      <c r="HF30" t="s">
        <v>3</v>
      </c>
      <c r="HM30" t="s">
        <v>3</v>
      </c>
      <c r="HN30" t="s">
        <v>45</v>
      </c>
      <c r="HO30" t="s">
        <v>46</v>
      </c>
      <c r="HP30" t="s">
        <v>42</v>
      </c>
      <c r="HQ30" t="s">
        <v>42</v>
      </c>
      <c r="IK30">
        <v>0</v>
      </c>
    </row>
    <row r="31" spans="1:245" x14ac:dyDescent="0.2">
      <c r="A31">
        <v>17</v>
      </c>
      <c r="B31">
        <v>1</v>
      </c>
      <c r="C31">
        <f>ROW(SmtRes!A14)</f>
        <v>14</v>
      </c>
      <c r="D31">
        <f>ROW(EtalonRes!A14)</f>
        <v>14</v>
      </c>
      <c r="E31" t="s">
        <v>47</v>
      </c>
      <c r="F31" t="s">
        <v>48</v>
      </c>
      <c r="G31" t="s">
        <v>49</v>
      </c>
      <c r="H31" t="s">
        <v>50</v>
      </c>
      <c r="I31">
        <v>0</v>
      </c>
      <c r="J31">
        <v>0</v>
      </c>
      <c r="K31">
        <v>0</v>
      </c>
      <c r="O31">
        <f t="shared" si="21"/>
        <v>0</v>
      </c>
      <c r="P31">
        <f>SUMIF(SmtRes!AQ13:'SmtRes'!AQ14,"=1",SmtRes!DF13:'SmtRes'!DF14)</f>
        <v>0</v>
      </c>
      <c r="Q31">
        <f>SUMIF(SmtRes!AQ13:'SmtRes'!AQ14,"=1",SmtRes!DG13:'SmtRes'!DG14)</f>
        <v>0</v>
      </c>
      <c r="R31">
        <f>SUMIF(SmtRes!AQ13:'SmtRes'!AQ14,"=1",SmtRes!DH13:'SmtRes'!DH14)</f>
        <v>0</v>
      </c>
      <c r="S31">
        <f>SUMIF(SmtRes!AQ13:'SmtRes'!AQ14,"=1",SmtRes!DI13:'SmtRes'!DI14)</f>
        <v>0</v>
      </c>
      <c r="T31">
        <f t="shared" si="22"/>
        <v>0</v>
      </c>
      <c r="U31">
        <f>SUMIF(SmtRes!AQ13:'SmtRes'!AQ14,"=1",SmtRes!CV13:'SmtRes'!CV14)</f>
        <v>0</v>
      </c>
      <c r="V31">
        <f>SUMIF(SmtRes!AQ13:'SmtRes'!AQ14,"=1",SmtRes!CW13:'SmtRes'!CW14)</f>
        <v>0</v>
      </c>
      <c r="W31">
        <f t="shared" si="23"/>
        <v>0</v>
      </c>
      <c r="X31">
        <f t="shared" si="24"/>
        <v>0</v>
      </c>
      <c r="Y31">
        <f t="shared" si="25"/>
        <v>0</v>
      </c>
      <c r="AA31">
        <v>32945098</v>
      </c>
      <c r="AB31">
        <f t="shared" si="26"/>
        <v>1542.4577999999999</v>
      </c>
      <c r="AC31">
        <f>ROUND((0),6)</f>
        <v>0</v>
      </c>
      <c r="AD31">
        <f>ROUND((((0)-(0))+AE31),6)</f>
        <v>0</v>
      </c>
      <c r="AE31">
        <f>ROUND((0),6)</f>
        <v>0</v>
      </c>
      <c r="AF31">
        <f>ROUND((SUM(SmtRes!BT13:'SmtRes'!BT14)),6)</f>
        <v>1542.4577999999999</v>
      </c>
      <c r="AG31">
        <f t="shared" si="27"/>
        <v>0</v>
      </c>
      <c r="AH31">
        <f>(SUM(SmtRes!BU13:'SmtRes'!BU14))</f>
        <v>3.77</v>
      </c>
      <c r="AI31">
        <f>(0)</f>
        <v>0</v>
      </c>
      <c r="AJ31">
        <f t="shared" si="28"/>
        <v>0</v>
      </c>
      <c r="AK31">
        <v>1542.4577999999999</v>
      </c>
      <c r="AL31">
        <v>0</v>
      </c>
      <c r="AM31">
        <v>0</v>
      </c>
      <c r="AN31">
        <v>0</v>
      </c>
      <c r="AO31">
        <v>1542.4577999999999</v>
      </c>
      <c r="AP31">
        <v>0</v>
      </c>
      <c r="AQ31">
        <v>3.77</v>
      </c>
      <c r="AR31">
        <v>0</v>
      </c>
      <c r="AS31">
        <v>0</v>
      </c>
      <c r="AT31">
        <v>89</v>
      </c>
      <c r="AU31">
        <v>49</v>
      </c>
      <c r="AV31">
        <v>1</v>
      </c>
      <c r="AW31">
        <v>1</v>
      </c>
      <c r="AZ31">
        <v>1</v>
      </c>
      <c r="BA31">
        <v>1</v>
      </c>
      <c r="BB31">
        <v>1</v>
      </c>
      <c r="BC31">
        <v>1</v>
      </c>
      <c r="BD31" t="s">
        <v>3</v>
      </c>
      <c r="BE31" t="s">
        <v>3</v>
      </c>
      <c r="BF31" t="s">
        <v>3</v>
      </c>
      <c r="BG31" t="s">
        <v>3</v>
      </c>
      <c r="BH31">
        <v>0</v>
      </c>
      <c r="BI31">
        <v>1</v>
      </c>
      <c r="BJ31" t="s">
        <v>51</v>
      </c>
      <c r="BM31">
        <v>57001</v>
      </c>
      <c r="BN31">
        <v>0</v>
      </c>
      <c r="BO31" t="s">
        <v>3</v>
      </c>
      <c r="BP31">
        <v>0</v>
      </c>
      <c r="BQ31">
        <v>6</v>
      </c>
      <c r="BR31">
        <v>0</v>
      </c>
      <c r="BS31">
        <v>1</v>
      </c>
      <c r="BT31">
        <v>1</v>
      </c>
      <c r="BU31">
        <v>1</v>
      </c>
      <c r="BV31">
        <v>1</v>
      </c>
      <c r="BW31">
        <v>1</v>
      </c>
      <c r="BX31">
        <v>1</v>
      </c>
      <c r="BY31" t="s">
        <v>3</v>
      </c>
      <c r="BZ31">
        <v>89</v>
      </c>
      <c r="CA31">
        <v>49</v>
      </c>
      <c r="CB31" t="s">
        <v>3</v>
      </c>
      <c r="CE31">
        <v>0</v>
      </c>
      <c r="CF31">
        <v>0</v>
      </c>
      <c r="CG31">
        <v>0</v>
      </c>
      <c r="CM31">
        <v>0</v>
      </c>
      <c r="CN31" t="s">
        <v>3</v>
      </c>
      <c r="CO31">
        <v>0</v>
      </c>
      <c r="CP31">
        <f t="shared" si="29"/>
        <v>0</v>
      </c>
      <c r="CQ31">
        <f>SUMIF(SmtRes!AQ13:'SmtRes'!AQ14,"=1",SmtRes!AA13:'SmtRes'!AA14)</f>
        <v>0</v>
      </c>
      <c r="CR31">
        <f>SUMIF(SmtRes!AQ13:'SmtRes'!AQ14,"=1",SmtRes!AB13:'SmtRes'!AB14)</f>
        <v>0</v>
      </c>
      <c r="CS31">
        <f>SUMIF(SmtRes!AQ13:'SmtRes'!AQ14,"=1",SmtRes!AC13:'SmtRes'!AC14)</f>
        <v>0</v>
      </c>
      <c r="CT31">
        <f>SUMIF(SmtRes!AQ13:'SmtRes'!AQ14,"=1",SmtRes!AD13:'SmtRes'!AD14)</f>
        <v>409.14</v>
      </c>
      <c r="CU31">
        <f t="shared" si="30"/>
        <v>0</v>
      </c>
      <c r="CV31">
        <f>SUMIF(SmtRes!AQ13:'SmtRes'!AQ14,"=1",SmtRes!BU13:'SmtRes'!BU14)</f>
        <v>3.77</v>
      </c>
      <c r="CW31">
        <f>SUMIF(SmtRes!AQ13:'SmtRes'!AQ14,"=1",SmtRes!BV13:'SmtRes'!BV14)</f>
        <v>0</v>
      </c>
      <c r="CX31">
        <f t="shared" si="31"/>
        <v>0</v>
      </c>
      <c r="CY31">
        <f t="shared" si="32"/>
        <v>0</v>
      </c>
      <c r="CZ31">
        <f t="shared" si="33"/>
        <v>0</v>
      </c>
      <c r="DC31" t="s">
        <v>3</v>
      </c>
      <c r="DD31" t="s">
        <v>3</v>
      </c>
      <c r="DE31" t="s">
        <v>3</v>
      </c>
      <c r="DF31" t="s">
        <v>3</v>
      </c>
      <c r="DG31" t="s">
        <v>3</v>
      </c>
      <c r="DH31" t="s">
        <v>3</v>
      </c>
      <c r="DI31" t="s">
        <v>3</v>
      </c>
      <c r="DJ31" t="s">
        <v>3</v>
      </c>
      <c r="DK31" t="s">
        <v>3</v>
      </c>
      <c r="DL31" t="s">
        <v>3</v>
      </c>
      <c r="DM31" t="s">
        <v>3</v>
      </c>
      <c r="DN31">
        <v>0</v>
      </c>
      <c r="DO31">
        <v>0</v>
      </c>
      <c r="DP31">
        <v>1</v>
      </c>
      <c r="DQ31">
        <v>1</v>
      </c>
      <c r="DU31">
        <v>1003</v>
      </c>
      <c r="DV31" t="s">
        <v>50</v>
      </c>
      <c r="DW31" t="s">
        <v>50</v>
      </c>
      <c r="DX31">
        <v>100</v>
      </c>
      <c r="DZ31" t="s">
        <v>3</v>
      </c>
      <c r="EA31" t="s">
        <v>3</v>
      </c>
      <c r="EB31" t="s">
        <v>3</v>
      </c>
      <c r="EC31" t="s">
        <v>3</v>
      </c>
      <c r="EE31">
        <v>31728052</v>
      </c>
      <c r="EF31">
        <v>6</v>
      </c>
      <c r="EG31" t="s">
        <v>52</v>
      </c>
      <c r="EH31">
        <v>11</v>
      </c>
      <c r="EI31" t="s">
        <v>42</v>
      </c>
      <c r="EJ31">
        <v>1</v>
      </c>
      <c r="EK31">
        <v>57001</v>
      </c>
      <c r="EL31" t="s">
        <v>42</v>
      </c>
      <c r="EM31" t="s">
        <v>53</v>
      </c>
      <c r="EO31" t="s">
        <v>3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3.77</v>
      </c>
      <c r="EX31">
        <v>0</v>
      </c>
      <c r="EY31">
        <v>0</v>
      </c>
      <c r="FQ31">
        <v>0</v>
      </c>
      <c r="FR31">
        <f t="shared" si="34"/>
        <v>0</v>
      </c>
      <c r="FS31">
        <v>0</v>
      </c>
      <c r="FX31">
        <v>89</v>
      </c>
      <c r="FY31">
        <v>49</v>
      </c>
      <c r="GA31" t="s">
        <v>3</v>
      </c>
      <c r="GD31">
        <v>1</v>
      </c>
      <c r="GF31">
        <v>-1936568398</v>
      </c>
      <c r="GG31">
        <v>2</v>
      </c>
      <c r="GH31">
        <v>1</v>
      </c>
      <c r="GI31">
        <v>-2</v>
      </c>
      <c r="GJ31">
        <v>0</v>
      </c>
      <c r="GK31">
        <v>0</v>
      </c>
      <c r="GL31">
        <f t="shared" si="35"/>
        <v>0</v>
      </c>
      <c r="GM31">
        <f t="shared" si="36"/>
        <v>0</v>
      </c>
      <c r="GN31">
        <f t="shared" si="37"/>
        <v>0</v>
      </c>
      <c r="GO31">
        <f t="shared" si="38"/>
        <v>0</v>
      </c>
      <c r="GP31">
        <f t="shared" si="39"/>
        <v>0</v>
      </c>
      <c r="GR31">
        <v>0</v>
      </c>
      <c r="GS31">
        <v>3</v>
      </c>
      <c r="GT31">
        <v>0</v>
      </c>
      <c r="GU31" t="s">
        <v>3</v>
      </c>
      <c r="GV31">
        <f t="shared" si="40"/>
        <v>0</v>
      </c>
      <c r="GW31">
        <v>1</v>
      </c>
      <c r="GX31">
        <f t="shared" si="41"/>
        <v>0</v>
      </c>
      <c r="HA31">
        <v>0</v>
      </c>
      <c r="HB31">
        <v>0</v>
      </c>
      <c r="HC31">
        <f t="shared" si="42"/>
        <v>0</v>
      </c>
      <c r="HE31" t="s">
        <v>3</v>
      </c>
      <c r="HF31" t="s">
        <v>3</v>
      </c>
      <c r="HM31" t="s">
        <v>3</v>
      </c>
      <c r="HN31" t="s">
        <v>54</v>
      </c>
      <c r="HO31" t="s">
        <v>55</v>
      </c>
      <c r="HP31" t="s">
        <v>42</v>
      </c>
      <c r="HQ31" t="s">
        <v>42</v>
      </c>
      <c r="IK31">
        <v>0</v>
      </c>
    </row>
    <row r="32" spans="1:245" x14ac:dyDescent="0.2">
      <c r="A32">
        <v>18</v>
      </c>
      <c r="B32">
        <v>1</v>
      </c>
      <c r="C32">
        <v>14</v>
      </c>
      <c r="E32" t="s">
        <v>56</v>
      </c>
      <c r="F32" t="s">
        <v>31</v>
      </c>
      <c r="G32" t="s">
        <v>32</v>
      </c>
      <c r="H32" t="s">
        <v>33</v>
      </c>
      <c r="I32">
        <v>0</v>
      </c>
      <c r="J32">
        <v>0.10999999999999999</v>
      </c>
      <c r="K32">
        <v>0</v>
      </c>
      <c r="O32">
        <f t="shared" si="21"/>
        <v>0</v>
      </c>
      <c r="P32">
        <f>ROUND(CQ32*I32,2)</f>
        <v>0</v>
      </c>
      <c r="Q32">
        <f>ROUND(CR32*I32,2)</f>
        <v>0</v>
      </c>
      <c r="R32">
        <f>ROUND(CS32*I32,2)</f>
        <v>0</v>
      </c>
      <c r="S32">
        <f>ROUND(CT32*I32,2)</f>
        <v>0</v>
      </c>
      <c r="T32">
        <f t="shared" si="22"/>
        <v>0</v>
      </c>
      <c r="U32">
        <f>ROUND(CV32*I32,7)</f>
        <v>0</v>
      </c>
      <c r="V32">
        <f>ROUND(CW32*I32,7)</f>
        <v>0</v>
      </c>
      <c r="W32">
        <f t="shared" si="23"/>
        <v>0</v>
      </c>
      <c r="X32">
        <f t="shared" si="24"/>
        <v>0</v>
      </c>
      <c r="Y32">
        <f t="shared" si="25"/>
        <v>0</v>
      </c>
      <c r="AA32">
        <v>32945098</v>
      </c>
      <c r="AB32">
        <f t="shared" si="26"/>
        <v>0</v>
      </c>
      <c r="AC32">
        <f>ROUND((ES32),6)</f>
        <v>0</v>
      </c>
      <c r="AD32">
        <f>ROUND((((ET32)-(EU32))+AE32),6)</f>
        <v>0</v>
      </c>
      <c r="AE32">
        <f>ROUND((EU32),6)</f>
        <v>0</v>
      </c>
      <c r="AF32">
        <f>ROUND((EV32),6)</f>
        <v>0</v>
      </c>
      <c r="AG32">
        <f t="shared" si="27"/>
        <v>0</v>
      </c>
      <c r="AH32">
        <f>(EW32)</f>
        <v>0</v>
      </c>
      <c r="AI32">
        <f>(EX32)</f>
        <v>0</v>
      </c>
      <c r="AJ32">
        <f t="shared" si="28"/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89</v>
      </c>
      <c r="AU32">
        <v>49</v>
      </c>
      <c r="AV32">
        <v>1</v>
      </c>
      <c r="AW32">
        <v>1</v>
      </c>
      <c r="AZ32">
        <v>1</v>
      </c>
      <c r="BA32">
        <v>1</v>
      </c>
      <c r="BB32">
        <v>1</v>
      </c>
      <c r="BC32">
        <v>1</v>
      </c>
      <c r="BD32" t="s">
        <v>3</v>
      </c>
      <c r="BE32" t="s">
        <v>3</v>
      </c>
      <c r="BF32" t="s">
        <v>3</v>
      </c>
      <c r="BG32" t="s">
        <v>3</v>
      </c>
      <c r="BH32">
        <v>3</v>
      </c>
      <c r="BI32">
        <v>1</v>
      </c>
      <c r="BJ32" t="s">
        <v>3</v>
      </c>
      <c r="BM32">
        <v>57001</v>
      </c>
      <c r="BN32">
        <v>0</v>
      </c>
      <c r="BO32" t="s">
        <v>3</v>
      </c>
      <c r="BP32">
        <v>0</v>
      </c>
      <c r="BQ32">
        <v>6</v>
      </c>
      <c r="BR32">
        <v>0</v>
      </c>
      <c r="BS32">
        <v>1</v>
      </c>
      <c r="BT32">
        <v>1</v>
      </c>
      <c r="BU32">
        <v>1</v>
      </c>
      <c r="BV32">
        <v>1</v>
      </c>
      <c r="BW32">
        <v>1</v>
      </c>
      <c r="BX32">
        <v>1</v>
      </c>
      <c r="BY32" t="s">
        <v>3</v>
      </c>
      <c r="BZ32">
        <v>89</v>
      </c>
      <c r="CA32">
        <v>49</v>
      </c>
      <c r="CB32" t="s">
        <v>3</v>
      </c>
      <c r="CE32">
        <v>0</v>
      </c>
      <c r="CF32">
        <v>0</v>
      </c>
      <c r="CG32">
        <v>0</v>
      </c>
      <c r="CM32">
        <v>0</v>
      </c>
      <c r="CN32" t="s">
        <v>3</v>
      </c>
      <c r="CO32">
        <v>0</v>
      </c>
      <c r="CP32">
        <f t="shared" si="29"/>
        <v>0</v>
      </c>
      <c r="CQ32">
        <f>ROUND(AL32*BC32,2)</f>
        <v>0</v>
      </c>
      <c r="CR32">
        <f>ROUND(AM32*BB32,2)</f>
        <v>0</v>
      </c>
      <c r="CS32">
        <f>ROUND(AN32*BS32,2)</f>
        <v>0</v>
      </c>
      <c r="CT32">
        <f>ROUND(AO32*BA32,2)</f>
        <v>0</v>
      </c>
      <c r="CU32">
        <f t="shared" si="30"/>
        <v>0</v>
      </c>
      <c r="CV32">
        <f>AH32</f>
        <v>0</v>
      </c>
      <c r="CW32">
        <f>AI32</f>
        <v>0</v>
      </c>
      <c r="CX32">
        <f t="shared" si="31"/>
        <v>0</v>
      </c>
      <c r="CY32">
        <f t="shared" si="32"/>
        <v>0</v>
      </c>
      <c r="CZ32">
        <f t="shared" si="33"/>
        <v>0</v>
      </c>
      <c r="DC32" t="s">
        <v>3</v>
      </c>
      <c r="DD32" t="s">
        <v>3</v>
      </c>
      <c r="DE32" t="s">
        <v>3</v>
      </c>
      <c r="DF32" t="s">
        <v>3</v>
      </c>
      <c r="DG32" t="s">
        <v>3</v>
      </c>
      <c r="DH32" t="s">
        <v>3</v>
      </c>
      <c r="DI32" t="s">
        <v>3</v>
      </c>
      <c r="DJ32" t="s">
        <v>3</v>
      </c>
      <c r="DK32" t="s">
        <v>3</v>
      </c>
      <c r="DL32" t="s">
        <v>3</v>
      </c>
      <c r="DM32" t="s">
        <v>3</v>
      </c>
      <c r="DN32">
        <v>0</v>
      </c>
      <c r="DO32">
        <v>0</v>
      </c>
      <c r="DP32">
        <v>1</v>
      </c>
      <c r="DQ32">
        <v>1</v>
      </c>
      <c r="DU32">
        <v>1009</v>
      </c>
      <c r="DV32" t="s">
        <v>33</v>
      </c>
      <c r="DW32" t="s">
        <v>33</v>
      </c>
      <c r="DX32">
        <v>1000</v>
      </c>
      <c r="DZ32" t="s">
        <v>3</v>
      </c>
      <c r="EA32" t="s">
        <v>3</v>
      </c>
      <c r="EB32" t="s">
        <v>3</v>
      </c>
      <c r="EC32" t="s">
        <v>3</v>
      </c>
      <c r="EE32">
        <v>31728052</v>
      </c>
      <c r="EF32">
        <v>6</v>
      </c>
      <c r="EG32" t="s">
        <v>52</v>
      </c>
      <c r="EH32">
        <v>11</v>
      </c>
      <c r="EI32" t="s">
        <v>42</v>
      </c>
      <c r="EJ32">
        <v>1</v>
      </c>
      <c r="EK32">
        <v>57001</v>
      </c>
      <c r="EL32" t="s">
        <v>42</v>
      </c>
      <c r="EM32" t="s">
        <v>53</v>
      </c>
      <c r="EO32" t="s">
        <v>3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FQ32">
        <v>0</v>
      </c>
      <c r="FR32">
        <f t="shared" si="34"/>
        <v>0</v>
      </c>
      <c r="FS32">
        <v>0</v>
      </c>
      <c r="FX32">
        <v>89</v>
      </c>
      <c r="FY32">
        <v>49</v>
      </c>
      <c r="GA32" t="s">
        <v>3</v>
      </c>
      <c r="GD32">
        <v>1</v>
      </c>
      <c r="GF32">
        <v>2102561428</v>
      </c>
      <c r="GG32">
        <v>2</v>
      </c>
      <c r="GH32">
        <v>1</v>
      </c>
      <c r="GI32">
        <v>-2</v>
      </c>
      <c r="GJ32">
        <v>0</v>
      </c>
      <c r="GK32">
        <v>0</v>
      </c>
      <c r="GL32">
        <f t="shared" si="35"/>
        <v>0</v>
      </c>
      <c r="GM32">
        <f t="shared" si="36"/>
        <v>0</v>
      </c>
      <c r="GN32">
        <f t="shared" si="37"/>
        <v>0</v>
      </c>
      <c r="GO32">
        <f t="shared" si="38"/>
        <v>0</v>
      </c>
      <c r="GP32">
        <f t="shared" si="39"/>
        <v>0</v>
      </c>
      <c r="GR32">
        <v>0</v>
      </c>
      <c r="GS32">
        <v>3</v>
      </c>
      <c r="GT32">
        <v>0</v>
      </c>
      <c r="GU32" t="s">
        <v>3</v>
      </c>
      <c r="GV32">
        <f t="shared" si="40"/>
        <v>0</v>
      </c>
      <c r="GW32">
        <v>1</v>
      </c>
      <c r="GX32">
        <f t="shared" si="41"/>
        <v>0</v>
      </c>
      <c r="HA32">
        <v>0</v>
      </c>
      <c r="HB32">
        <v>0</v>
      </c>
      <c r="HC32">
        <f t="shared" si="42"/>
        <v>0</v>
      </c>
      <c r="HE32" t="s">
        <v>3</v>
      </c>
      <c r="HF32" t="s">
        <v>3</v>
      </c>
      <c r="HM32" t="s">
        <v>3</v>
      </c>
      <c r="HN32" t="s">
        <v>54</v>
      </c>
      <c r="HO32" t="s">
        <v>55</v>
      </c>
      <c r="HP32" t="s">
        <v>42</v>
      </c>
      <c r="HQ32" t="s">
        <v>42</v>
      </c>
      <c r="IK32">
        <v>0</v>
      </c>
    </row>
    <row r="33" spans="1:245" x14ac:dyDescent="0.2">
      <c r="A33">
        <v>17</v>
      </c>
      <c r="B33">
        <v>1</v>
      </c>
      <c r="C33">
        <f>ROW(SmtRes!A21)</f>
        <v>21</v>
      </c>
      <c r="D33">
        <f>ROW(EtalonRes!A21)</f>
        <v>21</v>
      </c>
      <c r="E33" t="s">
        <v>57</v>
      </c>
      <c r="F33" t="s">
        <v>58</v>
      </c>
      <c r="G33" t="s">
        <v>59</v>
      </c>
      <c r="H33" t="s">
        <v>22</v>
      </c>
      <c r="I33">
        <v>0</v>
      </c>
      <c r="J33">
        <v>0</v>
      </c>
      <c r="K33">
        <v>0</v>
      </c>
      <c r="O33">
        <f t="shared" si="21"/>
        <v>0</v>
      </c>
      <c r="P33">
        <f>SUMIF(SmtRes!AQ15:'SmtRes'!AQ21,"=1",SmtRes!DF15:'SmtRes'!DF21)</f>
        <v>0</v>
      </c>
      <c r="Q33">
        <f>SUMIF(SmtRes!AQ15:'SmtRes'!AQ21,"=1",SmtRes!DG15:'SmtRes'!DG21)</f>
        <v>0</v>
      </c>
      <c r="R33">
        <f>SUMIF(SmtRes!AQ15:'SmtRes'!AQ21,"=1",SmtRes!DH15:'SmtRes'!DH21)</f>
        <v>0</v>
      </c>
      <c r="S33">
        <f>SUMIF(SmtRes!AQ15:'SmtRes'!AQ21,"=1",SmtRes!DI15:'SmtRes'!DI21)</f>
        <v>0</v>
      </c>
      <c r="T33">
        <f t="shared" si="22"/>
        <v>0</v>
      </c>
      <c r="U33">
        <f>SUMIF(SmtRes!AQ15:'SmtRes'!AQ21,"=1",SmtRes!CV15:'SmtRes'!CV21)</f>
        <v>0</v>
      </c>
      <c r="V33">
        <f>SUMIF(SmtRes!AQ15:'SmtRes'!AQ21,"=1",SmtRes!CW15:'SmtRes'!CW21)</f>
        <v>0</v>
      </c>
      <c r="W33">
        <f t="shared" si="23"/>
        <v>0</v>
      </c>
      <c r="X33">
        <f t="shared" si="24"/>
        <v>0</v>
      </c>
      <c r="Y33">
        <f t="shared" si="25"/>
        <v>0</v>
      </c>
      <c r="AA33">
        <v>32945098</v>
      </c>
      <c r="AB33">
        <f t="shared" si="26"/>
        <v>19550.733100000001</v>
      </c>
      <c r="AC33">
        <f>ROUND((SUM(SmtRes!BQ15:'SmtRes'!BQ21)),6)</f>
        <v>28.055</v>
      </c>
      <c r="AD33">
        <f>ROUND((((SUM(SmtRes!BR15:'SmtRes'!BR21))-(SUM(SmtRes!BS15:'SmtRes'!BS21)))+AE33),6)</f>
        <v>394.67750000000001</v>
      </c>
      <c r="AE33">
        <f>ROUND((SUM(SmtRes!BS15:'SmtRes'!BS21)),6)</f>
        <v>509.78500000000003</v>
      </c>
      <c r="AF33">
        <f>ROUND((SUM(SmtRes!BT15:'SmtRes'!BT21)),6)</f>
        <v>19128.000599999999</v>
      </c>
      <c r="AG33">
        <f t="shared" si="27"/>
        <v>0</v>
      </c>
      <c r="AH33">
        <f>(SUM(SmtRes!BU15:'SmtRes'!BU21))</f>
        <v>43.93</v>
      </c>
      <c r="AI33">
        <f>(SUM(SmtRes!BV15:'SmtRes'!BV21))</f>
        <v>1.0625</v>
      </c>
      <c r="AJ33">
        <f t="shared" si="28"/>
        <v>0</v>
      </c>
      <c r="AK33">
        <v>17384.669000000002</v>
      </c>
      <c r="AL33">
        <v>28.055</v>
      </c>
      <c r="AM33">
        <v>315.74200000000002</v>
      </c>
      <c r="AN33">
        <v>407.82799999999997</v>
      </c>
      <c r="AO33">
        <v>16633.044000000002</v>
      </c>
      <c r="AP33">
        <v>0</v>
      </c>
      <c r="AQ33">
        <v>38.200000000000003</v>
      </c>
      <c r="AR33">
        <v>0.85</v>
      </c>
      <c r="AS33">
        <v>0</v>
      </c>
      <c r="AT33">
        <v>100.8</v>
      </c>
      <c r="AU33">
        <v>55.25</v>
      </c>
      <c r="AV33">
        <v>1</v>
      </c>
      <c r="AW33">
        <v>1</v>
      </c>
      <c r="AZ33">
        <v>1</v>
      </c>
      <c r="BA33">
        <v>1</v>
      </c>
      <c r="BB33">
        <v>1</v>
      </c>
      <c r="BC33">
        <v>1</v>
      </c>
      <c r="BD33" t="s">
        <v>3</v>
      </c>
      <c r="BE33" t="s">
        <v>3</v>
      </c>
      <c r="BF33" t="s">
        <v>3</v>
      </c>
      <c r="BG33" t="s">
        <v>3</v>
      </c>
      <c r="BH33">
        <v>0</v>
      </c>
      <c r="BI33">
        <v>1</v>
      </c>
      <c r="BJ33" t="s">
        <v>60</v>
      </c>
      <c r="BM33">
        <v>11001</v>
      </c>
      <c r="BN33">
        <v>0</v>
      </c>
      <c r="BO33" t="s">
        <v>3</v>
      </c>
      <c r="BP33">
        <v>0</v>
      </c>
      <c r="BQ33">
        <v>2</v>
      </c>
      <c r="BR33">
        <v>0</v>
      </c>
      <c r="BS33">
        <v>1</v>
      </c>
      <c r="BT33">
        <v>1</v>
      </c>
      <c r="BU33">
        <v>1</v>
      </c>
      <c r="BV33">
        <v>1</v>
      </c>
      <c r="BW33">
        <v>1</v>
      </c>
      <c r="BX33">
        <v>1</v>
      </c>
      <c r="BY33" t="s">
        <v>3</v>
      </c>
      <c r="BZ33">
        <v>112</v>
      </c>
      <c r="CA33">
        <v>65</v>
      </c>
      <c r="CB33" t="s">
        <v>3</v>
      </c>
      <c r="CE33">
        <v>0</v>
      </c>
      <c r="CF33">
        <v>0</v>
      </c>
      <c r="CG33">
        <v>0</v>
      </c>
      <c r="CM33">
        <v>0</v>
      </c>
      <c r="CN33" t="s">
        <v>1037</v>
      </c>
      <c r="CO33">
        <v>0</v>
      </c>
      <c r="CP33">
        <f t="shared" si="29"/>
        <v>0</v>
      </c>
      <c r="CQ33">
        <f>SUMIF(SmtRes!AQ15:'SmtRes'!AQ21,"=1",SmtRes!AA15:'SmtRes'!AA21)</f>
        <v>83.04</v>
      </c>
      <c r="CR33">
        <f>SUMIF(SmtRes!AQ15:'SmtRes'!AQ21,"=1",SmtRes!AB15:'SmtRes'!AB21)</f>
        <v>660.22</v>
      </c>
      <c r="CS33">
        <f>SUMIF(SmtRes!AQ15:'SmtRes'!AQ21,"=1",SmtRes!AC15:'SmtRes'!AC21)</f>
        <v>949.66000000000008</v>
      </c>
      <c r="CT33">
        <f>SUMIF(SmtRes!AQ15:'SmtRes'!AQ21,"=1",SmtRes!AD15:'SmtRes'!AD21)</f>
        <v>435.42</v>
      </c>
      <c r="CU33">
        <f t="shared" si="30"/>
        <v>0</v>
      </c>
      <c r="CV33">
        <f>SUMIF(SmtRes!AQ15:'SmtRes'!AQ21,"=1",SmtRes!BU15:'SmtRes'!BU21)</f>
        <v>43.93</v>
      </c>
      <c r="CW33">
        <f>SUMIF(SmtRes!AQ15:'SmtRes'!AQ21,"=1",SmtRes!BV15:'SmtRes'!BV21)</f>
        <v>1.0625</v>
      </c>
      <c r="CX33">
        <f t="shared" si="31"/>
        <v>0</v>
      </c>
      <c r="CY33">
        <f t="shared" si="32"/>
        <v>0</v>
      </c>
      <c r="CZ33">
        <f t="shared" si="33"/>
        <v>0</v>
      </c>
      <c r="DB33">
        <v>2</v>
      </c>
      <c r="DC33" t="s">
        <v>3</v>
      </c>
      <c r="DD33" t="s">
        <v>3</v>
      </c>
      <c r="DE33" t="s">
        <v>38</v>
      </c>
      <c r="DF33" t="s">
        <v>38</v>
      </c>
      <c r="DG33" t="s">
        <v>39</v>
      </c>
      <c r="DH33" t="s">
        <v>3</v>
      </c>
      <c r="DI33" t="s">
        <v>39</v>
      </c>
      <c r="DJ33" t="s">
        <v>38</v>
      </c>
      <c r="DK33" t="s">
        <v>3</v>
      </c>
      <c r="DL33" t="s">
        <v>40</v>
      </c>
      <c r="DM33" t="s">
        <v>41</v>
      </c>
      <c r="DN33">
        <v>0</v>
      </c>
      <c r="DO33">
        <v>0</v>
      </c>
      <c r="DP33">
        <v>1</v>
      </c>
      <c r="DQ33">
        <v>1</v>
      </c>
      <c r="DU33">
        <v>1005</v>
      </c>
      <c r="DV33" t="s">
        <v>22</v>
      </c>
      <c r="DW33" t="s">
        <v>22</v>
      </c>
      <c r="DX33">
        <v>100</v>
      </c>
      <c r="DZ33" t="s">
        <v>3</v>
      </c>
      <c r="EA33" t="s">
        <v>3</v>
      </c>
      <c r="EB33" t="s">
        <v>3</v>
      </c>
      <c r="EC33" t="s">
        <v>3</v>
      </c>
      <c r="EE33">
        <v>31727975</v>
      </c>
      <c r="EF33">
        <v>2</v>
      </c>
      <c r="EG33" t="s">
        <v>24</v>
      </c>
      <c r="EH33">
        <v>11</v>
      </c>
      <c r="EI33" t="s">
        <v>42</v>
      </c>
      <c r="EJ33">
        <v>1</v>
      </c>
      <c r="EK33">
        <v>11001</v>
      </c>
      <c r="EL33" t="s">
        <v>42</v>
      </c>
      <c r="EM33" t="s">
        <v>43</v>
      </c>
      <c r="EO33" t="s">
        <v>44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38.200000000000003</v>
      </c>
      <c r="EX33">
        <v>0.85</v>
      </c>
      <c r="EY33">
        <v>0</v>
      </c>
      <c r="FQ33">
        <v>0</v>
      </c>
      <c r="FR33">
        <f t="shared" si="34"/>
        <v>0</v>
      </c>
      <c r="FS33">
        <v>0</v>
      </c>
      <c r="FX33">
        <v>100.8</v>
      </c>
      <c r="FY33">
        <v>55.25</v>
      </c>
      <c r="GA33" t="s">
        <v>3</v>
      </c>
      <c r="GD33">
        <v>1</v>
      </c>
      <c r="GF33">
        <v>-1709364669</v>
      </c>
      <c r="GG33">
        <v>2</v>
      </c>
      <c r="GH33">
        <v>1</v>
      </c>
      <c r="GI33">
        <v>-2</v>
      </c>
      <c r="GJ33">
        <v>0</v>
      </c>
      <c r="GK33">
        <v>0</v>
      </c>
      <c r="GL33">
        <f t="shared" si="35"/>
        <v>0</v>
      </c>
      <c r="GM33">
        <f t="shared" si="36"/>
        <v>0</v>
      </c>
      <c r="GN33">
        <f t="shared" si="37"/>
        <v>0</v>
      </c>
      <c r="GO33">
        <f t="shared" si="38"/>
        <v>0</v>
      </c>
      <c r="GP33">
        <f t="shared" si="39"/>
        <v>0</v>
      </c>
      <c r="GR33">
        <v>0</v>
      </c>
      <c r="GS33">
        <v>3</v>
      </c>
      <c r="GT33">
        <v>0</v>
      </c>
      <c r="GU33" t="s">
        <v>3</v>
      </c>
      <c r="GV33">
        <f t="shared" si="40"/>
        <v>0</v>
      </c>
      <c r="GW33">
        <v>1</v>
      </c>
      <c r="GX33">
        <f t="shared" si="41"/>
        <v>0</v>
      </c>
      <c r="HA33">
        <v>0</v>
      </c>
      <c r="HB33">
        <v>0</v>
      </c>
      <c r="HC33">
        <f t="shared" si="42"/>
        <v>0</v>
      </c>
      <c r="HE33" t="s">
        <v>3</v>
      </c>
      <c r="HF33" t="s">
        <v>3</v>
      </c>
      <c r="HM33" t="s">
        <v>3</v>
      </c>
      <c r="HN33" t="s">
        <v>45</v>
      </c>
      <c r="HO33" t="s">
        <v>46</v>
      </c>
      <c r="HP33" t="s">
        <v>42</v>
      </c>
      <c r="HQ33" t="s">
        <v>42</v>
      </c>
      <c r="IK33">
        <v>0</v>
      </c>
    </row>
    <row r="34" spans="1:245" x14ac:dyDescent="0.2">
      <c r="A34">
        <v>18</v>
      </c>
      <c r="B34">
        <v>1</v>
      </c>
      <c r="C34">
        <v>19</v>
      </c>
      <c r="E34" t="s">
        <v>61</v>
      </c>
      <c r="F34" t="s">
        <v>62</v>
      </c>
      <c r="G34" t="s">
        <v>63</v>
      </c>
      <c r="H34" t="s">
        <v>64</v>
      </c>
      <c r="I34">
        <v>0</v>
      </c>
      <c r="J34">
        <v>102</v>
      </c>
      <c r="K34">
        <v>0</v>
      </c>
      <c r="O34">
        <f t="shared" si="21"/>
        <v>0</v>
      </c>
      <c r="P34">
        <f>ROUND(CQ34*I34,2)</f>
        <v>0</v>
      </c>
      <c r="Q34">
        <f>ROUND(CR34*I34,2)</f>
        <v>0</v>
      </c>
      <c r="R34">
        <f>ROUND(CS34*I34,2)</f>
        <v>0</v>
      </c>
      <c r="S34">
        <f>ROUND(CT34*I34,2)</f>
        <v>0</v>
      </c>
      <c r="T34">
        <f t="shared" si="22"/>
        <v>0</v>
      </c>
      <c r="U34">
        <f>ROUND(CV34*I34,7)</f>
        <v>0</v>
      </c>
      <c r="V34">
        <f>ROUND(CW34*I34,7)</f>
        <v>0</v>
      </c>
      <c r="W34">
        <f t="shared" si="23"/>
        <v>0</v>
      </c>
      <c r="X34">
        <f t="shared" si="24"/>
        <v>0</v>
      </c>
      <c r="Y34">
        <f t="shared" si="25"/>
        <v>0</v>
      </c>
      <c r="AA34">
        <v>32945098</v>
      </c>
      <c r="AB34">
        <f t="shared" si="26"/>
        <v>0</v>
      </c>
      <c r="AC34">
        <f>ROUND((ES34),6)</f>
        <v>0</v>
      </c>
      <c r="AD34">
        <f>ROUND((((ET34)-(EU34))+AE34),6)</f>
        <v>0</v>
      </c>
      <c r="AE34">
        <f t="shared" ref="AE34:AF37" si="43">ROUND((EU34),6)</f>
        <v>0</v>
      </c>
      <c r="AF34">
        <f t="shared" si="43"/>
        <v>0</v>
      </c>
      <c r="AG34">
        <f t="shared" si="27"/>
        <v>0</v>
      </c>
      <c r="AH34">
        <f t="shared" ref="AH34:AI37" si="44">(EW34)</f>
        <v>0</v>
      </c>
      <c r="AI34">
        <f t="shared" si="44"/>
        <v>0</v>
      </c>
      <c r="AJ34">
        <f t="shared" si="28"/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112</v>
      </c>
      <c r="AU34">
        <v>65</v>
      </c>
      <c r="AV34">
        <v>1</v>
      </c>
      <c r="AW34">
        <v>1</v>
      </c>
      <c r="AZ34">
        <v>1</v>
      </c>
      <c r="BA34">
        <v>1</v>
      </c>
      <c r="BB34">
        <v>1</v>
      </c>
      <c r="BC34">
        <v>1</v>
      </c>
      <c r="BD34" t="s">
        <v>3</v>
      </c>
      <c r="BE34" t="s">
        <v>3</v>
      </c>
      <c r="BF34" t="s">
        <v>3</v>
      </c>
      <c r="BG34" t="s">
        <v>3</v>
      </c>
      <c r="BH34">
        <v>3</v>
      </c>
      <c r="BI34">
        <v>1</v>
      </c>
      <c r="BJ34" t="s">
        <v>3</v>
      </c>
      <c r="BM34">
        <v>11001</v>
      </c>
      <c r="BN34">
        <v>0</v>
      </c>
      <c r="BO34" t="s">
        <v>3</v>
      </c>
      <c r="BP34">
        <v>0</v>
      </c>
      <c r="BQ34">
        <v>2</v>
      </c>
      <c r="BR34">
        <v>0</v>
      </c>
      <c r="BS34">
        <v>1</v>
      </c>
      <c r="BT34">
        <v>1</v>
      </c>
      <c r="BU34">
        <v>1</v>
      </c>
      <c r="BV34">
        <v>1</v>
      </c>
      <c r="BW34">
        <v>1</v>
      </c>
      <c r="BX34">
        <v>1</v>
      </c>
      <c r="BY34" t="s">
        <v>3</v>
      </c>
      <c r="BZ34">
        <v>112</v>
      </c>
      <c r="CA34">
        <v>65</v>
      </c>
      <c r="CB34" t="s">
        <v>3</v>
      </c>
      <c r="CE34">
        <v>0</v>
      </c>
      <c r="CF34">
        <v>0</v>
      </c>
      <c r="CG34">
        <v>0</v>
      </c>
      <c r="CM34">
        <v>0</v>
      </c>
      <c r="CN34" t="s">
        <v>3</v>
      </c>
      <c r="CO34">
        <v>0</v>
      </c>
      <c r="CP34">
        <f t="shared" si="29"/>
        <v>0</v>
      </c>
      <c r="CQ34">
        <f>ROUND(AL34*BC34,2)</f>
        <v>0</v>
      </c>
      <c r="CR34">
        <f>ROUND(AM34*BB34,2)</f>
        <v>0</v>
      </c>
      <c r="CS34">
        <f>ROUND(AN34*BS34,2)</f>
        <v>0</v>
      </c>
      <c r="CT34">
        <f>ROUND(AO34*BA34,2)</f>
        <v>0</v>
      </c>
      <c r="CU34">
        <f t="shared" si="30"/>
        <v>0</v>
      </c>
      <c r="CV34">
        <f t="shared" ref="CV34:CW37" si="45">AH34</f>
        <v>0</v>
      </c>
      <c r="CW34">
        <f t="shared" si="45"/>
        <v>0</v>
      </c>
      <c r="CX34">
        <f t="shared" si="31"/>
        <v>0</v>
      </c>
      <c r="CY34">
        <f t="shared" si="32"/>
        <v>0</v>
      </c>
      <c r="CZ34">
        <f t="shared" si="33"/>
        <v>0</v>
      </c>
      <c r="DC34" t="s">
        <v>3</v>
      </c>
      <c r="DD34" t="s">
        <v>3</v>
      </c>
      <c r="DE34" t="s">
        <v>3</v>
      </c>
      <c r="DF34" t="s">
        <v>3</v>
      </c>
      <c r="DG34" t="s">
        <v>3</v>
      </c>
      <c r="DH34" t="s">
        <v>3</v>
      </c>
      <c r="DI34" t="s">
        <v>3</v>
      </c>
      <c r="DJ34" t="s">
        <v>3</v>
      </c>
      <c r="DK34" t="s">
        <v>3</v>
      </c>
      <c r="DL34" t="s">
        <v>3</v>
      </c>
      <c r="DM34" t="s">
        <v>3</v>
      </c>
      <c r="DN34">
        <v>0</v>
      </c>
      <c r="DO34">
        <v>0</v>
      </c>
      <c r="DP34">
        <v>1</v>
      </c>
      <c r="DQ34">
        <v>1</v>
      </c>
      <c r="DU34">
        <v>1005</v>
      </c>
      <c r="DV34" t="s">
        <v>64</v>
      </c>
      <c r="DW34" t="s">
        <v>64</v>
      </c>
      <c r="DX34">
        <v>1</v>
      </c>
      <c r="DZ34" t="s">
        <v>3</v>
      </c>
      <c r="EA34" t="s">
        <v>3</v>
      </c>
      <c r="EB34" t="s">
        <v>3</v>
      </c>
      <c r="EC34" t="s">
        <v>3</v>
      </c>
      <c r="EE34">
        <v>31727975</v>
      </c>
      <c r="EF34">
        <v>2</v>
      </c>
      <c r="EG34" t="s">
        <v>24</v>
      </c>
      <c r="EH34">
        <v>11</v>
      </c>
      <c r="EI34" t="s">
        <v>42</v>
      </c>
      <c r="EJ34">
        <v>1</v>
      </c>
      <c r="EK34">
        <v>11001</v>
      </c>
      <c r="EL34" t="s">
        <v>42</v>
      </c>
      <c r="EM34" t="s">
        <v>43</v>
      </c>
      <c r="EO34" t="s">
        <v>3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FQ34">
        <v>0</v>
      </c>
      <c r="FR34">
        <f t="shared" si="34"/>
        <v>0</v>
      </c>
      <c r="FS34">
        <v>0</v>
      </c>
      <c r="FX34">
        <v>112</v>
      </c>
      <c r="FY34">
        <v>65</v>
      </c>
      <c r="GA34" t="s">
        <v>3</v>
      </c>
      <c r="GD34">
        <v>1</v>
      </c>
      <c r="GF34">
        <v>-664984921</v>
      </c>
      <c r="GG34">
        <v>2</v>
      </c>
      <c r="GH34">
        <v>1</v>
      </c>
      <c r="GI34">
        <v>-2</v>
      </c>
      <c r="GJ34">
        <v>0</v>
      </c>
      <c r="GK34">
        <v>0</v>
      </c>
      <c r="GL34">
        <f t="shared" si="35"/>
        <v>0</v>
      </c>
      <c r="GM34">
        <f t="shared" si="36"/>
        <v>0</v>
      </c>
      <c r="GN34">
        <f t="shared" si="37"/>
        <v>0</v>
      </c>
      <c r="GO34">
        <f t="shared" si="38"/>
        <v>0</v>
      </c>
      <c r="GP34">
        <f t="shared" si="39"/>
        <v>0</v>
      </c>
      <c r="GR34">
        <v>0</v>
      </c>
      <c r="GS34">
        <v>3</v>
      </c>
      <c r="GT34">
        <v>0</v>
      </c>
      <c r="GU34" t="s">
        <v>3</v>
      </c>
      <c r="GV34">
        <f t="shared" si="40"/>
        <v>0</v>
      </c>
      <c r="GW34">
        <v>1</v>
      </c>
      <c r="GX34">
        <f t="shared" si="41"/>
        <v>0</v>
      </c>
      <c r="HA34">
        <v>0</v>
      </c>
      <c r="HB34">
        <v>0</v>
      </c>
      <c r="HC34">
        <f t="shared" si="42"/>
        <v>0</v>
      </c>
      <c r="HE34" t="s">
        <v>3</v>
      </c>
      <c r="HF34" t="s">
        <v>3</v>
      </c>
      <c r="HM34" t="s">
        <v>3</v>
      </c>
      <c r="HN34" t="s">
        <v>45</v>
      </c>
      <c r="HO34" t="s">
        <v>46</v>
      </c>
      <c r="HP34" t="s">
        <v>42</v>
      </c>
      <c r="HQ34" t="s">
        <v>42</v>
      </c>
      <c r="IK34">
        <v>0</v>
      </c>
    </row>
    <row r="35" spans="1:245" x14ac:dyDescent="0.2">
      <c r="A35">
        <v>18</v>
      </c>
      <c r="B35">
        <v>1</v>
      </c>
      <c r="C35">
        <v>21</v>
      </c>
      <c r="E35" t="s">
        <v>65</v>
      </c>
      <c r="F35" t="s">
        <v>66</v>
      </c>
      <c r="G35" t="s">
        <v>67</v>
      </c>
      <c r="H35" t="s">
        <v>68</v>
      </c>
      <c r="I35">
        <f>I33*J35</f>
        <v>0</v>
      </c>
      <c r="J35">
        <v>50</v>
      </c>
      <c r="K35">
        <v>0</v>
      </c>
      <c r="O35">
        <f t="shared" si="21"/>
        <v>0</v>
      </c>
      <c r="P35">
        <f>ROUND(CQ35*I35,2)</f>
        <v>0</v>
      </c>
      <c r="Q35">
        <f>ROUND(CR35*I35,2)</f>
        <v>0</v>
      </c>
      <c r="R35">
        <f>ROUND(CS35*I35,2)</f>
        <v>0</v>
      </c>
      <c r="S35">
        <f>ROUND(CT35*I35,2)</f>
        <v>0</v>
      </c>
      <c r="T35">
        <f t="shared" si="22"/>
        <v>0</v>
      </c>
      <c r="U35">
        <f>ROUND(CV35*I35,7)</f>
        <v>0</v>
      </c>
      <c r="V35">
        <f>ROUND(CW35*I35,7)</f>
        <v>0</v>
      </c>
      <c r="W35">
        <f t="shared" si="23"/>
        <v>0</v>
      </c>
      <c r="X35">
        <f t="shared" si="24"/>
        <v>0</v>
      </c>
      <c r="Y35">
        <f t="shared" si="25"/>
        <v>0</v>
      </c>
      <c r="AA35">
        <v>32945098</v>
      </c>
      <c r="AB35">
        <f t="shared" si="26"/>
        <v>0</v>
      </c>
      <c r="AC35">
        <f>ROUND((ES35),6)</f>
        <v>0</v>
      </c>
      <c r="AD35">
        <f>ROUND((((ET35)-(EU35))+AE35),6)</f>
        <v>0</v>
      </c>
      <c r="AE35">
        <f t="shared" si="43"/>
        <v>0</v>
      </c>
      <c r="AF35">
        <f t="shared" si="43"/>
        <v>0</v>
      </c>
      <c r="AG35">
        <f t="shared" si="27"/>
        <v>0</v>
      </c>
      <c r="AH35">
        <f t="shared" si="44"/>
        <v>0</v>
      </c>
      <c r="AI35">
        <f t="shared" si="44"/>
        <v>0</v>
      </c>
      <c r="AJ35">
        <f t="shared" si="28"/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112</v>
      </c>
      <c r="AU35">
        <v>65</v>
      </c>
      <c r="AV35">
        <v>1</v>
      </c>
      <c r="AW35">
        <v>1</v>
      </c>
      <c r="AZ35">
        <v>1</v>
      </c>
      <c r="BA35">
        <v>1</v>
      </c>
      <c r="BB35">
        <v>1</v>
      </c>
      <c r="BC35">
        <v>1</v>
      </c>
      <c r="BD35" t="s">
        <v>3</v>
      </c>
      <c r="BE35" t="s">
        <v>3</v>
      </c>
      <c r="BF35" t="s">
        <v>3</v>
      </c>
      <c r="BG35" t="s">
        <v>3</v>
      </c>
      <c r="BH35">
        <v>3</v>
      </c>
      <c r="BI35">
        <v>1</v>
      </c>
      <c r="BJ35" t="s">
        <v>3</v>
      </c>
      <c r="BM35">
        <v>11001</v>
      </c>
      <c r="BN35">
        <v>0</v>
      </c>
      <c r="BO35" t="s">
        <v>3</v>
      </c>
      <c r="BP35">
        <v>0</v>
      </c>
      <c r="BQ35">
        <v>2</v>
      </c>
      <c r="BR35">
        <v>0</v>
      </c>
      <c r="BS35">
        <v>1</v>
      </c>
      <c r="BT35">
        <v>1</v>
      </c>
      <c r="BU35">
        <v>1</v>
      </c>
      <c r="BV35">
        <v>1</v>
      </c>
      <c r="BW35">
        <v>1</v>
      </c>
      <c r="BX35">
        <v>1</v>
      </c>
      <c r="BY35" t="s">
        <v>3</v>
      </c>
      <c r="BZ35">
        <v>112</v>
      </c>
      <c r="CA35">
        <v>65</v>
      </c>
      <c r="CB35" t="s">
        <v>3</v>
      </c>
      <c r="CE35">
        <v>0</v>
      </c>
      <c r="CF35">
        <v>0</v>
      </c>
      <c r="CG35">
        <v>0</v>
      </c>
      <c r="CM35">
        <v>0</v>
      </c>
      <c r="CN35" t="s">
        <v>3</v>
      </c>
      <c r="CO35">
        <v>0</v>
      </c>
      <c r="CP35">
        <f t="shared" si="29"/>
        <v>0</v>
      </c>
      <c r="CQ35">
        <f>ROUND(AL35*BC35,2)</f>
        <v>0</v>
      </c>
      <c r="CR35">
        <f>ROUND(AM35*BB35,2)</f>
        <v>0</v>
      </c>
      <c r="CS35">
        <f>ROUND(AN35*BS35,2)</f>
        <v>0</v>
      </c>
      <c r="CT35">
        <f>ROUND(AO35*BA35,2)</f>
        <v>0</v>
      </c>
      <c r="CU35">
        <f t="shared" si="30"/>
        <v>0</v>
      </c>
      <c r="CV35">
        <f t="shared" si="45"/>
        <v>0</v>
      </c>
      <c r="CW35">
        <f t="shared" si="45"/>
        <v>0</v>
      </c>
      <c r="CX35">
        <f t="shared" si="31"/>
        <v>0</v>
      </c>
      <c r="CY35">
        <f t="shared" si="32"/>
        <v>0</v>
      </c>
      <c r="CZ35">
        <f t="shared" si="33"/>
        <v>0</v>
      </c>
      <c r="DC35" t="s">
        <v>3</v>
      </c>
      <c r="DD35" t="s">
        <v>3</v>
      </c>
      <c r="DE35" t="s">
        <v>3</v>
      </c>
      <c r="DF35" t="s">
        <v>3</v>
      </c>
      <c r="DG35" t="s">
        <v>3</v>
      </c>
      <c r="DH35" t="s">
        <v>3</v>
      </c>
      <c r="DI35" t="s">
        <v>3</v>
      </c>
      <c r="DJ35" t="s">
        <v>3</v>
      </c>
      <c r="DK35" t="s">
        <v>3</v>
      </c>
      <c r="DL35" t="s">
        <v>3</v>
      </c>
      <c r="DM35" t="s">
        <v>3</v>
      </c>
      <c r="DN35">
        <v>0</v>
      </c>
      <c r="DO35">
        <v>0</v>
      </c>
      <c r="DP35">
        <v>1</v>
      </c>
      <c r="DQ35">
        <v>1</v>
      </c>
      <c r="DU35">
        <v>1009</v>
      </c>
      <c r="DV35" t="s">
        <v>68</v>
      </c>
      <c r="DW35" t="s">
        <v>68</v>
      </c>
      <c r="DX35">
        <v>1</v>
      </c>
      <c r="DZ35" t="s">
        <v>3</v>
      </c>
      <c r="EA35" t="s">
        <v>3</v>
      </c>
      <c r="EB35" t="s">
        <v>3</v>
      </c>
      <c r="EC35" t="s">
        <v>3</v>
      </c>
      <c r="EE35">
        <v>31727975</v>
      </c>
      <c r="EF35">
        <v>2</v>
      </c>
      <c r="EG35" t="s">
        <v>24</v>
      </c>
      <c r="EH35">
        <v>11</v>
      </c>
      <c r="EI35" t="s">
        <v>42</v>
      </c>
      <c r="EJ35">
        <v>1</v>
      </c>
      <c r="EK35">
        <v>11001</v>
      </c>
      <c r="EL35" t="s">
        <v>42</v>
      </c>
      <c r="EM35" t="s">
        <v>43</v>
      </c>
      <c r="EO35" t="s">
        <v>3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FQ35">
        <v>0</v>
      </c>
      <c r="FR35">
        <f t="shared" si="34"/>
        <v>0</v>
      </c>
      <c r="FS35">
        <v>0</v>
      </c>
      <c r="FX35">
        <v>112</v>
      </c>
      <c r="FY35">
        <v>65</v>
      </c>
      <c r="GA35" t="s">
        <v>3</v>
      </c>
      <c r="GD35">
        <v>1</v>
      </c>
      <c r="GF35">
        <v>-320553479</v>
      </c>
      <c r="GG35">
        <v>2</v>
      </c>
      <c r="GH35">
        <v>1</v>
      </c>
      <c r="GI35">
        <v>-2</v>
      </c>
      <c r="GJ35">
        <v>0</v>
      </c>
      <c r="GK35">
        <v>0</v>
      </c>
      <c r="GL35">
        <f t="shared" si="35"/>
        <v>0</v>
      </c>
      <c r="GM35">
        <f t="shared" si="36"/>
        <v>0</v>
      </c>
      <c r="GN35">
        <f t="shared" si="37"/>
        <v>0</v>
      </c>
      <c r="GO35">
        <f t="shared" si="38"/>
        <v>0</v>
      </c>
      <c r="GP35">
        <f t="shared" si="39"/>
        <v>0</v>
      </c>
      <c r="GR35">
        <v>0</v>
      </c>
      <c r="GS35">
        <v>3</v>
      </c>
      <c r="GT35">
        <v>0</v>
      </c>
      <c r="GU35" t="s">
        <v>3</v>
      </c>
      <c r="GV35">
        <f t="shared" si="40"/>
        <v>0</v>
      </c>
      <c r="GW35">
        <v>1</v>
      </c>
      <c r="GX35">
        <f t="shared" si="41"/>
        <v>0</v>
      </c>
      <c r="HA35">
        <v>0</v>
      </c>
      <c r="HB35">
        <v>0</v>
      </c>
      <c r="HC35">
        <f t="shared" si="42"/>
        <v>0</v>
      </c>
      <c r="HE35" t="s">
        <v>3</v>
      </c>
      <c r="HF35" t="s">
        <v>3</v>
      </c>
      <c r="HM35" t="s">
        <v>3</v>
      </c>
      <c r="HN35" t="s">
        <v>45</v>
      </c>
      <c r="HO35" t="s">
        <v>46</v>
      </c>
      <c r="HP35" t="s">
        <v>42</v>
      </c>
      <c r="HQ35" t="s">
        <v>42</v>
      </c>
      <c r="IK35">
        <v>0</v>
      </c>
    </row>
    <row r="36" spans="1:245" x14ac:dyDescent="0.2">
      <c r="A36">
        <v>17</v>
      </c>
      <c r="B36">
        <v>1</v>
      </c>
      <c r="E36" t="s">
        <v>69</v>
      </c>
      <c r="F36" t="s">
        <v>70</v>
      </c>
      <c r="G36" t="s">
        <v>71</v>
      </c>
      <c r="H36" t="s">
        <v>68</v>
      </c>
      <c r="I36">
        <v>0</v>
      </c>
      <c r="J36">
        <v>0</v>
      </c>
      <c r="K36">
        <v>0</v>
      </c>
      <c r="O36">
        <f t="shared" si="21"/>
        <v>0</v>
      </c>
      <c r="P36">
        <f>ROUND(CQ36*I36,2)</f>
        <v>0</v>
      </c>
      <c r="Q36">
        <f>ROUND(CR36*I36,2)</f>
        <v>0</v>
      </c>
      <c r="R36">
        <f>ROUND(CS36*I36,2)</f>
        <v>0</v>
      </c>
      <c r="S36">
        <f>ROUND(CT36*I36,2)</f>
        <v>0</v>
      </c>
      <c r="T36">
        <f t="shared" si="22"/>
        <v>0</v>
      </c>
      <c r="U36">
        <f>ROUND(CV36*I36,7)</f>
        <v>0</v>
      </c>
      <c r="V36">
        <f>ROUND(CW36*I36,7)</f>
        <v>0</v>
      </c>
      <c r="W36">
        <f t="shared" si="23"/>
        <v>0</v>
      </c>
      <c r="X36">
        <f t="shared" si="24"/>
        <v>0</v>
      </c>
      <c r="Y36">
        <f t="shared" si="25"/>
        <v>0</v>
      </c>
      <c r="AA36">
        <v>32945098</v>
      </c>
      <c r="AB36">
        <f t="shared" si="26"/>
        <v>223.54</v>
      </c>
      <c r="AC36">
        <f>ROUND((ES36),6)</f>
        <v>223.54</v>
      </c>
      <c r="AD36">
        <f>ROUND((((ET36)-(EU36))+AE36),6)</f>
        <v>0</v>
      </c>
      <c r="AE36">
        <f t="shared" si="43"/>
        <v>0</v>
      </c>
      <c r="AF36">
        <f t="shared" si="43"/>
        <v>0</v>
      </c>
      <c r="AG36">
        <f t="shared" si="27"/>
        <v>0</v>
      </c>
      <c r="AH36">
        <f t="shared" si="44"/>
        <v>0</v>
      </c>
      <c r="AI36">
        <f t="shared" si="44"/>
        <v>0</v>
      </c>
      <c r="AJ36">
        <f t="shared" si="28"/>
        <v>0</v>
      </c>
      <c r="AK36">
        <v>223.54</v>
      </c>
      <c r="AL36">
        <v>223.54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1</v>
      </c>
      <c r="AW36">
        <v>1</v>
      </c>
      <c r="AZ36">
        <v>1</v>
      </c>
      <c r="BA36">
        <v>1</v>
      </c>
      <c r="BB36">
        <v>1</v>
      </c>
      <c r="BC36">
        <v>1.47</v>
      </c>
      <c r="BD36" t="s">
        <v>3</v>
      </c>
      <c r="BE36" t="s">
        <v>3</v>
      </c>
      <c r="BF36" t="s">
        <v>3</v>
      </c>
      <c r="BG36" t="s">
        <v>3</v>
      </c>
      <c r="BH36">
        <v>3</v>
      </c>
      <c r="BI36">
        <v>1</v>
      </c>
      <c r="BJ36" t="s">
        <v>72</v>
      </c>
      <c r="BM36">
        <v>500001</v>
      </c>
      <c r="BN36">
        <v>0</v>
      </c>
      <c r="BO36" t="s">
        <v>70</v>
      </c>
      <c r="BP36">
        <v>1</v>
      </c>
      <c r="BQ36">
        <v>8</v>
      </c>
      <c r="BR36">
        <v>0</v>
      </c>
      <c r="BS36">
        <v>1</v>
      </c>
      <c r="BT36">
        <v>1</v>
      </c>
      <c r="BU36">
        <v>1</v>
      </c>
      <c r="BV36">
        <v>1</v>
      </c>
      <c r="BW36">
        <v>1</v>
      </c>
      <c r="BX36">
        <v>1</v>
      </c>
      <c r="BY36" t="s">
        <v>3</v>
      </c>
      <c r="BZ36">
        <v>0</v>
      </c>
      <c r="CA36">
        <v>0</v>
      </c>
      <c r="CB36" t="s">
        <v>3</v>
      </c>
      <c r="CE36">
        <v>0</v>
      </c>
      <c r="CF36">
        <v>0</v>
      </c>
      <c r="CG36">
        <v>0</v>
      </c>
      <c r="CM36">
        <v>0</v>
      </c>
      <c r="CN36" t="s">
        <v>3</v>
      </c>
      <c r="CO36">
        <v>0</v>
      </c>
      <c r="CP36">
        <f t="shared" si="29"/>
        <v>0</v>
      </c>
      <c r="CQ36">
        <f>ROUND(AL36*BC36,2)</f>
        <v>328.6</v>
      </c>
      <c r="CR36">
        <f>ROUND(AM36*BB36,2)</f>
        <v>0</v>
      </c>
      <c r="CS36">
        <f>ROUND(AN36*BS36,2)</f>
        <v>0</v>
      </c>
      <c r="CT36">
        <f>ROUND(AO36*BA36,2)</f>
        <v>0</v>
      </c>
      <c r="CU36">
        <f t="shared" si="30"/>
        <v>0</v>
      </c>
      <c r="CV36">
        <f t="shared" si="45"/>
        <v>0</v>
      </c>
      <c r="CW36">
        <f t="shared" si="45"/>
        <v>0</v>
      </c>
      <c r="CX36">
        <f t="shared" si="31"/>
        <v>0</v>
      </c>
      <c r="CY36">
        <f>0</f>
        <v>0</v>
      </c>
      <c r="CZ36">
        <f>0</f>
        <v>0</v>
      </c>
      <c r="DC36" t="s">
        <v>3</v>
      </c>
      <c r="DD36" t="s">
        <v>3</v>
      </c>
      <c r="DE36" t="s">
        <v>3</v>
      </c>
      <c r="DF36" t="s">
        <v>3</v>
      </c>
      <c r="DG36" t="s">
        <v>3</v>
      </c>
      <c r="DH36" t="s">
        <v>3</v>
      </c>
      <c r="DI36" t="s">
        <v>3</v>
      </c>
      <c r="DJ36" t="s">
        <v>3</v>
      </c>
      <c r="DK36" t="s">
        <v>3</v>
      </c>
      <c r="DL36" t="s">
        <v>3</v>
      </c>
      <c r="DM36" t="s">
        <v>3</v>
      </c>
      <c r="DN36">
        <v>0</v>
      </c>
      <c r="DO36">
        <v>0</v>
      </c>
      <c r="DP36">
        <v>1</v>
      </c>
      <c r="DQ36">
        <v>1</v>
      </c>
      <c r="DU36">
        <v>1009</v>
      </c>
      <c r="DV36" t="s">
        <v>68</v>
      </c>
      <c r="DW36" t="s">
        <v>68</v>
      </c>
      <c r="DX36">
        <v>1</v>
      </c>
      <c r="DZ36" t="s">
        <v>3</v>
      </c>
      <c r="EA36" t="s">
        <v>3</v>
      </c>
      <c r="EB36" t="s">
        <v>3</v>
      </c>
      <c r="EC36" t="s">
        <v>3</v>
      </c>
      <c r="EE36">
        <v>31727907</v>
      </c>
      <c r="EF36">
        <v>8</v>
      </c>
      <c r="EG36" t="s">
        <v>73</v>
      </c>
      <c r="EH36">
        <v>0</v>
      </c>
      <c r="EI36" t="s">
        <v>3</v>
      </c>
      <c r="EJ36">
        <v>1</v>
      </c>
      <c r="EK36">
        <v>500001</v>
      </c>
      <c r="EL36" t="s">
        <v>74</v>
      </c>
      <c r="EM36" t="s">
        <v>75</v>
      </c>
      <c r="EO36" t="s">
        <v>3</v>
      </c>
      <c r="EQ36">
        <v>0</v>
      </c>
      <c r="ER36">
        <v>223.54</v>
      </c>
      <c r="ES36">
        <v>223.54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FQ36">
        <v>0</v>
      </c>
      <c r="FR36">
        <f t="shared" si="34"/>
        <v>0</v>
      </c>
      <c r="FS36">
        <v>0</v>
      </c>
      <c r="FX36">
        <v>0</v>
      </c>
      <c r="FY36">
        <v>0</v>
      </c>
      <c r="GA36" t="s">
        <v>3</v>
      </c>
      <c r="GD36">
        <v>1</v>
      </c>
      <c r="GF36">
        <v>-1915831566</v>
      </c>
      <c r="GG36">
        <v>2</v>
      </c>
      <c r="GH36">
        <v>1</v>
      </c>
      <c r="GI36">
        <v>2</v>
      </c>
      <c r="GJ36">
        <v>0</v>
      </c>
      <c r="GK36">
        <v>0</v>
      </c>
      <c r="GL36">
        <f t="shared" si="35"/>
        <v>0</v>
      </c>
      <c r="GM36">
        <f t="shared" si="36"/>
        <v>0</v>
      </c>
      <c r="GN36">
        <f t="shared" si="37"/>
        <v>0</v>
      </c>
      <c r="GO36">
        <f t="shared" si="38"/>
        <v>0</v>
      </c>
      <c r="GP36">
        <f t="shared" si="39"/>
        <v>0</v>
      </c>
      <c r="GR36">
        <v>0</v>
      </c>
      <c r="GS36">
        <v>3</v>
      </c>
      <c r="GT36">
        <v>0</v>
      </c>
      <c r="GU36" t="s">
        <v>3</v>
      </c>
      <c r="GV36">
        <f t="shared" si="40"/>
        <v>0</v>
      </c>
      <c r="GW36">
        <v>1</v>
      </c>
      <c r="GX36">
        <f t="shared" si="41"/>
        <v>0</v>
      </c>
      <c r="HA36">
        <v>0</v>
      </c>
      <c r="HB36">
        <v>0</v>
      </c>
      <c r="HC36">
        <f t="shared" si="42"/>
        <v>0</v>
      </c>
      <c r="HE36" t="s">
        <v>3</v>
      </c>
      <c r="HF36" t="s">
        <v>3</v>
      </c>
      <c r="HM36" t="s">
        <v>3</v>
      </c>
      <c r="HN36" t="s">
        <v>3</v>
      </c>
      <c r="HO36" t="s">
        <v>3</v>
      </c>
      <c r="HP36" t="s">
        <v>3</v>
      </c>
      <c r="HQ36" t="s">
        <v>3</v>
      </c>
      <c r="IK36">
        <v>0</v>
      </c>
    </row>
    <row r="37" spans="1:245" x14ac:dyDescent="0.2">
      <c r="A37">
        <v>17</v>
      </c>
      <c r="B37">
        <v>1</v>
      </c>
      <c r="E37" t="s">
        <v>76</v>
      </c>
      <c r="F37" t="s">
        <v>77</v>
      </c>
      <c r="G37" t="s">
        <v>78</v>
      </c>
      <c r="H37" t="s">
        <v>64</v>
      </c>
      <c r="I37">
        <v>0</v>
      </c>
      <c r="J37">
        <v>0</v>
      </c>
      <c r="K37">
        <v>0</v>
      </c>
      <c r="O37">
        <f t="shared" si="21"/>
        <v>0</v>
      </c>
      <c r="P37">
        <f>ROUND(CQ37*I37,2)</f>
        <v>0</v>
      </c>
      <c r="Q37">
        <f>ROUND(CR37*I37,2)</f>
        <v>0</v>
      </c>
      <c r="R37">
        <f>ROUND(CS37*I37,2)</f>
        <v>0</v>
      </c>
      <c r="S37">
        <f>ROUND(CT37*I37,2)</f>
        <v>0</v>
      </c>
      <c r="T37">
        <f t="shared" si="22"/>
        <v>0</v>
      </c>
      <c r="U37">
        <f>ROUND(CV37*I37,7)</f>
        <v>0</v>
      </c>
      <c r="V37">
        <f>ROUND(CW37*I37,7)</f>
        <v>0</v>
      </c>
      <c r="W37">
        <f t="shared" si="23"/>
        <v>0</v>
      </c>
      <c r="X37">
        <f t="shared" si="24"/>
        <v>0</v>
      </c>
      <c r="Y37">
        <f t="shared" si="25"/>
        <v>0</v>
      </c>
      <c r="AA37">
        <v>32945098</v>
      </c>
      <c r="AB37">
        <f t="shared" si="26"/>
        <v>2604.42</v>
      </c>
      <c r="AC37">
        <f>ROUND((ES37),6)</f>
        <v>2604.42</v>
      </c>
      <c r="AD37">
        <f>ROUND((((ET37)-(EU37))+AE37),6)</f>
        <v>0</v>
      </c>
      <c r="AE37">
        <f t="shared" si="43"/>
        <v>0</v>
      </c>
      <c r="AF37">
        <f t="shared" si="43"/>
        <v>0</v>
      </c>
      <c r="AG37">
        <f t="shared" si="27"/>
        <v>0</v>
      </c>
      <c r="AH37">
        <f t="shared" si="44"/>
        <v>0</v>
      </c>
      <c r="AI37">
        <f t="shared" si="44"/>
        <v>0</v>
      </c>
      <c r="AJ37">
        <f t="shared" si="28"/>
        <v>0</v>
      </c>
      <c r="AK37">
        <v>2604.42</v>
      </c>
      <c r="AL37">
        <v>2604.42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1</v>
      </c>
      <c r="AW37">
        <v>1</v>
      </c>
      <c r="AZ37">
        <v>1</v>
      </c>
      <c r="BA37">
        <v>1</v>
      </c>
      <c r="BB37">
        <v>1</v>
      </c>
      <c r="BC37">
        <v>1.19</v>
      </c>
      <c r="BD37" t="s">
        <v>3</v>
      </c>
      <c r="BE37" t="s">
        <v>3</v>
      </c>
      <c r="BF37" t="s">
        <v>3</v>
      </c>
      <c r="BG37" t="s">
        <v>3</v>
      </c>
      <c r="BH37">
        <v>3</v>
      </c>
      <c r="BI37">
        <v>1</v>
      </c>
      <c r="BJ37" t="s">
        <v>79</v>
      </c>
      <c r="BM37">
        <v>500001</v>
      </c>
      <c r="BN37">
        <v>0</v>
      </c>
      <c r="BO37" t="s">
        <v>77</v>
      </c>
      <c r="BP37">
        <v>1</v>
      </c>
      <c r="BQ37">
        <v>8</v>
      </c>
      <c r="BR37">
        <v>0</v>
      </c>
      <c r="BS37">
        <v>1</v>
      </c>
      <c r="BT37">
        <v>1</v>
      </c>
      <c r="BU37">
        <v>1</v>
      </c>
      <c r="BV37">
        <v>1</v>
      </c>
      <c r="BW37">
        <v>1</v>
      </c>
      <c r="BX37">
        <v>1</v>
      </c>
      <c r="BY37" t="s">
        <v>3</v>
      </c>
      <c r="BZ37">
        <v>0</v>
      </c>
      <c r="CA37">
        <v>0</v>
      </c>
      <c r="CB37" t="s">
        <v>3</v>
      </c>
      <c r="CE37">
        <v>0</v>
      </c>
      <c r="CF37">
        <v>0</v>
      </c>
      <c r="CG37">
        <v>0</v>
      </c>
      <c r="CM37">
        <v>0</v>
      </c>
      <c r="CN37" t="s">
        <v>3</v>
      </c>
      <c r="CO37">
        <v>0</v>
      </c>
      <c r="CP37">
        <f t="shared" si="29"/>
        <v>0</v>
      </c>
      <c r="CQ37">
        <f>ROUND(AL37*BC37,2)</f>
        <v>3099.26</v>
      </c>
      <c r="CR37">
        <f>ROUND(AM37*BB37,2)</f>
        <v>0</v>
      </c>
      <c r="CS37">
        <f>ROUND(AN37*BS37,2)</f>
        <v>0</v>
      </c>
      <c r="CT37">
        <f>ROUND(AO37*BA37,2)</f>
        <v>0</v>
      </c>
      <c r="CU37">
        <f t="shared" si="30"/>
        <v>0</v>
      </c>
      <c r="CV37">
        <f t="shared" si="45"/>
        <v>0</v>
      </c>
      <c r="CW37">
        <f t="shared" si="45"/>
        <v>0</v>
      </c>
      <c r="CX37">
        <f t="shared" si="31"/>
        <v>0</v>
      </c>
      <c r="CY37">
        <f>0</f>
        <v>0</v>
      </c>
      <c r="CZ37">
        <f>0</f>
        <v>0</v>
      </c>
      <c r="DC37" t="s">
        <v>3</v>
      </c>
      <c r="DD37" t="s">
        <v>3</v>
      </c>
      <c r="DE37" t="s">
        <v>3</v>
      </c>
      <c r="DF37" t="s">
        <v>3</v>
      </c>
      <c r="DG37" t="s">
        <v>3</v>
      </c>
      <c r="DH37" t="s">
        <v>3</v>
      </c>
      <c r="DI37" t="s">
        <v>3</v>
      </c>
      <c r="DJ37" t="s">
        <v>3</v>
      </c>
      <c r="DK37" t="s">
        <v>3</v>
      </c>
      <c r="DL37" t="s">
        <v>3</v>
      </c>
      <c r="DM37" t="s">
        <v>3</v>
      </c>
      <c r="DN37">
        <v>0</v>
      </c>
      <c r="DO37">
        <v>0</v>
      </c>
      <c r="DP37">
        <v>1</v>
      </c>
      <c r="DQ37">
        <v>1</v>
      </c>
      <c r="DU37">
        <v>1005</v>
      </c>
      <c r="DV37" t="s">
        <v>64</v>
      </c>
      <c r="DW37" t="s">
        <v>64</v>
      </c>
      <c r="DX37">
        <v>1</v>
      </c>
      <c r="DZ37" t="s">
        <v>3</v>
      </c>
      <c r="EA37" t="s">
        <v>3</v>
      </c>
      <c r="EB37" t="s">
        <v>3</v>
      </c>
      <c r="EC37" t="s">
        <v>3</v>
      </c>
      <c r="EE37">
        <v>31727907</v>
      </c>
      <c r="EF37">
        <v>8</v>
      </c>
      <c r="EG37" t="s">
        <v>73</v>
      </c>
      <c r="EH37">
        <v>0</v>
      </c>
      <c r="EI37" t="s">
        <v>3</v>
      </c>
      <c r="EJ37">
        <v>1</v>
      </c>
      <c r="EK37">
        <v>500001</v>
      </c>
      <c r="EL37" t="s">
        <v>74</v>
      </c>
      <c r="EM37" t="s">
        <v>75</v>
      </c>
      <c r="EO37" t="s">
        <v>3</v>
      </c>
      <c r="EQ37">
        <v>0</v>
      </c>
      <c r="ER37">
        <v>2604.42</v>
      </c>
      <c r="ES37">
        <v>2604.42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FQ37">
        <v>0</v>
      </c>
      <c r="FR37">
        <f t="shared" si="34"/>
        <v>0</v>
      </c>
      <c r="FS37">
        <v>0</v>
      </c>
      <c r="FX37">
        <v>0</v>
      </c>
      <c r="FY37">
        <v>0</v>
      </c>
      <c r="GA37" t="s">
        <v>3</v>
      </c>
      <c r="GD37">
        <v>1</v>
      </c>
      <c r="GF37">
        <v>559092665</v>
      </c>
      <c r="GG37">
        <v>2</v>
      </c>
      <c r="GH37">
        <v>1</v>
      </c>
      <c r="GI37">
        <v>2</v>
      </c>
      <c r="GJ37">
        <v>0</v>
      </c>
      <c r="GK37">
        <v>0</v>
      </c>
      <c r="GL37">
        <f t="shared" si="35"/>
        <v>0</v>
      </c>
      <c r="GM37">
        <f t="shared" si="36"/>
        <v>0</v>
      </c>
      <c r="GN37">
        <f t="shared" si="37"/>
        <v>0</v>
      </c>
      <c r="GO37">
        <f t="shared" si="38"/>
        <v>0</v>
      </c>
      <c r="GP37">
        <f t="shared" si="39"/>
        <v>0</v>
      </c>
      <c r="GR37">
        <v>0</v>
      </c>
      <c r="GS37">
        <v>3</v>
      </c>
      <c r="GT37">
        <v>0</v>
      </c>
      <c r="GU37" t="s">
        <v>3</v>
      </c>
      <c r="GV37">
        <f t="shared" si="40"/>
        <v>0</v>
      </c>
      <c r="GW37">
        <v>1</v>
      </c>
      <c r="GX37">
        <f t="shared" si="41"/>
        <v>0</v>
      </c>
      <c r="HA37">
        <v>0</v>
      </c>
      <c r="HB37">
        <v>0</v>
      </c>
      <c r="HC37">
        <f t="shared" si="42"/>
        <v>0</v>
      </c>
      <c r="HE37" t="s">
        <v>3</v>
      </c>
      <c r="HF37" t="s">
        <v>3</v>
      </c>
      <c r="HM37" t="s">
        <v>3</v>
      </c>
      <c r="HN37" t="s">
        <v>3</v>
      </c>
      <c r="HO37" t="s">
        <v>3</v>
      </c>
      <c r="HP37" t="s">
        <v>3</v>
      </c>
      <c r="HQ37" t="s">
        <v>3</v>
      </c>
      <c r="IK37">
        <v>0</v>
      </c>
    </row>
    <row r="38" spans="1:245" x14ac:dyDescent="0.2">
      <c r="A38">
        <v>17</v>
      </c>
      <c r="B38">
        <v>1</v>
      </c>
      <c r="C38">
        <f>ROW(SmtRes!A27)</f>
        <v>27</v>
      </c>
      <c r="D38">
        <f>ROW(EtalonRes!A27)</f>
        <v>27</v>
      </c>
      <c r="E38" t="s">
        <v>80</v>
      </c>
      <c r="F38" t="s">
        <v>81</v>
      </c>
      <c r="G38" t="s">
        <v>82</v>
      </c>
      <c r="H38" t="s">
        <v>50</v>
      </c>
      <c r="I38">
        <v>0</v>
      </c>
      <c r="J38">
        <v>0</v>
      </c>
      <c r="K38">
        <v>0</v>
      </c>
      <c r="O38">
        <f t="shared" si="21"/>
        <v>0</v>
      </c>
      <c r="P38">
        <f>SUMIF(SmtRes!AQ22:'SmtRes'!AQ27,"=1",SmtRes!DF22:'SmtRes'!DF27)</f>
        <v>0</v>
      </c>
      <c r="Q38">
        <f>SUMIF(SmtRes!AQ22:'SmtRes'!AQ27,"=1",SmtRes!DG22:'SmtRes'!DG27)</f>
        <v>0</v>
      </c>
      <c r="R38">
        <f>SUMIF(SmtRes!AQ22:'SmtRes'!AQ27,"=1",SmtRes!DH22:'SmtRes'!DH27)</f>
        <v>0</v>
      </c>
      <c r="S38">
        <f>SUMIF(SmtRes!AQ22:'SmtRes'!AQ27,"=1",SmtRes!DI22:'SmtRes'!DI27)</f>
        <v>0</v>
      </c>
      <c r="T38">
        <f t="shared" si="22"/>
        <v>0</v>
      </c>
      <c r="U38">
        <f>SUMIF(SmtRes!AQ22:'SmtRes'!AQ27,"=1",SmtRes!CV22:'SmtRes'!CV27)</f>
        <v>0</v>
      </c>
      <c r="V38">
        <f>SUMIF(SmtRes!AQ22:'SmtRes'!AQ27,"=1",SmtRes!CW22:'SmtRes'!CW27)</f>
        <v>0</v>
      </c>
      <c r="W38">
        <f t="shared" si="23"/>
        <v>0</v>
      </c>
      <c r="X38">
        <f t="shared" si="24"/>
        <v>0</v>
      </c>
      <c r="Y38">
        <f t="shared" si="25"/>
        <v>0</v>
      </c>
      <c r="AA38">
        <v>32945098</v>
      </c>
      <c r="AB38">
        <f t="shared" si="26"/>
        <v>4028.9133200000001</v>
      </c>
      <c r="AC38">
        <f>ROUND((SUM(SmtRes!BQ22:'SmtRes'!BQ27)),6)</f>
        <v>22.83306</v>
      </c>
      <c r="AD38">
        <f>ROUND((((SUM(SmtRes!BR22:'SmtRes'!BR27))-(SUM(SmtRes!BS22:'SmtRes'!BS27)))+AE38),6)</f>
        <v>61.002499999999998</v>
      </c>
      <c r="AE38">
        <f>ROUND((SUM(SmtRes!BS22:'SmtRes'!BS27)),6)</f>
        <v>55.881500000000003</v>
      </c>
      <c r="AF38">
        <f>ROUND((SUM(SmtRes!BT22:'SmtRes'!BT27)),6)</f>
        <v>3945.0777600000001</v>
      </c>
      <c r="AG38">
        <f t="shared" si="27"/>
        <v>0</v>
      </c>
      <c r="AH38">
        <f>(SUM(SmtRes!BU22:'SmtRes'!BU27))</f>
        <v>8.831999999999999</v>
      </c>
      <c r="AI38">
        <f>(SUM(SmtRes!BV22:'SmtRes'!BV27))</f>
        <v>0.1125</v>
      </c>
      <c r="AJ38">
        <f t="shared" si="28"/>
        <v>0</v>
      </c>
      <c r="AK38">
        <v>3546.8426599999998</v>
      </c>
      <c r="AL38">
        <v>22.833059999999996</v>
      </c>
      <c r="AM38">
        <v>48.802</v>
      </c>
      <c r="AN38">
        <v>44.705200000000005</v>
      </c>
      <c r="AO38">
        <v>3430.5023999999999</v>
      </c>
      <c r="AP38">
        <v>0</v>
      </c>
      <c r="AQ38">
        <v>7.68</v>
      </c>
      <c r="AR38">
        <v>0.09</v>
      </c>
      <c r="AS38">
        <v>0</v>
      </c>
      <c r="AT38">
        <v>100.8</v>
      </c>
      <c r="AU38">
        <v>55.25</v>
      </c>
      <c r="AV38">
        <v>1</v>
      </c>
      <c r="AW38">
        <v>1</v>
      </c>
      <c r="AZ38">
        <v>1</v>
      </c>
      <c r="BA38">
        <v>1</v>
      </c>
      <c r="BB38">
        <v>1</v>
      </c>
      <c r="BC38">
        <v>1</v>
      </c>
      <c r="BD38" t="s">
        <v>3</v>
      </c>
      <c r="BE38" t="s">
        <v>3</v>
      </c>
      <c r="BF38" t="s">
        <v>3</v>
      </c>
      <c r="BG38" t="s">
        <v>3</v>
      </c>
      <c r="BH38">
        <v>0</v>
      </c>
      <c r="BI38">
        <v>1</v>
      </c>
      <c r="BJ38" t="s">
        <v>83</v>
      </c>
      <c r="BM38">
        <v>11001</v>
      </c>
      <c r="BN38">
        <v>0</v>
      </c>
      <c r="BO38" t="s">
        <v>3</v>
      </c>
      <c r="BP38">
        <v>0</v>
      </c>
      <c r="BQ38">
        <v>2</v>
      </c>
      <c r="BR38">
        <v>0</v>
      </c>
      <c r="BS38">
        <v>1</v>
      </c>
      <c r="BT38">
        <v>1</v>
      </c>
      <c r="BU38">
        <v>1</v>
      </c>
      <c r="BV38">
        <v>1</v>
      </c>
      <c r="BW38">
        <v>1</v>
      </c>
      <c r="BX38">
        <v>1</v>
      </c>
      <c r="BY38" t="s">
        <v>3</v>
      </c>
      <c r="BZ38">
        <v>112</v>
      </c>
      <c r="CA38">
        <v>65</v>
      </c>
      <c r="CB38" t="s">
        <v>3</v>
      </c>
      <c r="CE38">
        <v>0</v>
      </c>
      <c r="CF38">
        <v>0</v>
      </c>
      <c r="CG38">
        <v>0</v>
      </c>
      <c r="CM38">
        <v>0</v>
      </c>
      <c r="CN38" t="s">
        <v>1037</v>
      </c>
      <c r="CO38">
        <v>0</v>
      </c>
      <c r="CP38">
        <f t="shared" si="29"/>
        <v>0</v>
      </c>
      <c r="CQ38">
        <f>SUMIF(SmtRes!AQ22:'SmtRes'!AQ27,"=1",SmtRes!AA22:'SmtRes'!AA27)</f>
        <v>95137.75</v>
      </c>
      <c r="CR38">
        <f>SUMIF(SmtRes!AQ22:'SmtRes'!AQ27,"=1",SmtRes!AB22:'SmtRes'!AB27)</f>
        <v>660.22</v>
      </c>
      <c r="CS38">
        <f>SUMIF(SmtRes!AQ22:'SmtRes'!AQ27,"=1",SmtRes!AC22:'SmtRes'!AC27)</f>
        <v>949.66000000000008</v>
      </c>
      <c r="CT38">
        <f>SUMIF(SmtRes!AQ22:'SmtRes'!AQ27,"=1",SmtRes!AD22:'SmtRes'!AD27)</f>
        <v>446.68</v>
      </c>
      <c r="CU38">
        <f t="shared" si="30"/>
        <v>0</v>
      </c>
      <c r="CV38">
        <f>SUMIF(SmtRes!AQ22:'SmtRes'!AQ27,"=1",SmtRes!BU22:'SmtRes'!BU27)</f>
        <v>8.831999999999999</v>
      </c>
      <c r="CW38">
        <f>SUMIF(SmtRes!AQ22:'SmtRes'!AQ27,"=1",SmtRes!BV22:'SmtRes'!BV27)</f>
        <v>0.1125</v>
      </c>
      <c r="CX38">
        <f t="shared" si="31"/>
        <v>0</v>
      </c>
      <c r="CY38">
        <f>(((S38+R38)*AT38)/100)</f>
        <v>0</v>
      </c>
      <c r="CZ38">
        <f>(((S38+R38)*AU38)/100)</f>
        <v>0</v>
      </c>
      <c r="DB38">
        <v>3</v>
      </c>
      <c r="DC38" t="s">
        <v>3</v>
      </c>
      <c r="DD38" t="s">
        <v>3</v>
      </c>
      <c r="DE38" t="s">
        <v>38</v>
      </c>
      <c r="DF38" t="s">
        <v>38</v>
      </c>
      <c r="DG38" t="s">
        <v>39</v>
      </c>
      <c r="DH38" t="s">
        <v>3</v>
      </c>
      <c r="DI38" t="s">
        <v>39</v>
      </c>
      <c r="DJ38" t="s">
        <v>38</v>
      </c>
      <c r="DK38" t="s">
        <v>3</v>
      </c>
      <c r="DL38" t="s">
        <v>40</v>
      </c>
      <c r="DM38" t="s">
        <v>41</v>
      </c>
      <c r="DN38">
        <v>0</v>
      </c>
      <c r="DO38">
        <v>0</v>
      </c>
      <c r="DP38">
        <v>1</v>
      </c>
      <c r="DQ38">
        <v>1</v>
      </c>
      <c r="DU38">
        <v>1003</v>
      </c>
      <c r="DV38" t="s">
        <v>50</v>
      </c>
      <c r="DW38" t="s">
        <v>50</v>
      </c>
      <c r="DX38">
        <v>100</v>
      </c>
      <c r="DZ38" t="s">
        <v>3</v>
      </c>
      <c r="EA38" t="s">
        <v>3</v>
      </c>
      <c r="EB38" t="s">
        <v>3</v>
      </c>
      <c r="EC38" t="s">
        <v>3</v>
      </c>
      <c r="EE38">
        <v>31727975</v>
      </c>
      <c r="EF38">
        <v>2</v>
      </c>
      <c r="EG38" t="s">
        <v>24</v>
      </c>
      <c r="EH38">
        <v>11</v>
      </c>
      <c r="EI38" t="s">
        <v>42</v>
      </c>
      <c r="EJ38">
        <v>1</v>
      </c>
      <c r="EK38">
        <v>11001</v>
      </c>
      <c r="EL38" t="s">
        <v>42</v>
      </c>
      <c r="EM38" t="s">
        <v>43</v>
      </c>
      <c r="EO38" t="s">
        <v>44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7.68</v>
      </c>
      <c r="EX38">
        <v>0.09</v>
      </c>
      <c r="EY38">
        <v>0</v>
      </c>
      <c r="FQ38">
        <v>0</v>
      </c>
      <c r="FR38">
        <f t="shared" si="34"/>
        <v>0</v>
      </c>
      <c r="FS38">
        <v>0</v>
      </c>
      <c r="FX38">
        <v>100.8</v>
      </c>
      <c r="FY38">
        <v>55.25</v>
      </c>
      <c r="GA38" t="s">
        <v>3</v>
      </c>
      <c r="GD38">
        <v>1</v>
      </c>
      <c r="GF38">
        <v>-1032330292</v>
      </c>
      <c r="GG38">
        <v>2</v>
      </c>
      <c r="GH38">
        <v>1</v>
      </c>
      <c r="GI38">
        <v>-2</v>
      </c>
      <c r="GJ38">
        <v>0</v>
      </c>
      <c r="GK38">
        <v>0</v>
      </c>
      <c r="GL38">
        <f t="shared" si="35"/>
        <v>0</v>
      </c>
      <c r="GM38">
        <f t="shared" si="36"/>
        <v>0</v>
      </c>
      <c r="GN38">
        <f t="shared" si="37"/>
        <v>0</v>
      </c>
      <c r="GO38">
        <f t="shared" si="38"/>
        <v>0</v>
      </c>
      <c r="GP38">
        <f t="shared" si="39"/>
        <v>0</v>
      </c>
      <c r="GR38">
        <v>0</v>
      </c>
      <c r="GS38">
        <v>3</v>
      </c>
      <c r="GT38">
        <v>0</v>
      </c>
      <c r="GU38" t="s">
        <v>3</v>
      </c>
      <c r="GV38">
        <f t="shared" si="40"/>
        <v>0</v>
      </c>
      <c r="GW38">
        <v>1</v>
      </c>
      <c r="GX38">
        <f t="shared" si="41"/>
        <v>0</v>
      </c>
      <c r="HA38">
        <v>0</v>
      </c>
      <c r="HB38">
        <v>0</v>
      </c>
      <c r="HC38">
        <f t="shared" si="42"/>
        <v>0</v>
      </c>
      <c r="HE38" t="s">
        <v>3</v>
      </c>
      <c r="HF38" t="s">
        <v>3</v>
      </c>
      <c r="HM38" t="s">
        <v>3</v>
      </c>
      <c r="HN38" t="s">
        <v>45</v>
      </c>
      <c r="HO38" t="s">
        <v>46</v>
      </c>
      <c r="HP38" t="s">
        <v>42</v>
      </c>
      <c r="HQ38" t="s">
        <v>42</v>
      </c>
      <c r="IK38">
        <v>0</v>
      </c>
    </row>
    <row r="39" spans="1:245" x14ac:dyDescent="0.2">
      <c r="A39">
        <v>18</v>
      </c>
      <c r="B39">
        <v>1</v>
      </c>
      <c r="C39">
        <v>27</v>
      </c>
      <c r="E39" t="s">
        <v>84</v>
      </c>
      <c r="F39" t="s">
        <v>85</v>
      </c>
      <c r="G39" t="s">
        <v>86</v>
      </c>
      <c r="H39" t="s">
        <v>87</v>
      </c>
      <c r="I39">
        <v>0</v>
      </c>
      <c r="J39">
        <v>101</v>
      </c>
      <c r="K39">
        <v>0</v>
      </c>
      <c r="O39">
        <f t="shared" si="21"/>
        <v>0</v>
      </c>
      <c r="P39">
        <f>ROUND(CQ39*I39,2)</f>
        <v>0</v>
      </c>
      <c r="Q39">
        <f>ROUND(CR39*I39,2)</f>
        <v>0</v>
      </c>
      <c r="R39">
        <f>ROUND(CS39*I39,2)</f>
        <v>0</v>
      </c>
      <c r="S39">
        <f>ROUND(CT39*I39,2)</f>
        <v>0</v>
      </c>
      <c r="T39">
        <f t="shared" si="22"/>
        <v>0</v>
      </c>
      <c r="U39">
        <f>ROUND(CV39*I39,7)</f>
        <v>0</v>
      </c>
      <c r="V39">
        <f>ROUND(CW39*I39,7)</f>
        <v>0</v>
      </c>
      <c r="W39">
        <f t="shared" si="23"/>
        <v>0</v>
      </c>
      <c r="X39">
        <f t="shared" si="24"/>
        <v>0</v>
      </c>
      <c r="Y39">
        <f t="shared" si="25"/>
        <v>0</v>
      </c>
      <c r="AA39">
        <v>32945098</v>
      </c>
      <c r="AB39">
        <f t="shared" si="26"/>
        <v>0</v>
      </c>
      <c r="AC39">
        <f>ROUND((ES39),6)</f>
        <v>0</v>
      </c>
      <c r="AD39">
        <f>ROUND((((ET39)-(EU39))+AE39),6)</f>
        <v>0</v>
      </c>
      <c r="AE39">
        <f>ROUND((EU39),6)</f>
        <v>0</v>
      </c>
      <c r="AF39">
        <f>ROUND((EV39),6)</f>
        <v>0</v>
      </c>
      <c r="AG39">
        <f t="shared" si="27"/>
        <v>0</v>
      </c>
      <c r="AH39">
        <f>(EW39)</f>
        <v>0</v>
      </c>
      <c r="AI39">
        <f>(EX39)</f>
        <v>0</v>
      </c>
      <c r="AJ39">
        <f t="shared" si="28"/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112</v>
      </c>
      <c r="AU39">
        <v>65</v>
      </c>
      <c r="AV39">
        <v>1</v>
      </c>
      <c r="AW39">
        <v>1</v>
      </c>
      <c r="AZ39">
        <v>1</v>
      </c>
      <c r="BA39">
        <v>1</v>
      </c>
      <c r="BB39">
        <v>1</v>
      </c>
      <c r="BC39">
        <v>1</v>
      </c>
      <c r="BD39" t="s">
        <v>3</v>
      </c>
      <c r="BE39" t="s">
        <v>3</v>
      </c>
      <c r="BF39" t="s">
        <v>3</v>
      </c>
      <c r="BG39" t="s">
        <v>3</v>
      </c>
      <c r="BH39">
        <v>3</v>
      </c>
      <c r="BI39">
        <v>1</v>
      </c>
      <c r="BJ39" t="s">
        <v>3</v>
      </c>
      <c r="BM39">
        <v>11001</v>
      </c>
      <c r="BN39">
        <v>0</v>
      </c>
      <c r="BO39" t="s">
        <v>3</v>
      </c>
      <c r="BP39">
        <v>0</v>
      </c>
      <c r="BQ39">
        <v>2</v>
      </c>
      <c r="BR39">
        <v>0</v>
      </c>
      <c r="BS39">
        <v>1</v>
      </c>
      <c r="BT39">
        <v>1</v>
      </c>
      <c r="BU39">
        <v>1</v>
      </c>
      <c r="BV39">
        <v>1</v>
      </c>
      <c r="BW39">
        <v>1</v>
      </c>
      <c r="BX39">
        <v>1</v>
      </c>
      <c r="BY39" t="s">
        <v>3</v>
      </c>
      <c r="BZ39">
        <v>112</v>
      </c>
      <c r="CA39">
        <v>65</v>
      </c>
      <c r="CB39" t="s">
        <v>3</v>
      </c>
      <c r="CE39">
        <v>0</v>
      </c>
      <c r="CF39">
        <v>0</v>
      </c>
      <c r="CG39">
        <v>0</v>
      </c>
      <c r="CM39">
        <v>0</v>
      </c>
      <c r="CN39" t="s">
        <v>3</v>
      </c>
      <c r="CO39">
        <v>0</v>
      </c>
      <c r="CP39">
        <f t="shared" si="29"/>
        <v>0</v>
      </c>
      <c r="CQ39">
        <f>ROUND(AL39*BC39,2)</f>
        <v>0</v>
      </c>
      <c r="CR39">
        <f>ROUND(AM39*BB39,2)</f>
        <v>0</v>
      </c>
      <c r="CS39">
        <f>ROUND(AN39*BS39,2)</f>
        <v>0</v>
      </c>
      <c r="CT39">
        <f>ROUND(AO39*BA39,2)</f>
        <v>0</v>
      </c>
      <c r="CU39">
        <f t="shared" si="30"/>
        <v>0</v>
      </c>
      <c r="CV39">
        <f>AH39</f>
        <v>0</v>
      </c>
      <c r="CW39">
        <f>AI39</f>
        <v>0</v>
      </c>
      <c r="CX39">
        <f t="shared" si="31"/>
        <v>0</v>
      </c>
      <c r="CY39">
        <f>(((S39+R39)*AT39)/100)</f>
        <v>0</v>
      </c>
      <c r="CZ39">
        <f>(((S39+R39)*AU39)/100)</f>
        <v>0</v>
      </c>
      <c r="DC39" t="s">
        <v>3</v>
      </c>
      <c r="DD39" t="s">
        <v>3</v>
      </c>
      <c r="DE39" t="s">
        <v>3</v>
      </c>
      <c r="DF39" t="s">
        <v>3</v>
      </c>
      <c r="DG39" t="s">
        <v>3</v>
      </c>
      <c r="DH39" t="s">
        <v>3</v>
      </c>
      <c r="DI39" t="s">
        <v>3</v>
      </c>
      <c r="DJ39" t="s">
        <v>3</v>
      </c>
      <c r="DK39" t="s">
        <v>3</v>
      </c>
      <c r="DL39" t="s">
        <v>3</v>
      </c>
      <c r="DM39" t="s">
        <v>3</v>
      </c>
      <c r="DN39">
        <v>0</v>
      </c>
      <c r="DO39">
        <v>0</v>
      </c>
      <c r="DP39">
        <v>1</v>
      </c>
      <c r="DQ39">
        <v>1</v>
      </c>
      <c r="DU39">
        <v>1003</v>
      </c>
      <c r="DV39" t="s">
        <v>87</v>
      </c>
      <c r="DW39" t="s">
        <v>87</v>
      </c>
      <c r="DX39">
        <v>1</v>
      </c>
      <c r="DZ39" t="s">
        <v>3</v>
      </c>
      <c r="EA39" t="s">
        <v>3</v>
      </c>
      <c r="EB39" t="s">
        <v>3</v>
      </c>
      <c r="EC39" t="s">
        <v>3</v>
      </c>
      <c r="EE39">
        <v>31727975</v>
      </c>
      <c r="EF39">
        <v>2</v>
      </c>
      <c r="EG39" t="s">
        <v>24</v>
      </c>
      <c r="EH39">
        <v>11</v>
      </c>
      <c r="EI39" t="s">
        <v>42</v>
      </c>
      <c r="EJ39">
        <v>1</v>
      </c>
      <c r="EK39">
        <v>11001</v>
      </c>
      <c r="EL39" t="s">
        <v>42</v>
      </c>
      <c r="EM39" t="s">
        <v>43</v>
      </c>
      <c r="EO39" t="s">
        <v>3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FQ39">
        <v>0</v>
      </c>
      <c r="FR39">
        <f t="shared" si="34"/>
        <v>0</v>
      </c>
      <c r="FS39">
        <v>0</v>
      </c>
      <c r="FX39">
        <v>112</v>
      </c>
      <c r="FY39">
        <v>65</v>
      </c>
      <c r="GA39" t="s">
        <v>3</v>
      </c>
      <c r="GD39">
        <v>1</v>
      </c>
      <c r="GF39">
        <v>-153294834</v>
      </c>
      <c r="GG39">
        <v>2</v>
      </c>
      <c r="GH39">
        <v>1</v>
      </c>
      <c r="GI39">
        <v>-2</v>
      </c>
      <c r="GJ39">
        <v>0</v>
      </c>
      <c r="GK39">
        <v>0</v>
      </c>
      <c r="GL39">
        <f t="shared" si="35"/>
        <v>0</v>
      </c>
      <c r="GM39">
        <f t="shared" si="36"/>
        <v>0</v>
      </c>
      <c r="GN39">
        <f t="shared" si="37"/>
        <v>0</v>
      </c>
      <c r="GO39">
        <f t="shared" si="38"/>
        <v>0</v>
      </c>
      <c r="GP39">
        <f t="shared" si="39"/>
        <v>0</v>
      </c>
      <c r="GR39">
        <v>0</v>
      </c>
      <c r="GS39">
        <v>3</v>
      </c>
      <c r="GT39">
        <v>0</v>
      </c>
      <c r="GU39" t="s">
        <v>3</v>
      </c>
      <c r="GV39">
        <f t="shared" si="40"/>
        <v>0</v>
      </c>
      <c r="GW39">
        <v>1</v>
      </c>
      <c r="GX39">
        <f t="shared" si="41"/>
        <v>0</v>
      </c>
      <c r="HA39">
        <v>0</v>
      </c>
      <c r="HB39">
        <v>0</v>
      </c>
      <c r="HC39">
        <f t="shared" si="42"/>
        <v>0</v>
      </c>
      <c r="HE39" t="s">
        <v>3</v>
      </c>
      <c r="HF39" t="s">
        <v>3</v>
      </c>
      <c r="HM39" t="s">
        <v>3</v>
      </c>
      <c r="HN39" t="s">
        <v>45</v>
      </c>
      <c r="HO39" t="s">
        <v>46</v>
      </c>
      <c r="HP39" t="s">
        <v>42</v>
      </c>
      <c r="HQ39" t="s">
        <v>42</v>
      </c>
      <c r="IK39">
        <v>0</v>
      </c>
    </row>
    <row r="40" spans="1:245" x14ac:dyDescent="0.2">
      <c r="A40">
        <v>17</v>
      </c>
      <c r="B40">
        <v>1</v>
      </c>
      <c r="E40" t="s">
        <v>88</v>
      </c>
      <c r="F40" t="s">
        <v>89</v>
      </c>
      <c r="G40" t="s">
        <v>90</v>
      </c>
      <c r="H40" t="s">
        <v>87</v>
      </c>
      <c r="I40">
        <v>0</v>
      </c>
      <c r="J40">
        <v>0</v>
      </c>
      <c r="K40">
        <v>0</v>
      </c>
      <c r="O40">
        <f t="shared" si="21"/>
        <v>0</v>
      </c>
      <c r="P40">
        <f>ROUND(CQ40*I40,2)</f>
        <v>0</v>
      </c>
      <c r="Q40">
        <f>ROUND(CR40*I40,2)</f>
        <v>0</v>
      </c>
      <c r="R40">
        <f>ROUND(CS40*I40,2)</f>
        <v>0</v>
      </c>
      <c r="S40">
        <f>ROUND(CT40*I40,2)</f>
        <v>0</v>
      </c>
      <c r="T40">
        <f t="shared" si="22"/>
        <v>0</v>
      </c>
      <c r="U40">
        <f>ROUND(CV40*I40,7)</f>
        <v>0</v>
      </c>
      <c r="V40">
        <f>ROUND(CW40*I40,7)</f>
        <v>0</v>
      </c>
      <c r="W40">
        <f t="shared" si="23"/>
        <v>0</v>
      </c>
      <c r="X40">
        <f t="shared" si="24"/>
        <v>0</v>
      </c>
      <c r="Y40">
        <f t="shared" si="25"/>
        <v>0</v>
      </c>
      <c r="AA40">
        <v>32945098</v>
      </c>
      <c r="AB40">
        <f t="shared" si="26"/>
        <v>62.21</v>
      </c>
      <c r="AC40">
        <f>ROUND((ES40),6)</f>
        <v>62.21</v>
      </c>
      <c r="AD40">
        <f>ROUND((((ET40)-(EU40))+AE40),6)</f>
        <v>0</v>
      </c>
      <c r="AE40">
        <f>ROUND((EU40),6)</f>
        <v>0</v>
      </c>
      <c r="AF40">
        <f>ROUND((EV40),6)</f>
        <v>0</v>
      </c>
      <c r="AG40">
        <f t="shared" si="27"/>
        <v>0</v>
      </c>
      <c r="AH40">
        <f>(EW40)</f>
        <v>0</v>
      </c>
      <c r="AI40">
        <f>(EX40)</f>
        <v>0</v>
      </c>
      <c r="AJ40">
        <f t="shared" si="28"/>
        <v>0</v>
      </c>
      <c r="AK40">
        <v>62.21</v>
      </c>
      <c r="AL40">
        <v>62.21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1</v>
      </c>
      <c r="AW40">
        <v>1</v>
      </c>
      <c r="AZ40">
        <v>1</v>
      </c>
      <c r="BA40">
        <v>1</v>
      </c>
      <c r="BB40">
        <v>1</v>
      </c>
      <c r="BC40">
        <v>1.46</v>
      </c>
      <c r="BD40" t="s">
        <v>3</v>
      </c>
      <c r="BE40" t="s">
        <v>3</v>
      </c>
      <c r="BF40" t="s">
        <v>3</v>
      </c>
      <c r="BG40" t="s">
        <v>3</v>
      </c>
      <c r="BH40">
        <v>3</v>
      </c>
      <c r="BI40">
        <v>1</v>
      </c>
      <c r="BJ40" t="s">
        <v>91</v>
      </c>
      <c r="BM40">
        <v>500001</v>
      </c>
      <c r="BN40">
        <v>0</v>
      </c>
      <c r="BO40" t="s">
        <v>89</v>
      </c>
      <c r="BP40">
        <v>1</v>
      </c>
      <c r="BQ40">
        <v>8</v>
      </c>
      <c r="BR40">
        <v>0</v>
      </c>
      <c r="BS40">
        <v>1</v>
      </c>
      <c r="BT40">
        <v>1</v>
      </c>
      <c r="BU40">
        <v>1</v>
      </c>
      <c r="BV40">
        <v>1</v>
      </c>
      <c r="BW40">
        <v>1</v>
      </c>
      <c r="BX40">
        <v>1</v>
      </c>
      <c r="BY40" t="s">
        <v>3</v>
      </c>
      <c r="BZ40">
        <v>0</v>
      </c>
      <c r="CA40">
        <v>0</v>
      </c>
      <c r="CB40" t="s">
        <v>3</v>
      </c>
      <c r="CE40">
        <v>0</v>
      </c>
      <c r="CF40">
        <v>0</v>
      </c>
      <c r="CG40">
        <v>0</v>
      </c>
      <c r="CM40">
        <v>0</v>
      </c>
      <c r="CN40" t="s">
        <v>3</v>
      </c>
      <c r="CO40">
        <v>0</v>
      </c>
      <c r="CP40">
        <f t="shared" si="29"/>
        <v>0</v>
      </c>
      <c r="CQ40">
        <f>ROUND(AL40*BC40,2)</f>
        <v>90.83</v>
      </c>
      <c r="CR40">
        <f>ROUND(AM40*BB40,2)</f>
        <v>0</v>
      </c>
      <c r="CS40">
        <f>ROUND(AN40*BS40,2)</f>
        <v>0</v>
      </c>
      <c r="CT40">
        <f>ROUND(AO40*BA40,2)</f>
        <v>0</v>
      </c>
      <c r="CU40">
        <f t="shared" si="30"/>
        <v>0</v>
      </c>
      <c r="CV40">
        <f>AH40</f>
        <v>0</v>
      </c>
      <c r="CW40">
        <f>AI40</f>
        <v>0</v>
      </c>
      <c r="CX40">
        <f t="shared" si="31"/>
        <v>0</v>
      </c>
      <c r="CY40">
        <f>0</f>
        <v>0</v>
      </c>
      <c r="CZ40">
        <f>0</f>
        <v>0</v>
      </c>
      <c r="DC40" t="s">
        <v>3</v>
      </c>
      <c r="DD40" t="s">
        <v>3</v>
      </c>
      <c r="DE40" t="s">
        <v>3</v>
      </c>
      <c r="DF40" t="s">
        <v>3</v>
      </c>
      <c r="DG40" t="s">
        <v>3</v>
      </c>
      <c r="DH40" t="s">
        <v>3</v>
      </c>
      <c r="DI40" t="s">
        <v>3</v>
      </c>
      <c r="DJ40" t="s">
        <v>3</v>
      </c>
      <c r="DK40" t="s">
        <v>3</v>
      </c>
      <c r="DL40" t="s">
        <v>3</v>
      </c>
      <c r="DM40" t="s">
        <v>3</v>
      </c>
      <c r="DN40">
        <v>0</v>
      </c>
      <c r="DO40">
        <v>0</v>
      </c>
      <c r="DP40">
        <v>1</v>
      </c>
      <c r="DQ40">
        <v>1</v>
      </c>
      <c r="DU40">
        <v>1003</v>
      </c>
      <c r="DV40" t="s">
        <v>87</v>
      </c>
      <c r="DW40" t="s">
        <v>87</v>
      </c>
      <c r="DX40">
        <v>1</v>
      </c>
      <c r="DZ40" t="s">
        <v>3</v>
      </c>
      <c r="EA40" t="s">
        <v>3</v>
      </c>
      <c r="EB40" t="s">
        <v>3</v>
      </c>
      <c r="EC40" t="s">
        <v>3</v>
      </c>
      <c r="EE40">
        <v>31727907</v>
      </c>
      <c r="EF40">
        <v>8</v>
      </c>
      <c r="EG40" t="s">
        <v>73</v>
      </c>
      <c r="EH40">
        <v>0</v>
      </c>
      <c r="EI40" t="s">
        <v>3</v>
      </c>
      <c r="EJ40">
        <v>1</v>
      </c>
      <c r="EK40">
        <v>500001</v>
      </c>
      <c r="EL40" t="s">
        <v>74</v>
      </c>
      <c r="EM40" t="s">
        <v>75</v>
      </c>
      <c r="EO40" t="s">
        <v>3</v>
      </c>
      <c r="EQ40">
        <v>0</v>
      </c>
      <c r="ER40">
        <v>62.21</v>
      </c>
      <c r="ES40">
        <v>62.21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FQ40">
        <v>0</v>
      </c>
      <c r="FR40">
        <f t="shared" si="34"/>
        <v>0</v>
      </c>
      <c r="FS40">
        <v>0</v>
      </c>
      <c r="FX40">
        <v>0</v>
      </c>
      <c r="FY40">
        <v>0</v>
      </c>
      <c r="GA40" t="s">
        <v>3</v>
      </c>
      <c r="GD40">
        <v>1</v>
      </c>
      <c r="GF40">
        <v>-1234198256</v>
      </c>
      <c r="GG40">
        <v>2</v>
      </c>
      <c r="GH40">
        <v>1</v>
      </c>
      <c r="GI40">
        <v>2</v>
      </c>
      <c r="GJ40">
        <v>0</v>
      </c>
      <c r="GK40">
        <v>0</v>
      </c>
      <c r="GL40">
        <f t="shared" si="35"/>
        <v>0</v>
      </c>
      <c r="GM40">
        <f t="shared" si="36"/>
        <v>0</v>
      </c>
      <c r="GN40">
        <f t="shared" si="37"/>
        <v>0</v>
      </c>
      <c r="GO40">
        <f t="shared" si="38"/>
        <v>0</v>
      </c>
      <c r="GP40">
        <f t="shared" si="39"/>
        <v>0</v>
      </c>
      <c r="GR40">
        <v>0</v>
      </c>
      <c r="GS40">
        <v>3</v>
      </c>
      <c r="GT40">
        <v>0</v>
      </c>
      <c r="GU40" t="s">
        <v>3</v>
      </c>
      <c r="GV40">
        <f t="shared" si="40"/>
        <v>0</v>
      </c>
      <c r="GW40">
        <v>1</v>
      </c>
      <c r="GX40">
        <f t="shared" si="41"/>
        <v>0</v>
      </c>
      <c r="HA40">
        <v>0</v>
      </c>
      <c r="HB40">
        <v>0</v>
      </c>
      <c r="HC40">
        <f t="shared" si="42"/>
        <v>0</v>
      </c>
      <c r="HE40" t="s">
        <v>3</v>
      </c>
      <c r="HF40" t="s">
        <v>3</v>
      </c>
      <c r="HM40" t="s">
        <v>3</v>
      </c>
      <c r="HN40" t="s">
        <v>3</v>
      </c>
      <c r="HO40" t="s">
        <v>3</v>
      </c>
      <c r="HP40" t="s">
        <v>3</v>
      </c>
      <c r="HQ40" t="s">
        <v>3</v>
      </c>
      <c r="IK40">
        <v>0</v>
      </c>
    </row>
    <row r="41" spans="1:245" x14ac:dyDescent="0.2">
      <c r="A41">
        <v>17</v>
      </c>
      <c r="B41">
        <v>1</v>
      </c>
      <c r="C41">
        <f>ROW(SmtRes!A37)</f>
        <v>37</v>
      </c>
      <c r="D41">
        <f>ROW(EtalonRes!A37)</f>
        <v>37</v>
      </c>
      <c r="E41" t="s">
        <v>92</v>
      </c>
      <c r="F41" t="s">
        <v>93</v>
      </c>
      <c r="G41" t="s">
        <v>94</v>
      </c>
      <c r="H41" t="s">
        <v>22</v>
      </c>
      <c r="I41">
        <v>0</v>
      </c>
      <c r="J41">
        <v>0</v>
      </c>
      <c r="K41">
        <v>0</v>
      </c>
      <c r="O41">
        <f t="shared" si="21"/>
        <v>0</v>
      </c>
      <c r="P41">
        <f>SUMIF(SmtRes!AQ28:'SmtRes'!AQ37,"=1",SmtRes!DF28:'SmtRes'!DF37)</f>
        <v>0</v>
      </c>
      <c r="Q41">
        <f>SUMIF(SmtRes!AQ28:'SmtRes'!AQ37,"=1",SmtRes!DG28:'SmtRes'!DG37)</f>
        <v>0</v>
      </c>
      <c r="R41">
        <f>SUMIF(SmtRes!AQ28:'SmtRes'!AQ37,"=1",SmtRes!DH28:'SmtRes'!DH37)</f>
        <v>0</v>
      </c>
      <c r="S41">
        <f>SUMIF(SmtRes!AQ28:'SmtRes'!AQ37,"=1",SmtRes!DI28:'SmtRes'!DI37)</f>
        <v>0</v>
      </c>
      <c r="T41">
        <f t="shared" si="22"/>
        <v>0</v>
      </c>
      <c r="U41">
        <f>SUMIF(SmtRes!AQ28:'SmtRes'!AQ37,"=1",SmtRes!CV28:'SmtRes'!CV37)</f>
        <v>0</v>
      </c>
      <c r="V41">
        <f>SUMIF(SmtRes!AQ28:'SmtRes'!AQ37,"=1",SmtRes!CW28:'SmtRes'!CW37)</f>
        <v>0</v>
      </c>
      <c r="W41">
        <f t="shared" si="23"/>
        <v>0</v>
      </c>
      <c r="X41">
        <f t="shared" si="24"/>
        <v>0</v>
      </c>
      <c r="Y41">
        <f t="shared" si="25"/>
        <v>0</v>
      </c>
      <c r="AA41">
        <v>32945098</v>
      </c>
      <c r="AB41">
        <f t="shared" si="26"/>
        <v>22206.907628000001</v>
      </c>
      <c r="AC41">
        <f>ROUND((SUM(SmtRes!BQ28:'SmtRes'!BQ37)),6)</f>
        <v>4581.958028</v>
      </c>
      <c r="AD41">
        <f>ROUND((((SUM(SmtRes!BR28:'SmtRes'!BR37))-(SUM(SmtRes!BS28:'SmtRes'!BS37)))+AE41),6)</f>
        <v>40.053600000000003</v>
      </c>
      <c r="AE41">
        <f>ROUND((SUM(SmtRes!BS28:'SmtRes'!BS37)),6)</f>
        <v>74.846800000000002</v>
      </c>
      <c r="AF41">
        <f>ROUND((SUM(SmtRes!BT28:'SmtRes'!BT37)),6)</f>
        <v>17584.896000000001</v>
      </c>
      <c r="AG41">
        <f t="shared" si="27"/>
        <v>0</v>
      </c>
      <c r="AH41">
        <f>(SUM(SmtRes!BU28:'SmtRes'!BU37))</f>
        <v>38.4</v>
      </c>
      <c r="AI41">
        <f>(SUM(SmtRes!BV28:'SmtRes'!BV37))</f>
        <v>0.16</v>
      </c>
      <c r="AJ41">
        <f t="shared" si="28"/>
        <v>0</v>
      </c>
      <c r="AK41">
        <v>22281.754428</v>
      </c>
      <c r="AL41">
        <v>4581.9580279999991</v>
      </c>
      <c r="AM41">
        <v>40.053599999999996</v>
      </c>
      <c r="AN41">
        <v>74.846800000000002</v>
      </c>
      <c r="AO41">
        <v>17584.896000000001</v>
      </c>
      <c r="AP41">
        <v>0</v>
      </c>
      <c r="AQ41">
        <v>38.4</v>
      </c>
      <c r="AR41">
        <v>0.16</v>
      </c>
      <c r="AS41">
        <v>0</v>
      </c>
      <c r="AT41">
        <v>90</v>
      </c>
      <c r="AU41">
        <v>46</v>
      </c>
      <c r="AV41">
        <v>1</v>
      </c>
      <c r="AW41">
        <v>1</v>
      </c>
      <c r="AZ41">
        <v>1</v>
      </c>
      <c r="BA41">
        <v>1</v>
      </c>
      <c r="BB41">
        <v>1</v>
      </c>
      <c r="BC41">
        <v>1</v>
      </c>
      <c r="BD41" t="s">
        <v>3</v>
      </c>
      <c r="BE41" t="s">
        <v>3</v>
      </c>
      <c r="BF41" t="s">
        <v>3</v>
      </c>
      <c r="BG41" t="s">
        <v>3</v>
      </c>
      <c r="BH41">
        <v>0</v>
      </c>
      <c r="BI41">
        <v>1</v>
      </c>
      <c r="BJ41" t="s">
        <v>95</v>
      </c>
      <c r="BM41">
        <v>62001</v>
      </c>
      <c r="BN41">
        <v>0</v>
      </c>
      <c r="BO41" t="s">
        <v>3</v>
      </c>
      <c r="BP41">
        <v>0</v>
      </c>
      <c r="BQ41">
        <v>6</v>
      </c>
      <c r="BR41">
        <v>0</v>
      </c>
      <c r="BS41">
        <v>1</v>
      </c>
      <c r="BT41">
        <v>1</v>
      </c>
      <c r="BU41">
        <v>1</v>
      </c>
      <c r="BV41">
        <v>1</v>
      </c>
      <c r="BW41">
        <v>1</v>
      </c>
      <c r="BX41">
        <v>1</v>
      </c>
      <c r="BY41" t="s">
        <v>3</v>
      </c>
      <c r="BZ41">
        <v>90</v>
      </c>
      <c r="CA41">
        <v>46</v>
      </c>
      <c r="CB41" t="s">
        <v>3</v>
      </c>
      <c r="CE41">
        <v>0</v>
      </c>
      <c r="CF41">
        <v>0</v>
      </c>
      <c r="CG41">
        <v>0</v>
      </c>
      <c r="CM41">
        <v>0</v>
      </c>
      <c r="CN41" t="s">
        <v>3</v>
      </c>
      <c r="CO41">
        <v>0</v>
      </c>
      <c r="CP41">
        <f t="shared" si="29"/>
        <v>0</v>
      </c>
      <c r="CQ41">
        <f>SUMIF(SmtRes!AQ28:'SmtRes'!AQ37,"=1",SmtRes!AA28:'SmtRes'!AA37)</f>
        <v>116944.31</v>
      </c>
      <c r="CR41">
        <f>SUMIF(SmtRes!AQ28:'SmtRes'!AQ37,"=1",SmtRes!AB28:'SmtRes'!AB37)</f>
        <v>660.22</v>
      </c>
      <c r="CS41">
        <f>SUMIF(SmtRes!AQ28:'SmtRes'!AQ37,"=1",SmtRes!AC28:'SmtRes'!AC37)</f>
        <v>949.66000000000008</v>
      </c>
      <c r="CT41">
        <f>SUMIF(SmtRes!AQ28:'SmtRes'!AQ37,"=1",SmtRes!AD28:'SmtRes'!AD37)</f>
        <v>457.94</v>
      </c>
      <c r="CU41">
        <f t="shared" si="30"/>
        <v>0</v>
      </c>
      <c r="CV41">
        <f>SUMIF(SmtRes!AQ28:'SmtRes'!AQ37,"=1",SmtRes!BU28:'SmtRes'!BU37)</f>
        <v>38.4</v>
      </c>
      <c r="CW41">
        <f>SUMIF(SmtRes!AQ28:'SmtRes'!AQ37,"=1",SmtRes!BV28:'SmtRes'!BV37)</f>
        <v>0.16</v>
      </c>
      <c r="CX41">
        <f t="shared" si="31"/>
        <v>0</v>
      </c>
      <c r="CY41">
        <f>(((S41+R41)*AT41)/100)</f>
        <v>0</v>
      </c>
      <c r="CZ41">
        <f>(((S41+R41)*AU41)/100)</f>
        <v>0</v>
      </c>
      <c r="DC41" t="s">
        <v>3</v>
      </c>
      <c r="DD41" t="s">
        <v>3</v>
      </c>
      <c r="DE41" t="s">
        <v>3</v>
      </c>
      <c r="DF41" t="s">
        <v>3</v>
      </c>
      <c r="DG41" t="s">
        <v>3</v>
      </c>
      <c r="DH41" t="s">
        <v>3</v>
      </c>
      <c r="DI41" t="s">
        <v>3</v>
      </c>
      <c r="DJ41" t="s">
        <v>3</v>
      </c>
      <c r="DK41" t="s">
        <v>3</v>
      </c>
      <c r="DL41" t="s">
        <v>3</v>
      </c>
      <c r="DM41" t="s">
        <v>3</v>
      </c>
      <c r="DN41">
        <v>0</v>
      </c>
      <c r="DO41">
        <v>0</v>
      </c>
      <c r="DP41">
        <v>1</v>
      </c>
      <c r="DQ41">
        <v>1</v>
      </c>
      <c r="DU41">
        <v>1005</v>
      </c>
      <c r="DV41" t="s">
        <v>22</v>
      </c>
      <c r="DW41" t="s">
        <v>22</v>
      </c>
      <c r="DX41">
        <v>100</v>
      </c>
      <c r="DZ41" t="s">
        <v>3</v>
      </c>
      <c r="EA41" t="s">
        <v>3</v>
      </c>
      <c r="EB41" t="s">
        <v>3</v>
      </c>
      <c r="EC41" t="s">
        <v>3</v>
      </c>
      <c r="EE41">
        <v>31728057</v>
      </c>
      <c r="EF41">
        <v>6</v>
      </c>
      <c r="EG41" t="s">
        <v>52</v>
      </c>
      <c r="EH41">
        <v>96</v>
      </c>
      <c r="EI41" t="s">
        <v>96</v>
      </c>
      <c r="EJ41">
        <v>1</v>
      </c>
      <c r="EK41">
        <v>62001</v>
      </c>
      <c r="EL41" t="s">
        <v>96</v>
      </c>
      <c r="EM41" t="s">
        <v>97</v>
      </c>
      <c r="EO41" t="s">
        <v>3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38.4</v>
      </c>
      <c r="EX41">
        <v>0.16</v>
      </c>
      <c r="EY41">
        <v>0</v>
      </c>
      <c r="FQ41">
        <v>0</v>
      </c>
      <c r="FR41">
        <f t="shared" si="34"/>
        <v>0</v>
      </c>
      <c r="FS41">
        <v>0</v>
      </c>
      <c r="FX41">
        <v>90</v>
      </c>
      <c r="FY41">
        <v>46</v>
      </c>
      <c r="GA41" t="s">
        <v>3</v>
      </c>
      <c r="GD41">
        <v>1</v>
      </c>
      <c r="GF41">
        <v>-299432348</v>
      </c>
      <c r="GG41">
        <v>2</v>
      </c>
      <c r="GH41">
        <v>1</v>
      </c>
      <c r="GI41">
        <v>-2</v>
      </c>
      <c r="GJ41">
        <v>0</v>
      </c>
      <c r="GK41">
        <v>0</v>
      </c>
      <c r="GL41">
        <f t="shared" si="35"/>
        <v>0</v>
      </c>
      <c r="GM41">
        <f t="shared" si="36"/>
        <v>0</v>
      </c>
      <c r="GN41">
        <f t="shared" si="37"/>
        <v>0</v>
      </c>
      <c r="GO41">
        <f t="shared" si="38"/>
        <v>0</v>
      </c>
      <c r="GP41">
        <f t="shared" si="39"/>
        <v>0</v>
      </c>
      <c r="GR41">
        <v>0</v>
      </c>
      <c r="GS41">
        <v>3</v>
      </c>
      <c r="GT41">
        <v>0</v>
      </c>
      <c r="GU41" t="s">
        <v>3</v>
      </c>
      <c r="GV41">
        <f t="shared" si="40"/>
        <v>0</v>
      </c>
      <c r="GW41">
        <v>1</v>
      </c>
      <c r="GX41">
        <f t="shared" si="41"/>
        <v>0</v>
      </c>
      <c r="HA41">
        <v>0</v>
      </c>
      <c r="HB41">
        <v>0</v>
      </c>
      <c r="HC41">
        <f t="shared" si="42"/>
        <v>0</v>
      </c>
      <c r="HE41" t="s">
        <v>3</v>
      </c>
      <c r="HF41" t="s">
        <v>3</v>
      </c>
      <c r="HM41" t="s">
        <v>3</v>
      </c>
      <c r="HN41" t="s">
        <v>98</v>
      </c>
      <c r="HO41" t="s">
        <v>99</v>
      </c>
      <c r="HP41" t="s">
        <v>96</v>
      </c>
      <c r="HQ41" t="s">
        <v>96</v>
      </c>
      <c r="IK41">
        <v>0</v>
      </c>
    </row>
    <row r="42" spans="1:245" x14ac:dyDescent="0.2">
      <c r="A42">
        <v>18</v>
      </c>
      <c r="B42">
        <v>1</v>
      </c>
      <c r="C42">
        <v>35</v>
      </c>
      <c r="E42" t="s">
        <v>100</v>
      </c>
      <c r="F42" t="s">
        <v>101</v>
      </c>
      <c r="G42" t="s">
        <v>102</v>
      </c>
      <c r="H42" t="s">
        <v>33</v>
      </c>
      <c r="I42">
        <v>0</v>
      </c>
      <c r="J42">
        <v>1.3699999999999999E-2</v>
      </c>
      <c r="K42">
        <v>0</v>
      </c>
      <c r="O42">
        <f t="shared" si="21"/>
        <v>0</v>
      </c>
      <c r="P42">
        <f>ROUND(CQ42*I42,2)</f>
        <v>0</v>
      </c>
      <c r="Q42">
        <f>ROUND(CR42*I42,2)</f>
        <v>0</v>
      </c>
      <c r="R42">
        <f>ROUND(CS42*I42,2)</f>
        <v>0</v>
      </c>
      <c r="S42">
        <f>ROUND(CT42*I42,2)</f>
        <v>0</v>
      </c>
      <c r="T42">
        <f t="shared" si="22"/>
        <v>0</v>
      </c>
      <c r="U42">
        <f>ROUND(CV42*I42,7)</f>
        <v>0</v>
      </c>
      <c r="V42">
        <f>ROUND(CW42*I42,7)</f>
        <v>0</v>
      </c>
      <c r="W42">
        <f t="shared" si="23"/>
        <v>0</v>
      </c>
      <c r="X42">
        <f t="shared" si="24"/>
        <v>0</v>
      </c>
      <c r="Y42">
        <f t="shared" si="25"/>
        <v>0</v>
      </c>
      <c r="AA42">
        <v>32945098</v>
      </c>
      <c r="AB42">
        <f t="shared" si="26"/>
        <v>0</v>
      </c>
      <c r="AC42">
        <f>ROUND((ES42),6)</f>
        <v>0</v>
      </c>
      <c r="AD42">
        <f>ROUND((((ET42)-(EU42))+AE42),6)</f>
        <v>0</v>
      </c>
      <c r="AE42">
        <f>ROUND((EU42),6)</f>
        <v>0</v>
      </c>
      <c r="AF42">
        <f>ROUND((EV42),6)</f>
        <v>0</v>
      </c>
      <c r="AG42">
        <f t="shared" si="27"/>
        <v>0</v>
      </c>
      <c r="AH42">
        <f>(EW42)</f>
        <v>0</v>
      </c>
      <c r="AI42">
        <f>(EX42)</f>
        <v>0</v>
      </c>
      <c r="AJ42">
        <f t="shared" si="28"/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90</v>
      </c>
      <c r="AU42">
        <v>46</v>
      </c>
      <c r="AV42">
        <v>1</v>
      </c>
      <c r="AW42">
        <v>1</v>
      </c>
      <c r="AZ42">
        <v>1</v>
      </c>
      <c r="BA42">
        <v>1</v>
      </c>
      <c r="BB42">
        <v>1</v>
      </c>
      <c r="BC42">
        <v>1</v>
      </c>
      <c r="BD42" t="s">
        <v>3</v>
      </c>
      <c r="BE42" t="s">
        <v>3</v>
      </c>
      <c r="BF42" t="s">
        <v>3</v>
      </c>
      <c r="BG42" t="s">
        <v>3</v>
      </c>
      <c r="BH42">
        <v>3</v>
      </c>
      <c r="BI42">
        <v>1</v>
      </c>
      <c r="BJ42" t="s">
        <v>3</v>
      </c>
      <c r="BM42">
        <v>62001</v>
      </c>
      <c r="BN42">
        <v>0</v>
      </c>
      <c r="BO42" t="s">
        <v>3</v>
      </c>
      <c r="BP42">
        <v>0</v>
      </c>
      <c r="BQ42">
        <v>6</v>
      </c>
      <c r="BR42">
        <v>0</v>
      </c>
      <c r="BS42">
        <v>1</v>
      </c>
      <c r="BT42">
        <v>1</v>
      </c>
      <c r="BU42">
        <v>1</v>
      </c>
      <c r="BV42">
        <v>1</v>
      </c>
      <c r="BW42">
        <v>1</v>
      </c>
      <c r="BX42">
        <v>1</v>
      </c>
      <c r="BY42" t="s">
        <v>3</v>
      </c>
      <c r="BZ42">
        <v>90</v>
      </c>
      <c r="CA42">
        <v>46</v>
      </c>
      <c r="CB42" t="s">
        <v>3</v>
      </c>
      <c r="CE42">
        <v>0</v>
      </c>
      <c r="CF42">
        <v>0</v>
      </c>
      <c r="CG42">
        <v>0</v>
      </c>
      <c r="CM42">
        <v>0</v>
      </c>
      <c r="CN42" t="s">
        <v>3</v>
      </c>
      <c r="CO42">
        <v>0</v>
      </c>
      <c r="CP42">
        <f t="shared" si="29"/>
        <v>0</v>
      </c>
      <c r="CQ42">
        <f>ROUND(AL42*BC42,2)</f>
        <v>0</v>
      </c>
      <c r="CR42">
        <f>ROUND(AM42*BB42,2)</f>
        <v>0</v>
      </c>
      <c r="CS42">
        <f>ROUND(AN42*BS42,2)</f>
        <v>0</v>
      </c>
      <c r="CT42">
        <f>ROUND(AO42*BA42,2)</f>
        <v>0</v>
      </c>
      <c r="CU42">
        <f t="shared" si="30"/>
        <v>0</v>
      </c>
      <c r="CV42">
        <f>AH42</f>
        <v>0</v>
      </c>
      <c r="CW42">
        <f>AI42</f>
        <v>0</v>
      </c>
      <c r="CX42">
        <f t="shared" si="31"/>
        <v>0</v>
      </c>
      <c r="CY42">
        <f>(((S42+R42)*AT42)/100)</f>
        <v>0</v>
      </c>
      <c r="CZ42">
        <f>(((S42+R42)*AU42)/100)</f>
        <v>0</v>
      </c>
      <c r="DC42" t="s">
        <v>3</v>
      </c>
      <c r="DD42" t="s">
        <v>3</v>
      </c>
      <c r="DE42" t="s">
        <v>3</v>
      </c>
      <c r="DF42" t="s">
        <v>3</v>
      </c>
      <c r="DG42" t="s">
        <v>3</v>
      </c>
      <c r="DH42" t="s">
        <v>3</v>
      </c>
      <c r="DI42" t="s">
        <v>3</v>
      </c>
      <c r="DJ42" t="s">
        <v>3</v>
      </c>
      <c r="DK42" t="s">
        <v>3</v>
      </c>
      <c r="DL42" t="s">
        <v>3</v>
      </c>
      <c r="DM42" t="s">
        <v>3</v>
      </c>
      <c r="DN42">
        <v>0</v>
      </c>
      <c r="DO42">
        <v>0</v>
      </c>
      <c r="DP42">
        <v>1</v>
      </c>
      <c r="DQ42">
        <v>1</v>
      </c>
      <c r="DU42">
        <v>1009</v>
      </c>
      <c r="DV42" t="s">
        <v>33</v>
      </c>
      <c r="DW42" t="s">
        <v>33</v>
      </c>
      <c r="DX42">
        <v>1000</v>
      </c>
      <c r="DZ42" t="s">
        <v>3</v>
      </c>
      <c r="EA42" t="s">
        <v>3</v>
      </c>
      <c r="EB42" t="s">
        <v>3</v>
      </c>
      <c r="EC42" t="s">
        <v>3</v>
      </c>
      <c r="EE42">
        <v>31728057</v>
      </c>
      <c r="EF42">
        <v>6</v>
      </c>
      <c r="EG42" t="s">
        <v>52</v>
      </c>
      <c r="EH42">
        <v>96</v>
      </c>
      <c r="EI42" t="s">
        <v>96</v>
      </c>
      <c r="EJ42">
        <v>1</v>
      </c>
      <c r="EK42">
        <v>62001</v>
      </c>
      <c r="EL42" t="s">
        <v>96</v>
      </c>
      <c r="EM42" t="s">
        <v>97</v>
      </c>
      <c r="EO42" t="s">
        <v>3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FQ42">
        <v>0</v>
      </c>
      <c r="FR42">
        <f t="shared" si="34"/>
        <v>0</v>
      </c>
      <c r="FS42">
        <v>0</v>
      </c>
      <c r="FX42">
        <v>90</v>
      </c>
      <c r="FY42">
        <v>46</v>
      </c>
      <c r="GA42" t="s">
        <v>3</v>
      </c>
      <c r="GD42">
        <v>1</v>
      </c>
      <c r="GF42">
        <v>84301199</v>
      </c>
      <c r="GG42">
        <v>2</v>
      </c>
      <c r="GH42">
        <v>1</v>
      </c>
      <c r="GI42">
        <v>-2</v>
      </c>
      <c r="GJ42">
        <v>0</v>
      </c>
      <c r="GK42">
        <v>0</v>
      </c>
      <c r="GL42">
        <f t="shared" si="35"/>
        <v>0</v>
      </c>
      <c r="GM42">
        <f t="shared" si="36"/>
        <v>0</v>
      </c>
      <c r="GN42">
        <f t="shared" si="37"/>
        <v>0</v>
      </c>
      <c r="GO42">
        <f t="shared" si="38"/>
        <v>0</v>
      </c>
      <c r="GP42">
        <f t="shared" si="39"/>
        <v>0</v>
      </c>
      <c r="GR42">
        <v>0</v>
      </c>
      <c r="GS42">
        <v>3</v>
      </c>
      <c r="GT42">
        <v>0</v>
      </c>
      <c r="GU42" t="s">
        <v>3</v>
      </c>
      <c r="GV42">
        <f t="shared" si="40"/>
        <v>0</v>
      </c>
      <c r="GW42">
        <v>1</v>
      </c>
      <c r="GX42">
        <f t="shared" si="41"/>
        <v>0</v>
      </c>
      <c r="HA42">
        <v>0</v>
      </c>
      <c r="HB42">
        <v>0</v>
      </c>
      <c r="HC42">
        <f t="shared" si="42"/>
        <v>0</v>
      </c>
      <c r="HE42" t="s">
        <v>3</v>
      </c>
      <c r="HF42" t="s">
        <v>3</v>
      </c>
      <c r="HM42" t="s">
        <v>3</v>
      </c>
      <c r="HN42" t="s">
        <v>98</v>
      </c>
      <c r="HO42" t="s">
        <v>99</v>
      </c>
      <c r="HP42" t="s">
        <v>96</v>
      </c>
      <c r="HQ42" t="s">
        <v>96</v>
      </c>
      <c r="IK42">
        <v>0</v>
      </c>
    </row>
    <row r="43" spans="1:245" x14ac:dyDescent="0.2">
      <c r="A43">
        <v>17</v>
      </c>
      <c r="B43">
        <v>1</v>
      </c>
      <c r="E43" t="s">
        <v>103</v>
      </c>
      <c r="F43" t="s">
        <v>104</v>
      </c>
      <c r="G43" t="s">
        <v>105</v>
      </c>
      <c r="H43" t="s">
        <v>33</v>
      </c>
      <c r="I43">
        <v>0</v>
      </c>
      <c r="J43">
        <v>0</v>
      </c>
      <c r="K43">
        <v>0</v>
      </c>
      <c r="O43">
        <f t="shared" si="21"/>
        <v>0</v>
      </c>
      <c r="P43">
        <f>ROUND(CQ43*I43,2)</f>
        <v>0</v>
      </c>
      <c r="Q43">
        <f>ROUND(CR43*I43,2)</f>
        <v>0</v>
      </c>
      <c r="R43">
        <f>ROUND(CS43*I43,2)</f>
        <v>0</v>
      </c>
      <c r="S43">
        <f>ROUND(CT43*I43,2)</f>
        <v>0</v>
      </c>
      <c r="T43">
        <f t="shared" si="22"/>
        <v>0</v>
      </c>
      <c r="U43">
        <f>ROUND(CV43*I43,7)</f>
        <v>0</v>
      </c>
      <c r="V43">
        <f>ROUND(CW43*I43,7)</f>
        <v>0</v>
      </c>
      <c r="W43">
        <f t="shared" si="23"/>
        <v>0</v>
      </c>
      <c r="X43">
        <f t="shared" si="24"/>
        <v>0</v>
      </c>
      <c r="Y43">
        <f t="shared" si="25"/>
        <v>0</v>
      </c>
      <c r="AA43">
        <v>32945098</v>
      </c>
      <c r="AB43">
        <f t="shared" si="26"/>
        <v>61265.39</v>
      </c>
      <c r="AC43">
        <f>ROUND((ES43),6)</f>
        <v>61265.39</v>
      </c>
      <c r="AD43">
        <f>ROUND((((ET43)-(EU43))+AE43),6)</f>
        <v>0</v>
      </c>
      <c r="AE43">
        <f>ROUND((EU43),6)</f>
        <v>0</v>
      </c>
      <c r="AF43">
        <f>ROUND((EV43),6)</f>
        <v>0</v>
      </c>
      <c r="AG43">
        <f t="shared" si="27"/>
        <v>0</v>
      </c>
      <c r="AH43">
        <f>(EW43)</f>
        <v>0</v>
      </c>
      <c r="AI43">
        <f>(EX43)</f>
        <v>0</v>
      </c>
      <c r="AJ43">
        <f t="shared" si="28"/>
        <v>0</v>
      </c>
      <c r="AK43">
        <v>61265.39</v>
      </c>
      <c r="AL43">
        <v>61265.39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1</v>
      </c>
      <c r="AW43">
        <v>1</v>
      </c>
      <c r="AZ43">
        <v>1</v>
      </c>
      <c r="BA43">
        <v>1</v>
      </c>
      <c r="BB43">
        <v>1</v>
      </c>
      <c r="BC43">
        <v>1.37</v>
      </c>
      <c r="BD43" t="s">
        <v>3</v>
      </c>
      <c r="BE43" t="s">
        <v>3</v>
      </c>
      <c r="BF43" t="s">
        <v>3</v>
      </c>
      <c r="BG43" t="s">
        <v>3</v>
      </c>
      <c r="BH43">
        <v>3</v>
      </c>
      <c r="BI43">
        <v>1</v>
      </c>
      <c r="BJ43" t="s">
        <v>106</v>
      </c>
      <c r="BM43">
        <v>500001</v>
      </c>
      <c r="BN43">
        <v>0</v>
      </c>
      <c r="BO43" t="s">
        <v>104</v>
      </c>
      <c r="BP43">
        <v>1</v>
      </c>
      <c r="BQ43">
        <v>8</v>
      </c>
      <c r="BR43">
        <v>0</v>
      </c>
      <c r="BS43">
        <v>1</v>
      </c>
      <c r="BT43">
        <v>1</v>
      </c>
      <c r="BU43">
        <v>1</v>
      </c>
      <c r="BV43">
        <v>1</v>
      </c>
      <c r="BW43">
        <v>1</v>
      </c>
      <c r="BX43">
        <v>1</v>
      </c>
      <c r="BY43" t="s">
        <v>3</v>
      </c>
      <c r="BZ43">
        <v>0</v>
      </c>
      <c r="CA43">
        <v>0</v>
      </c>
      <c r="CB43" t="s">
        <v>3</v>
      </c>
      <c r="CE43">
        <v>0</v>
      </c>
      <c r="CF43">
        <v>0</v>
      </c>
      <c r="CG43">
        <v>0</v>
      </c>
      <c r="CM43">
        <v>0</v>
      </c>
      <c r="CN43" t="s">
        <v>3</v>
      </c>
      <c r="CO43">
        <v>0</v>
      </c>
      <c r="CP43">
        <f t="shared" si="29"/>
        <v>0</v>
      </c>
      <c r="CQ43">
        <f>ROUND(AL43*BC43,2)</f>
        <v>83933.58</v>
      </c>
      <c r="CR43">
        <f>ROUND(AM43*BB43,2)</f>
        <v>0</v>
      </c>
      <c r="CS43">
        <f>ROUND(AN43*BS43,2)</f>
        <v>0</v>
      </c>
      <c r="CT43">
        <f>ROUND(AO43*BA43,2)</f>
        <v>0</v>
      </c>
      <c r="CU43">
        <f t="shared" si="30"/>
        <v>0</v>
      </c>
      <c r="CV43">
        <f>AH43</f>
        <v>0</v>
      </c>
      <c r="CW43">
        <f>AI43</f>
        <v>0</v>
      </c>
      <c r="CX43">
        <f t="shared" si="31"/>
        <v>0</v>
      </c>
      <c r="CY43">
        <f>0</f>
        <v>0</v>
      </c>
      <c r="CZ43">
        <f>0</f>
        <v>0</v>
      </c>
      <c r="DC43" t="s">
        <v>3</v>
      </c>
      <c r="DD43" t="s">
        <v>3</v>
      </c>
      <c r="DE43" t="s">
        <v>3</v>
      </c>
      <c r="DF43" t="s">
        <v>3</v>
      </c>
      <c r="DG43" t="s">
        <v>3</v>
      </c>
      <c r="DH43" t="s">
        <v>3</v>
      </c>
      <c r="DI43" t="s">
        <v>3</v>
      </c>
      <c r="DJ43" t="s">
        <v>3</v>
      </c>
      <c r="DK43" t="s">
        <v>3</v>
      </c>
      <c r="DL43" t="s">
        <v>3</v>
      </c>
      <c r="DM43" t="s">
        <v>3</v>
      </c>
      <c r="DN43">
        <v>0</v>
      </c>
      <c r="DO43">
        <v>0</v>
      </c>
      <c r="DP43">
        <v>1</v>
      </c>
      <c r="DQ43">
        <v>1</v>
      </c>
      <c r="DU43">
        <v>1009</v>
      </c>
      <c r="DV43" t="s">
        <v>33</v>
      </c>
      <c r="DW43" t="s">
        <v>33</v>
      </c>
      <c r="DX43">
        <v>1000</v>
      </c>
      <c r="DZ43" t="s">
        <v>3</v>
      </c>
      <c r="EA43" t="s">
        <v>3</v>
      </c>
      <c r="EB43" t="s">
        <v>3</v>
      </c>
      <c r="EC43" t="s">
        <v>3</v>
      </c>
      <c r="EE43">
        <v>31727907</v>
      </c>
      <c r="EF43">
        <v>8</v>
      </c>
      <c r="EG43" t="s">
        <v>73</v>
      </c>
      <c r="EH43">
        <v>0</v>
      </c>
      <c r="EI43" t="s">
        <v>3</v>
      </c>
      <c r="EJ43">
        <v>1</v>
      </c>
      <c r="EK43">
        <v>500001</v>
      </c>
      <c r="EL43" t="s">
        <v>74</v>
      </c>
      <c r="EM43" t="s">
        <v>75</v>
      </c>
      <c r="EO43" t="s">
        <v>3</v>
      </c>
      <c r="EQ43">
        <v>0</v>
      </c>
      <c r="ER43">
        <v>61265.39</v>
      </c>
      <c r="ES43">
        <v>61265.39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FQ43">
        <v>0</v>
      </c>
      <c r="FR43">
        <f t="shared" si="34"/>
        <v>0</v>
      </c>
      <c r="FS43">
        <v>0</v>
      </c>
      <c r="FX43">
        <v>0</v>
      </c>
      <c r="FY43">
        <v>0</v>
      </c>
      <c r="GA43" t="s">
        <v>3</v>
      </c>
      <c r="GD43">
        <v>1</v>
      </c>
      <c r="GF43">
        <v>932800223</v>
      </c>
      <c r="GG43">
        <v>2</v>
      </c>
      <c r="GH43">
        <v>1</v>
      </c>
      <c r="GI43">
        <v>2</v>
      </c>
      <c r="GJ43">
        <v>0</v>
      </c>
      <c r="GK43">
        <v>0</v>
      </c>
      <c r="GL43">
        <f t="shared" si="35"/>
        <v>0</v>
      </c>
      <c r="GM43">
        <f t="shared" si="36"/>
        <v>0</v>
      </c>
      <c r="GN43">
        <f t="shared" si="37"/>
        <v>0</v>
      </c>
      <c r="GO43">
        <f t="shared" si="38"/>
        <v>0</v>
      </c>
      <c r="GP43">
        <f t="shared" si="39"/>
        <v>0</v>
      </c>
      <c r="GR43">
        <v>0</v>
      </c>
      <c r="GS43">
        <v>3</v>
      </c>
      <c r="GT43">
        <v>0</v>
      </c>
      <c r="GU43" t="s">
        <v>3</v>
      </c>
      <c r="GV43">
        <f t="shared" si="40"/>
        <v>0</v>
      </c>
      <c r="GW43">
        <v>1</v>
      </c>
      <c r="GX43">
        <f t="shared" si="41"/>
        <v>0</v>
      </c>
      <c r="HA43">
        <v>0</v>
      </c>
      <c r="HB43">
        <v>0</v>
      </c>
      <c r="HC43">
        <f t="shared" si="42"/>
        <v>0</v>
      </c>
      <c r="HE43" t="s">
        <v>3</v>
      </c>
      <c r="HF43" t="s">
        <v>3</v>
      </c>
      <c r="HM43" t="s">
        <v>3</v>
      </c>
      <c r="HN43" t="s">
        <v>3</v>
      </c>
      <c r="HO43" t="s">
        <v>3</v>
      </c>
      <c r="HP43" t="s">
        <v>3</v>
      </c>
      <c r="HQ43" t="s">
        <v>3</v>
      </c>
      <c r="IK43">
        <v>0</v>
      </c>
    </row>
    <row r="45" spans="1:245" x14ac:dyDescent="0.2">
      <c r="A45" s="2">
        <v>51</v>
      </c>
      <c r="B45" s="2">
        <f>B24</f>
        <v>1</v>
      </c>
      <c r="C45" s="2">
        <f>A24</f>
        <v>4</v>
      </c>
      <c r="D45" s="2">
        <f>ROW(A24)</f>
        <v>24</v>
      </c>
      <c r="E45" s="2"/>
      <c r="F45" s="2" t="str">
        <f>IF(F24&lt;&gt;"",F24,"")</f>
        <v>Новый раздел</v>
      </c>
      <c r="G45" s="2" t="str">
        <f>IF(G24&lt;&gt;"",G24,"")</f>
        <v>Ремонт пола спортзала</v>
      </c>
      <c r="H45" s="2">
        <v>0</v>
      </c>
      <c r="I45" s="2"/>
      <c r="J45" s="2"/>
      <c r="K45" s="2"/>
      <c r="L45" s="2"/>
      <c r="M45" s="2"/>
      <c r="N45" s="2"/>
      <c r="O45" s="2">
        <f t="shared" ref="O45:T45" si="46">ROUND(AB45,2)</f>
        <v>0</v>
      </c>
      <c r="P45" s="2">
        <f t="shared" si="46"/>
        <v>0</v>
      </c>
      <c r="Q45" s="2">
        <f t="shared" si="46"/>
        <v>0</v>
      </c>
      <c r="R45" s="2">
        <f t="shared" si="46"/>
        <v>0</v>
      </c>
      <c r="S45" s="2">
        <f t="shared" si="46"/>
        <v>0</v>
      </c>
      <c r="T45" s="2">
        <f t="shared" si="46"/>
        <v>0</v>
      </c>
      <c r="U45" s="2">
        <f>AH45</f>
        <v>0</v>
      </c>
      <c r="V45" s="2">
        <f>AI45</f>
        <v>0</v>
      </c>
      <c r="W45" s="2">
        <f>ROUND(AJ45,2)</f>
        <v>0</v>
      </c>
      <c r="X45" s="2">
        <f>ROUND(AK45,2)</f>
        <v>0</v>
      </c>
      <c r="Y45" s="2">
        <f>ROUND(AL45,2)</f>
        <v>0</v>
      </c>
      <c r="Z45" s="2"/>
      <c r="AA45" s="2"/>
      <c r="AB45" s="2">
        <f>ROUND(SUMIF(AA28:AA43,"=32945098",O28:O43),2)</f>
        <v>0</v>
      </c>
      <c r="AC45" s="2">
        <f>ROUND(SUMIF(AA28:AA43,"=32945098",P28:P43),2)</f>
        <v>0</v>
      </c>
      <c r="AD45" s="2">
        <f>ROUND(SUMIF(AA28:AA43,"=32945098",Q28:Q43),2)</f>
        <v>0</v>
      </c>
      <c r="AE45" s="2">
        <f>ROUND(SUMIF(AA28:AA43,"=32945098",R28:R43),2)</f>
        <v>0</v>
      </c>
      <c r="AF45" s="2">
        <f>ROUND(SUMIF(AA28:AA43,"=32945098",S28:S43),2)</f>
        <v>0</v>
      </c>
      <c r="AG45" s="2">
        <f>ROUND(SUMIF(AA28:AA43,"=32945098",T28:T43),2)</f>
        <v>0</v>
      </c>
      <c r="AH45" s="2">
        <f>SUMIF(AA28:AA43,"=32945098",U28:U43)</f>
        <v>0</v>
      </c>
      <c r="AI45" s="2">
        <f>SUMIF(AA28:AA43,"=32945098",V28:V43)</f>
        <v>0</v>
      </c>
      <c r="AJ45" s="2">
        <f>ROUND(SUMIF(AA28:AA43,"=32945098",W28:W43),2)</f>
        <v>0</v>
      </c>
      <c r="AK45" s="2">
        <f>ROUND(SUMIF(AA28:AA43,"=32945098",X28:X43),2)</f>
        <v>0</v>
      </c>
      <c r="AL45" s="2">
        <f>ROUND(SUMIF(AA28:AA43,"=32945098",Y28:Y43),2)</f>
        <v>0</v>
      </c>
      <c r="AM45" s="2"/>
      <c r="AN45" s="2"/>
      <c r="AO45" s="2">
        <f t="shared" ref="AO45:BD45" si="47">ROUND(BX45,2)</f>
        <v>0</v>
      </c>
      <c r="AP45" s="2">
        <f t="shared" si="47"/>
        <v>0</v>
      </c>
      <c r="AQ45" s="2">
        <f t="shared" si="47"/>
        <v>0</v>
      </c>
      <c r="AR45" s="2">
        <f t="shared" si="47"/>
        <v>0</v>
      </c>
      <c r="AS45" s="2">
        <f t="shared" si="47"/>
        <v>0</v>
      </c>
      <c r="AT45" s="2">
        <f t="shared" si="47"/>
        <v>0</v>
      </c>
      <c r="AU45" s="2">
        <f t="shared" si="47"/>
        <v>0</v>
      </c>
      <c r="AV45" s="2">
        <f t="shared" si="47"/>
        <v>0</v>
      </c>
      <c r="AW45" s="2">
        <f t="shared" si="47"/>
        <v>0</v>
      </c>
      <c r="AX45" s="2">
        <f t="shared" si="47"/>
        <v>0</v>
      </c>
      <c r="AY45" s="2">
        <f t="shared" si="47"/>
        <v>0</v>
      </c>
      <c r="AZ45" s="2">
        <f t="shared" si="47"/>
        <v>0</v>
      </c>
      <c r="BA45" s="2">
        <f t="shared" si="47"/>
        <v>0</v>
      </c>
      <c r="BB45" s="2">
        <f t="shared" si="47"/>
        <v>0</v>
      </c>
      <c r="BC45" s="2">
        <f t="shared" si="47"/>
        <v>0</v>
      </c>
      <c r="BD45" s="2">
        <f t="shared" si="47"/>
        <v>0</v>
      </c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>
        <f>ROUND(SUMIF(AA28:AA43,"=32945098",FQ28:FQ43),2)</f>
        <v>0</v>
      </c>
      <c r="BY45" s="2">
        <f>ROUND(SUMIF(AA28:AA43,"=32945098",FR28:FR43),2)</f>
        <v>0</v>
      </c>
      <c r="BZ45" s="2">
        <f>ROUND(SUMIF(AA28:AA43,"=32945098",GL28:GL43),2)</f>
        <v>0</v>
      </c>
      <c r="CA45" s="2">
        <f>ROUND(SUMIF(AA28:AA43,"=32945098",GM28:GM43),2)</f>
        <v>0</v>
      </c>
      <c r="CB45" s="2">
        <f>ROUND(SUMIF(AA28:AA43,"=32945098",GN28:GN43),2)</f>
        <v>0</v>
      </c>
      <c r="CC45" s="2">
        <f>ROUND(SUMIF(AA28:AA43,"=32945098",GO28:GO43),2)</f>
        <v>0</v>
      </c>
      <c r="CD45" s="2">
        <f>ROUND(SUMIF(AA28:AA43,"=32945098",GP28:GP43),2)</f>
        <v>0</v>
      </c>
      <c r="CE45" s="2">
        <f>AC45-BX45</f>
        <v>0</v>
      </c>
      <c r="CF45" s="2">
        <f>AC45-BY45</f>
        <v>0</v>
      </c>
      <c r="CG45" s="2">
        <f>BX45-BZ45</f>
        <v>0</v>
      </c>
      <c r="CH45" s="2">
        <f>AC45-BX45-BY45+BZ45</f>
        <v>0</v>
      </c>
      <c r="CI45" s="2">
        <f>BY45-BZ45</f>
        <v>0</v>
      </c>
      <c r="CJ45" s="2">
        <f>ROUND(SUMIF(AA28:AA43,"=32945098",GX28:GX43),2)</f>
        <v>0</v>
      </c>
      <c r="CK45" s="2">
        <f>ROUND(SUMIF(AA28:AA43,"=32945098",GY28:GY43),2)</f>
        <v>0</v>
      </c>
      <c r="CL45" s="2">
        <f>ROUND(SUMIF(AA28:AA43,"=32945098",GZ28:GZ43),2)</f>
        <v>0</v>
      </c>
      <c r="CM45" s="2">
        <f>ROUND(SUMIF(AA28:AA43,"=32945098",HD28:HD43),2)</f>
        <v>0</v>
      </c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>
        <v>0</v>
      </c>
    </row>
    <row r="47" spans="1:245" x14ac:dyDescent="0.2">
      <c r="A47" s="4">
        <v>50</v>
      </c>
      <c r="B47" s="4">
        <v>0</v>
      </c>
      <c r="C47" s="4">
        <v>0</v>
      </c>
      <c r="D47" s="4">
        <v>1</v>
      </c>
      <c r="E47" s="4">
        <v>201</v>
      </c>
      <c r="F47" s="4">
        <f>ROUND(Source!O45,O47)</f>
        <v>0</v>
      </c>
      <c r="G47" s="4" t="s">
        <v>107</v>
      </c>
      <c r="H47" s="4" t="s">
        <v>108</v>
      </c>
      <c r="I47" s="4"/>
      <c r="J47" s="4"/>
      <c r="K47" s="4">
        <v>201</v>
      </c>
      <c r="L47" s="4">
        <v>1</v>
      </c>
      <c r="M47" s="4">
        <v>3</v>
      </c>
      <c r="N47" s="4" t="s">
        <v>3</v>
      </c>
      <c r="O47" s="4">
        <v>2</v>
      </c>
      <c r="P47" s="4"/>
      <c r="Q47" s="4"/>
      <c r="R47" s="4"/>
      <c r="S47" s="4"/>
      <c r="T47" s="4"/>
      <c r="U47" s="4"/>
      <c r="V47" s="4"/>
      <c r="W47" s="4">
        <v>1495232.6300000001</v>
      </c>
      <c r="X47" s="4">
        <v>1</v>
      </c>
      <c r="Y47" s="4">
        <v>1495232.6300000001</v>
      </c>
      <c r="Z47" s="4"/>
      <c r="AA47" s="4"/>
      <c r="AB47" s="4"/>
    </row>
    <row r="48" spans="1:245" x14ac:dyDescent="0.2">
      <c r="A48" s="4">
        <v>50</v>
      </c>
      <c r="B48" s="4">
        <v>0</v>
      </c>
      <c r="C48" s="4">
        <v>0</v>
      </c>
      <c r="D48" s="4">
        <v>1</v>
      </c>
      <c r="E48" s="4">
        <v>202</v>
      </c>
      <c r="F48" s="4">
        <f>ROUND(Source!P45,O48)</f>
        <v>0</v>
      </c>
      <c r="G48" s="4" t="s">
        <v>109</v>
      </c>
      <c r="H48" s="4" t="s">
        <v>110</v>
      </c>
      <c r="I48" s="4"/>
      <c r="J48" s="4"/>
      <c r="K48" s="4">
        <v>202</v>
      </c>
      <c r="L48" s="4">
        <v>2</v>
      </c>
      <c r="M48" s="4">
        <v>3</v>
      </c>
      <c r="N48" s="4" t="s">
        <v>3</v>
      </c>
      <c r="O48" s="4">
        <v>2</v>
      </c>
      <c r="P48" s="4"/>
      <c r="Q48" s="4"/>
      <c r="R48" s="4"/>
      <c r="S48" s="4"/>
      <c r="T48" s="4"/>
      <c r="U48" s="4"/>
      <c r="V48" s="4"/>
      <c r="W48" s="4">
        <v>1386981.33</v>
      </c>
      <c r="X48" s="4">
        <v>1</v>
      </c>
      <c r="Y48" s="4">
        <v>1386981.33</v>
      </c>
      <c r="Z48" s="4"/>
      <c r="AA48" s="4"/>
      <c r="AB48" s="4"/>
    </row>
    <row r="49" spans="1:28" x14ac:dyDescent="0.2">
      <c r="A49" s="4">
        <v>50</v>
      </c>
      <c r="B49" s="4">
        <v>0</v>
      </c>
      <c r="C49" s="4">
        <v>0</v>
      </c>
      <c r="D49" s="4">
        <v>1</v>
      </c>
      <c r="E49" s="4">
        <v>222</v>
      </c>
      <c r="F49" s="4">
        <f>ROUND(Source!AO45,O49)</f>
        <v>0</v>
      </c>
      <c r="G49" s="4" t="s">
        <v>111</v>
      </c>
      <c r="H49" s="4" t="s">
        <v>112</v>
      </c>
      <c r="I49" s="4"/>
      <c r="J49" s="4"/>
      <c r="K49" s="4">
        <v>222</v>
      </c>
      <c r="L49" s="4">
        <v>3</v>
      </c>
      <c r="M49" s="4">
        <v>3</v>
      </c>
      <c r="N49" s="4" t="s">
        <v>3</v>
      </c>
      <c r="O49" s="4">
        <v>2</v>
      </c>
      <c r="P49" s="4"/>
      <c r="Q49" s="4"/>
      <c r="R49" s="4"/>
      <c r="S49" s="4"/>
      <c r="T49" s="4"/>
      <c r="U49" s="4"/>
      <c r="V49" s="4"/>
      <c r="W49" s="4">
        <v>0</v>
      </c>
      <c r="X49" s="4">
        <v>1</v>
      </c>
      <c r="Y49" s="4">
        <v>0</v>
      </c>
      <c r="Z49" s="4"/>
      <c r="AA49" s="4"/>
      <c r="AB49" s="4"/>
    </row>
    <row r="50" spans="1:28" x14ac:dyDescent="0.2">
      <c r="A50" s="4">
        <v>50</v>
      </c>
      <c r="B50" s="4">
        <v>0</v>
      </c>
      <c r="C50" s="4">
        <v>0</v>
      </c>
      <c r="D50" s="4">
        <v>1</v>
      </c>
      <c r="E50" s="4">
        <v>225</v>
      </c>
      <c r="F50" s="4">
        <f>ROUND(Source!AV45,O50)</f>
        <v>0</v>
      </c>
      <c r="G50" s="4" t="s">
        <v>113</v>
      </c>
      <c r="H50" s="4" t="s">
        <v>114</v>
      </c>
      <c r="I50" s="4"/>
      <c r="J50" s="4"/>
      <c r="K50" s="4">
        <v>225</v>
      </c>
      <c r="L50" s="4">
        <v>4</v>
      </c>
      <c r="M50" s="4">
        <v>3</v>
      </c>
      <c r="N50" s="4" t="s">
        <v>3</v>
      </c>
      <c r="O50" s="4">
        <v>2</v>
      </c>
      <c r="P50" s="4"/>
      <c r="Q50" s="4"/>
      <c r="R50" s="4"/>
      <c r="S50" s="4"/>
      <c r="T50" s="4"/>
      <c r="U50" s="4"/>
      <c r="V50" s="4"/>
      <c r="W50" s="4">
        <v>1386981.33</v>
      </c>
      <c r="X50" s="4">
        <v>1</v>
      </c>
      <c r="Y50" s="4">
        <v>1386981.33</v>
      </c>
      <c r="Z50" s="4"/>
      <c r="AA50" s="4"/>
      <c r="AB50" s="4"/>
    </row>
    <row r="51" spans="1:28" x14ac:dyDescent="0.2">
      <c r="A51" s="4">
        <v>50</v>
      </c>
      <c r="B51" s="4">
        <v>0</v>
      </c>
      <c r="C51" s="4">
        <v>0</v>
      </c>
      <c r="D51" s="4">
        <v>1</v>
      </c>
      <c r="E51" s="4">
        <v>226</v>
      </c>
      <c r="F51" s="4">
        <f>ROUND(Source!AW45,O51)</f>
        <v>0</v>
      </c>
      <c r="G51" s="4" t="s">
        <v>115</v>
      </c>
      <c r="H51" s="4" t="s">
        <v>116</v>
      </c>
      <c r="I51" s="4"/>
      <c r="J51" s="4"/>
      <c r="K51" s="4">
        <v>226</v>
      </c>
      <c r="L51" s="4">
        <v>5</v>
      </c>
      <c r="M51" s="4">
        <v>3</v>
      </c>
      <c r="N51" s="4" t="s">
        <v>3</v>
      </c>
      <c r="O51" s="4">
        <v>2</v>
      </c>
      <c r="P51" s="4"/>
      <c r="Q51" s="4"/>
      <c r="R51" s="4"/>
      <c r="S51" s="4"/>
      <c r="T51" s="4"/>
      <c r="U51" s="4"/>
      <c r="V51" s="4"/>
      <c r="W51" s="4">
        <v>1386981.33</v>
      </c>
      <c r="X51" s="4">
        <v>1</v>
      </c>
      <c r="Y51" s="4">
        <v>1386981.33</v>
      </c>
      <c r="Z51" s="4"/>
      <c r="AA51" s="4"/>
      <c r="AB51" s="4"/>
    </row>
    <row r="52" spans="1:28" x14ac:dyDescent="0.2">
      <c r="A52" s="4">
        <v>50</v>
      </c>
      <c r="B52" s="4">
        <v>0</v>
      </c>
      <c r="C52" s="4">
        <v>0</v>
      </c>
      <c r="D52" s="4">
        <v>1</v>
      </c>
      <c r="E52" s="4">
        <v>227</v>
      </c>
      <c r="F52" s="4">
        <f>ROUND(Source!AX45,O52)</f>
        <v>0</v>
      </c>
      <c r="G52" s="4" t="s">
        <v>117</v>
      </c>
      <c r="H52" s="4" t="s">
        <v>118</v>
      </c>
      <c r="I52" s="4"/>
      <c r="J52" s="4"/>
      <c r="K52" s="4">
        <v>227</v>
      </c>
      <c r="L52" s="4">
        <v>6</v>
      </c>
      <c r="M52" s="4">
        <v>3</v>
      </c>
      <c r="N52" s="4" t="s">
        <v>3</v>
      </c>
      <c r="O52" s="4">
        <v>2</v>
      </c>
      <c r="P52" s="4"/>
      <c r="Q52" s="4"/>
      <c r="R52" s="4"/>
      <c r="S52" s="4"/>
      <c r="T52" s="4"/>
      <c r="U52" s="4"/>
      <c r="V52" s="4"/>
      <c r="W52" s="4">
        <v>0</v>
      </c>
      <c r="X52" s="4">
        <v>1</v>
      </c>
      <c r="Y52" s="4">
        <v>0</v>
      </c>
      <c r="Z52" s="4"/>
      <c r="AA52" s="4"/>
      <c r="AB52" s="4"/>
    </row>
    <row r="53" spans="1:28" x14ac:dyDescent="0.2">
      <c r="A53" s="4">
        <v>50</v>
      </c>
      <c r="B53" s="4">
        <v>0</v>
      </c>
      <c r="C53" s="4">
        <v>0</v>
      </c>
      <c r="D53" s="4">
        <v>1</v>
      </c>
      <c r="E53" s="4">
        <v>228</v>
      </c>
      <c r="F53" s="4">
        <f>ROUND(Source!AY45,O53)</f>
        <v>0</v>
      </c>
      <c r="G53" s="4" t="s">
        <v>119</v>
      </c>
      <c r="H53" s="4" t="s">
        <v>120</v>
      </c>
      <c r="I53" s="4"/>
      <c r="J53" s="4"/>
      <c r="K53" s="4">
        <v>228</v>
      </c>
      <c r="L53" s="4">
        <v>7</v>
      </c>
      <c r="M53" s="4">
        <v>3</v>
      </c>
      <c r="N53" s="4" t="s">
        <v>3</v>
      </c>
      <c r="O53" s="4">
        <v>2</v>
      </c>
      <c r="P53" s="4"/>
      <c r="Q53" s="4"/>
      <c r="R53" s="4"/>
      <c r="S53" s="4"/>
      <c r="T53" s="4"/>
      <c r="U53" s="4"/>
      <c r="V53" s="4"/>
      <c r="W53" s="4">
        <v>1386981.33</v>
      </c>
      <c r="X53" s="4">
        <v>1</v>
      </c>
      <c r="Y53" s="4">
        <v>1386981.33</v>
      </c>
      <c r="Z53" s="4"/>
      <c r="AA53" s="4"/>
      <c r="AB53" s="4"/>
    </row>
    <row r="54" spans="1:28" x14ac:dyDescent="0.2">
      <c r="A54" s="4">
        <v>50</v>
      </c>
      <c r="B54" s="4">
        <v>0</v>
      </c>
      <c r="C54" s="4">
        <v>0</v>
      </c>
      <c r="D54" s="4">
        <v>1</v>
      </c>
      <c r="E54" s="4">
        <v>216</v>
      </c>
      <c r="F54" s="4">
        <f>ROUND(Source!AP45,O54)</f>
        <v>0</v>
      </c>
      <c r="G54" s="4" t="s">
        <v>121</v>
      </c>
      <c r="H54" s="4" t="s">
        <v>122</v>
      </c>
      <c r="I54" s="4"/>
      <c r="J54" s="4"/>
      <c r="K54" s="4">
        <v>216</v>
      </c>
      <c r="L54" s="4">
        <v>8</v>
      </c>
      <c r="M54" s="4">
        <v>3</v>
      </c>
      <c r="N54" s="4" t="s">
        <v>3</v>
      </c>
      <c r="O54" s="4">
        <v>2</v>
      </c>
      <c r="P54" s="4"/>
      <c r="Q54" s="4"/>
      <c r="R54" s="4"/>
      <c r="S54" s="4"/>
      <c r="T54" s="4"/>
      <c r="U54" s="4"/>
      <c r="V54" s="4"/>
      <c r="W54" s="4">
        <v>0</v>
      </c>
      <c r="X54" s="4">
        <v>1</v>
      </c>
      <c r="Y54" s="4">
        <v>0</v>
      </c>
      <c r="Z54" s="4"/>
      <c r="AA54" s="4"/>
      <c r="AB54" s="4"/>
    </row>
    <row r="55" spans="1:28" x14ac:dyDescent="0.2">
      <c r="A55" s="4">
        <v>50</v>
      </c>
      <c r="B55" s="4">
        <v>0</v>
      </c>
      <c r="C55" s="4">
        <v>0</v>
      </c>
      <c r="D55" s="4">
        <v>1</v>
      </c>
      <c r="E55" s="4">
        <v>223</v>
      </c>
      <c r="F55" s="4">
        <f>ROUND(Source!AQ45,O55)</f>
        <v>0</v>
      </c>
      <c r="G55" s="4" t="s">
        <v>123</v>
      </c>
      <c r="H55" s="4" t="s">
        <v>124</v>
      </c>
      <c r="I55" s="4"/>
      <c r="J55" s="4"/>
      <c r="K55" s="4">
        <v>223</v>
      </c>
      <c r="L55" s="4">
        <v>9</v>
      </c>
      <c r="M55" s="4">
        <v>3</v>
      </c>
      <c r="N55" s="4" t="s">
        <v>3</v>
      </c>
      <c r="O55" s="4">
        <v>2</v>
      </c>
      <c r="P55" s="4"/>
      <c r="Q55" s="4"/>
      <c r="R55" s="4"/>
      <c r="S55" s="4"/>
      <c r="T55" s="4"/>
      <c r="U55" s="4"/>
      <c r="V55" s="4"/>
      <c r="W55" s="4">
        <v>0</v>
      </c>
      <c r="X55" s="4">
        <v>1</v>
      </c>
      <c r="Y55" s="4">
        <v>0</v>
      </c>
      <c r="Z55" s="4"/>
      <c r="AA55" s="4"/>
      <c r="AB55" s="4"/>
    </row>
    <row r="56" spans="1:28" x14ac:dyDescent="0.2">
      <c r="A56" s="4">
        <v>50</v>
      </c>
      <c r="B56" s="4">
        <v>0</v>
      </c>
      <c r="C56" s="4">
        <v>0</v>
      </c>
      <c r="D56" s="4">
        <v>1</v>
      </c>
      <c r="E56" s="4">
        <v>229</v>
      </c>
      <c r="F56" s="4">
        <f>ROUND(Source!AZ45,O56)</f>
        <v>0</v>
      </c>
      <c r="G56" s="4" t="s">
        <v>125</v>
      </c>
      <c r="H56" s="4" t="s">
        <v>126</v>
      </c>
      <c r="I56" s="4"/>
      <c r="J56" s="4"/>
      <c r="K56" s="4">
        <v>229</v>
      </c>
      <c r="L56" s="4">
        <v>10</v>
      </c>
      <c r="M56" s="4">
        <v>3</v>
      </c>
      <c r="N56" s="4" t="s">
        <v>3</v>
      </c>
      <c r="O56" s="4">
        <v>2</v>
      </c>
      <c r="P56" s="4"/>
      <c r="Q56" s="4"/>
      <c r="R56" s="4"/>
      <c r="S56" s="4"/>
      <c r="T56" s="4"/>
      <c r="U56" s="4"/>
      <c r="V56" s="4"/>
      <c r="W56" s="4">
        <v>0</v>
      </c>
      <c r="X56" s="4">
        <v>1</v>
      </c>
      <c r="Y56" s="4">
        <v>0</v>
      </c>
      <c r="Z56" s="4"/>
      <c r="AA56" s="4"/>
      <c r="AB56" s="4"/>
    </row>
    <row r="57" spans="1:28" x14ac:dyDescent="0.2">
      <c r="A57" s="4">
        <v>50</v>
      </c>
      <c r="B57" s="4">
        <v>0</v>
      </c>
      <c r="C57" s="4">
        <v>0</v>
      </c>
      <c r="D57" s="4">
        <v>1</v>
      </c>
      <c r="E57" s="4">
        <v>203</v>
      </c>
      <c r="F57" s="4">
        <f>ROUND(Source!Q45,O57)</f>
        <v>0</v>
      </c>
      <c r="G57" s="4" t="s">
        <v>127</v>
      </c>
      <c r="H57" s="4" t="s">
        <v>128</v>
      </c>
      <c r="I57" s="4"/>
      <c r="J57" s="4"/>
      <c r="K57" s="4">
        <v>203</v>
      </c>
      <c r="L57" s="4">
        <v>11</v>
      </c>
      <c r="M57" s="4">
        <v>3</v>
      </c>
      <c r="N57" s="4" t="s">
        <v>3</v>
      </c>
      <c r="O57" s="4">
        <v>2</v>
      </c>
      <c r="P57" s="4"/>
      <c r="Q57" s="4"/>
      <c r="R57" s="4"/>
      <c r="S57" s="4"/>
      <c r="T57" s="4"/>
      <c r="U57" s="4"/>
      <c r="V57" s="4"/>
      <c r="W57" s="4">
        <v>2206.21</v>
      </c>
      <c r="X57" s="4">
        <v>1</v>
      </c>
      <c r="Y57" s="4">
        <v>2206.21</v>
      </c>
      <c r="Z57" s="4"/>
      <c r="AA57" s="4"/>
      <c r="AB57" s="4"/>
    </row>
    <row r="58" spans="1:28" x14ac:dyDescent="0.2">
      <c r="A58" s="4">
        <v>50</v>
      </c>
      <c r="B58" s="4">
        <v>0</v>
      </c>
      <c r="C58" s="4">
        <v>0</v>
      </c>
      <c r="D58" s="4">
        <v>1</v>
      </c>
      <c r="E58" s="4">
        <v>231</v>
      </c>
      <c r="F58" s="4">
        <f>ROUND(Source!BB45,O58)</f>
        <v>0</v>
      </c>
      <c r="G58" s="4" t="s">
        <v>129</v>
      </c>
      <c r="H58" s="4" t="s">
        <v>130</v>
      </c>
      <c r="I58" s="4"/>
      <c r="J58" s="4"/>
      <c r="K58" s="4">
        <v>231</v>
      </c>
      <c r="L58" s="4">
        <v>12</v>
      </c>
      <c r="M58" s="4">
        <v>3</v>
      </c>
      <c r="N58" s="4" t="s">
        <v>3</v>
      </c>
      <c r="O58" s="4">
        <v>2</v>
      </c>
      <c r="P58" s="4"/>
      <c r="Q58" s="4"/>
      <c r="R58" s="4"/>
      <c r="S58" s="4"/>
      <c r="T58" s="4"/>
      <c r="U58" s="4"/>
      <c r="V58" s="4"/>
      <c r="W58" s="4">
        <v>0</v>
      </c>
      <c r="X58" s="4">
        <v>1</v>
      </c>
      <c r="Y58" s="4">
        <v>0</v>
      </c>
      <c r="Z58" s="4"/>
      <c r="AA58" s="4"/>
      <c r="AB58" s="4"/>
    </row>
    <row r="59" spans="1:28" x14ac:dyDescent="0.2">
      <c r="A59" s="4">
        <v>50</v>
      </c>
      <c r="B59" s="4">
        <v>0</v>
      </c>
      <c r="C59" s="4">
        <v>0</v>
      </c>
      <c r="D59" s="4">
        <v>1</v>
      </c>
      <c r="E59" s="4">
        <v>204</v>
      </c>
      <c r="F59" s="4">
        <f>ROUND(Source!R45,O59)</f>
        <v>0</v>
      </c>
      <c r="G59" s="4" t="s">
        <v>131</v>
      </c>
      <c r="H59" s="4" t="s">
        <v>132</v>
      </c>
      <c r="I59" s="4"/>
      <c r="J59" s="4"/>
      <c r="K59" s="4">
        <v>204</v>
      </c>
      <c r="L59" s="4">
        <v>13</v>
      </c>
      <c r="M59" s="4">
        <v>3</v>
      </c>
      <c r="N59" s="4" t="s">
        <v>3</v>
      </c>
      <c r="O59" s="4">
        <v>2</v>
      </c>
      <c r="P59" s="4"/>
      <c r="Q59" s="4"/>
      <c r="R59" s="4"/>
      <c r="S59" s="4"/>
      <c r="T59" s="4"/>
      <c r="U59" s="4"/>
      <c r="V59" s="4"/>
      <c r="W59" s="4">
        <v>3378.6800000000003</v>
      </c>
      <c r="X59" s="4">
        <v>1</v>
      </c>
      <c r="Y59" s="4">
        <v>3378.6800000000003</v>
      </c>
      <c r="Z59" s="4"/>
      <c r="AA59" s="4"/>
      <c r="AB59" s="4"/>
    </row>
    <row r="60" spans="1:28" x14ac:dyDescent="0.2">
      <c r="A60" s="4">
        <v>50</v>
      </c>
      <c r="B60" s="4">
        <v>0</v>
      </c>
      <c r="C60" s="4">
        <v>0</v>
      </c>
      <c r="D60" s="4">
        <v>1</v>
      </c>
      <c r="E60" s="4">
        <v>205</v>
      </c>
      <c r="F60" s="4">
        <f>ROUND(Source!S45,O60)</f>
        <v>0</v>
      </c>
      <c r="G60" s="4" t="s">
        <v>133</v>
      </c>
      <c r="H60" s="4" t="s">
        <v>134</v>
      </c>
      <c r="I60" s="4"/>
      <c r="J60" s="4"/>
      <c r="K60" s="4">
        <v>205</v>
      </c>
      <c r="L60" s="4">
        <v>14</v>
      </c>
      <c r="M60" s="4">
        <v>3</v>
      </c>
      <c r="N60" s="4" t="s">
        <v>3</v>
      </c>
      <c r="O60" s="4">
        <v>2</v>
      </c>
      <c r="P60" s="4"/>
      <c r="Q60" s="4"/>
      <c r="R60" s="4"/>
      <c r="S60" s="4"/>
      <c r="T60" s="4"/>
      <c r="U60" s="4"/>
      <c r="V60" s="4"/>
      <c r="W60" s="4">
        <v>102666.41</v>
      </c>
      <c r="X60" s="4">
        <v>1</v>
      </c>
      <c r="Y60" s="4">
        <v>102666.41</v>
      </c>
      <c r="Z60" s="4"/>
      <c r="AA60" s="4"/>
      <c r="AB60" s="4"/>
    </row>
    <row r="61" spans="1:28" x14ac:dyDescent="0.2">
      <c r="A61" s="4">
        <v>50</v>
      </c>
      <c r="B61" s="4">
        <v>0</v>
      </c>
      <c r="C61" s="4">
        <v>0</v>
      </c>
      <c r="D61" s="4">
        <v>1</v>
      </c>
      <c r="E61" s="4">
        <v>232</v>
      </c>
      <c r="F61" s="4">
        <f>ROUND(Source!BC45,O61)</f>
        <v>0</v>
      </c>
      <c r="G61" s="4" t="s">
        <v>135</v>
      </c>
      <c r="H61" s="4" t="s">
        <v>136</v>
      </c>
      <c r="I61" s="4"/>
      <c r="J61" s="4"/>
      <c r="K61" s="4">
        <v>232</v>
      </c>
      <c r="L61" s="4">
        <v>15</v>
      </c>
      <c r="M61" s="4">
        <v>3</v>
      </c>
      <c r="N61" s="4" t="s">
        <v>3</v>
      </c>
      <c r="O61" s="4">
        <v>2</v>
      </c>
      <c r="P61" s="4"/>
      <c r="Q61" s="4"/>
      <c r="R61" s="4"/>
      <c r="S61" s="4"/>
      <c r="T61" s="4"/>
      <c r="U61" s="4"/>
      <c r="V61" s="4"/>
      <c r="W61" s="4">
        <v>0</v>
      </c>
      <c r="X61" s="4">
        <v>1</v>
      </c>
      <c r="Y61" s="4">
        <v>0</v>
      </c>
      <c r="Z61" s="4"/>
      <c r="AA61" s="4"/>
      <c r="AB61" s="4"/>
    </row>
    <row r="62" spans="1:28" x14ac:dyDescent="0.2">
      <c r="A62" s="4">
        <v>50</v>
      </c>
      <c r="B62" s="4">
        <v>0</v>
      </c>
      <c r="C62" s="4">
        <v>0</v>
      </c>
      <c r="D62" s="4">
        <v>1</v>
      </c>
      <c r="E62" s="4">
        <v>214</v>
      </c>
      <c r="F62" s="4">
        <f>ROUND(Source!AS45,O62)</f>
        <v>0</v>
      </c>
      <c r="G62" s="4" t="s">
        <v>137</v>
      </c>
      <c r="H62" s="4" t="s">
        <v>138</v>
      </c>
      <c r="I62" s="4"/>
      <c r="J62" s="4"/>
      <c r="K62" s="4">
        <v>214</v>
      </c>
      <c r="L62" s="4">
        <v>16</v>
      </c>
      <c r="M62" s="4">
        <v>3</v>
      </c>
      <c r="N62" s="4" t="s">
        <v>3</v>
      </c>
      <c r="O62" s="4">
        <v>2</v>
      </c>
      <c r="P62" s="4"/>
      <c r="Q62" s="4"/>
      <c r="R62" s="4"/>
      <c r="S62" s="4"/>
      <c r="T62" s="4"/>
      <c r="U62" s="4"/>
      <c r="V62" s="4"/>
      <c r="W62" s="4">
        <v>1659337.54</v>
      </c>
      <c r="X62" s="4">
        <v>1</v>
      </c>
      <c r="Y62" s="4">
        <v>1659337.54</v>
      </c>
      <c r="Z62" s="4"/>
      <c r="AA62" s="4"/>
      <c r="AB62" s="4"/>
    </row>
    <row r="63" spans="1:28" x14ac:dyDescent="0.2">
      <c r="A63" s="4">
        <v>50</v>
      </c>
      <c r="B63" s="4">
        <v>0</v>
      </c>
      <c r="C63" s="4">
        <v>0</v>
      </c>
      <c r="D63" s="4">
        <v>1</v>
      </c>
      <c r="E63" s="4">
        <v>215</v>
      </c>
      <c r="F63" s="4">
        <f>ROUND(Source!AT45,O63)</f>
        <v>0</v>
      </c>
      <c r="G63" s="4" t="s">
        <v>139</v>
      </c>
      <c r="H63" s="4" t="s">
        <v>140</v>
      </c>
      <c r="I63" s="4"/>
      <c r="J63" s="4"/>
      <c r="K63" s="4">
        <v>215</v>
      </c>
      <c r="L63" s="4">
        <v>17</v>
      </c>
      <c r="M63" s="4">
        <v>3</v>
      </c>
      <c r="N63" s="4" t="s">
        <v>3</v>
      </c>
      <c r="O63" s="4">
        <v>2</v>
      </c>
      <c r="P63" s="4"/>
      <c r="Q63" s="4"/>
      <c r="R63" s="4"/>
      <c r="S63" s="4"/>
      <c r="T63" s="4"/>
      <c r="U63" s="4"/>
      <c r="V63" s="4"/>
      <c r="W63" s="4">
        <v>0</v>
      </c>
      <c r="X63" s="4">
        <v>1</v>
      </c>
      <c r="Y63" s="4">
        <v>0</v>
      </c>
      <c r="Z63" s="4"/>
      <c r="AA63" s="4"/>
      <c r="AB63" s="4"/>
    </row>
    <row r="64" spans="1:28" x14ac:dyDescent="0.2">
      <c r="A64" s="4">
        <v>50</v>
      </c>
      <c r="B64" s="4">
        <v>0</v>
      </c>
      <c r="C64" s="4">
        <v>0</v>
      </c>
      <c r="D64" s="4">
        <v>1</v>
      </c>
      <c r="E64" s="4">
        <v>217</v>
      </c>
      <c r="F64" s="4">
        <f>ROUND(Source!AU45,O64)</f>
        <v>0</v>
      </c>
      <c r="G64" s="4" t="s">
        <v>141</v>
      </c>
      <c r="H64" s="4" t="s">
        <v>142</v>
      </c>
      <c r="I64" s="4"/>
      <c r="J64" s="4"/>
      <c r="K64" s="4">
        <v>217</v>
      </c>
      <c r="L64" s="4">
        <v>18</v>
      </c>
      <c r="M64" s="4">
        <v>3</v>
      </c>
      <c r="N64" s="4" t="s">
        <v>3</v>
      </c>
      <c r="O64" s="4">
        <v>2</v>
      </c>
      <c r="P64" s="4"/>
      <c r="Q64" s="4"/>
      <c r="R64" s="4"/>
      <c r="S64" s="4"/>
      <c r="T64" s="4"/>
      <c r="U64" s="4"/>
      <c r="V64" s="4"/>
      <c r="W64" s="4">
        <v>0</v>
      </c>
      <c r="X64" s="4">
        <v>1</v>
      </c>
      <c r="Y64" s="4">
        <v>0</v>
      </c>
      <c r="Z64" s="4"/>
      <c r="AA64" s="4"/>
      <c r="AB64" s="4"/>
    </row>
    <row r="65" spans="1:245" x14ac:dyDescent="0.2">
      <c r="A65" s="4">
        <v>50</v>
      </c>
      <c r="B65" s="4">
        <v>0</v>
      </c>
      <c r="C65" s="4">
        <v>0</v>
      </c>
      <c r="D65" s="4">
        <v>1</v>
      </c>
      <c r="E65" s="4">
        <v>230</v>
      </c>
      <c r="F65" s="4">
        <f>ROUND(Source!BA45,O65)</f>
        <v>0</v>
      </c>
      <c r="G65" s="4" t="s">
        <v>143</v>
      </c>
      <c r="H65" s="4" t="s">
        <v>144</v>
      </c>
      <c r="I65" s="4"/>
      <c r="J65" s="4"/>
      <c r="K65" s="4">
        <v>230</v>
      </c>
      <c r="L65" s="4">
        <v>19</v>
      </c>
      <c r="M65" s="4">
        <v>3</v>
      </c>
      <c r="N65" s="4" t="s">
        <v>3</v>
      </c>
      <c r="O65" s="4">
        <v>2</v>
      </c>
      <c r="P65" s="4"/>
      <c r="Q65" s="4"/>
      <c r="R65" s="4"/>
      <c r="S65" s="4"/>
      <c r="T65" s="4"/>
      <c r="U65" s="4"/>
      <c r="V65" s="4"/>
      <c r="W65" s="4">
        <v>0</v>
      </c>
      <c r="X65" s="4">
        <v>1</v>
      </c>
      <c r="Y65" s="4">
        <v>0</v>
      </c>
      <c r="Z65" s="4"/>
      <c r="AA65" s="4"/>
      <c r="AB65" s="4"/>
    </row>
    <row r="66" spans="1:245" x14ac:dyDescent="0.2">
      <c r="A66" s="4">
        <v>50</v>
      </c>
      <c r="B66" s="4">
        <v>0</v>
      </c>
      <c r="C66" s="4">
        <v>0</v>
      </c>
      <c r="D66" s="4">
        <v>1</v>
      </c>
      <c r="E66" s="4">
        <v>206</v>
      </c>
      <c r="F66" s="4">
        <f>ROUND(Source!T45,O66)</f>
        <v>0</v>
      </c>
      <c r="G66" s="4" t="s">
        <v>145</v>
      </c>
      <c r="H66" s="4" t="s">
        <v>146</v>
      </c>
      <c r="I66" s="4"/>
      <c r="J66" s="4"/>
      <c r="K66" s="4">
        <v>206</v>
      </c>
      <c r="L66" s="4">
        <v>20</v>
      </c>
      <c r="M66" s="4">
        <v>3</v>
      </c>
      <c r="N66" s="4" t="s">
        <v>3</v>
      </c>
      <c r="O66" s="4">
        <v>2</v>
      </c>
      <c r="P66" s="4"/>
      <c r="Q66" s="4"/>
      <c r="R66" s="4"/>
      <c r="S66" s="4"/>
      <c r="T66" s="4"/>
      <c r="U66" s="4"/>
      <c r="V66" s="4"/>
      <c r="W66" s="4">
        <v>0</v>
      </c>
      <c r="X66" s="4">
        <v>1</v>
      </c>
      <c r="Y66" s="4">
        <v>0</v>
      </c>
      <c r="Z66" s="4"/>
      <c r="AA66" s="4"/>
      <c r="AB66" s="4"/>
    </row>
    <row r="67" spans="1:245" x14ac:dyDescent="0.2">
      <c r="A67" s="4">
        <v>50</v>
      </c>
      <c r="B67" s="4">
        <v>0</v>
      </c>
      <c r="C67" s="4">
        <v>0</v>
      </c>
      <c r="D67" s="4">
        <v>1</v>
      </c>
      <c r="E67" s="4">
        <v>207</v>
      </c>
      <c r="F67" s="4">
        <f>ROUND(Source!U45,O67)</f>
        <v>0</v>
      </c>
      <c r="G67" s="4" t="s">
        <v>147</v>
      </c>
      <c r="H67" s="4" t="s">
        <v>148</v>
      </c>
      <c r="I67" s="4"/>
      <c r="J67" s="4"/>
      <c r="K67" s="4">
        <v>207</v>
      </c>
      <c r="L67" s="4">
        <v>21</v>
      </c>
      <c r="M67" s="4">
        <v>3</v>
      </c>
      <c r="N67" s="4" t="s">
        <v>3</v>
      </c>
      <c r="O67" s="4">
        <v>7</v>
      </c>
      <c r="P67" s="4"/>
      <c r="Q67" s="4"/>
      <c r="R67" s="4"/>
      <c r="S67" s="4"/>
      <c r="T67" s="4"/>
      <c r="U67" s="4"/>
      <c r="V67" s="4"/>
      <c r="W67" s="4">
        <v>235.65152</v>
      </c>
      <c r="X67" s="4">
        <v>1</v>
      </c>
      <c r="Y67" s="4">
        <v>235.65152</v>
      </c>
      <c r="Z67" s="4"/>
      <c r="AA67" s="4"/>
      <c r="AB67" s="4"/>
    </row>
    <row r="68" spans="1:245" x14ac:dyDescent="0.2">
      <c r="A68" s="4">
        <v>50</v>
      </c>
      <c r="B68" s="4">
        <v>0</v>
      </c>
      <c r="C68" s="4">
        <v>0</v>
      </c>
      <c r="D68" s="4">
        <v>1</v>
      </c>
      <c r="E68" s="4">
        <v>208</v>
      </c>
      <c r="F68" s="4">
        <f>ROUND(Source!V45,O68)</f>
        <v>0</v>
      </c>
      <c r="G68" s="4" t="s">
        <v>149</v>
      </c>
      <c r="H68" s="4" t="s">
        <v>150</v>
      </c>
      <c r="I68" s="4"/>
      <c r="J68" s="4"/>
      <c r="K68" s="4">
        <v>208</v>
      </c>
      <c r="L68" s="4">
        <v>22</v>
      </c>
      <c r="M68" s="4">
        <v>3</v>
      </c>
      <c r="N68" s="4" t="s">
        <v>3</v>
      </c>
      <c r="O68" s="4">
        <v>7</v>
      </c>
      <c r="P68" s="4"/>
      <c r="Q68" s="4"/>
      <c r="R68" s="4"/>
      <c r="S68" s="4"/>
      <c r="T68" s="4"/>
      <c r="U68" s="4"/>
      <c r="V68" s="4"/>
      <c r="W68" s="4">
        <v>7.1570225000000001</v>
      </c>
      <c r="X68" s="4">
        <v>1</v>
      </c>
      <c r="Y68" s="4">
        <v>7.1570225000000001</v>
      </c>
      <c r="Z68" s="4"/>
      <c r="AA68" s="4"/>
      <c r="AB68" s="4"/>
    </row>
    <row r="69" spans="1:245" x14ac:dyDescent="0.2">
      <c r="A69" s="4">
        <v>50</v>
      </c>
      <c r="B69" s="4">
        <v>0</v>
      </c>
      <c r="C69" s="4">
        <v>0</v>
      </c>
      <c r="D69" s="4">
        <v>1</v>
      </c>
      <c r="E69" s="4">
        <v>209</v>
      </c>
      <c r="F69" s="4">
        <f>ROUND(Source!W45,O69)</f>
        <v>0</v>
      </c>
      <c r="G69" s="4" t="s">
        <v>151</v>
      </c>
      <c r="H69" s="4" t="s">
        <v>152</v>
      </c>
      <c r="I69" s="4"/>
      <c r="J69" s="4"/>
      <c r="K69" s="4">
        <v>209</v>
      </c>
      <c r="L69" s="4">
        <v>23</v>
      </c>
      <c r="M69" s="4">
        <v>3</v>
      </c>
      <c r="N69" s="4" t="s">
        <v>3</v>
      </c>
      <c r="O69" s="4">
        <v>2</v>
      </c>
      <c r="P69" s="4"/>
      <c r="Q69" s="4"/>
      <c r="R69" s="4"/>
      <c r="S69" s="4"/>
      <c r="T69" s="4"/>
      <c r="U69" s="4"/>
      <c r="V69" s="4"/>
      <c r="W69" s="4">
        <v>0</v>
      </c>
      <c r="X69" s="4">
        <v>1</v>
      </c>
      <c r="Y69" s="4">
        <v>0</v>
      </c>
      <c r="Z69" s="4"/>
      <c r="AA69" s="4"/>
      <c r="AB69" s="4"/>
    </row>
    <row r="70" spans="1:245" x14ac:dyDescent="0.2">
      <c r="A70" s="4">
        <v>50</v>
      </c>
      <c r="B70" s="4">
        <v>0</v>
      </c>
      <c r="C70" s="4">
        <v>0</v>
      </c>
      <c r="D70" s="4">
        <v>1</v>
      </c>
      <c r="E70" s="4">
        <v>233</v>
      </c>
      <c r="F70" s="4">
        <f>ROUND(Source!BD45,O70)</f>
        <v>0</v>
      </c>
      <c r="G70" s="4" t="s">
        <v>153</v>
      </c>
      <c r="H70" s="4" t="s">
        <v>154</v>
      </c>
      <c r="I70" s="4"/>
      <c r="J70" s="4"/>
      <c r="K70" s="4">
        <v>233</v>
      </c>
      <c r="L70" s="4">
        <v>24</v>
      </c>
      <c r="M70" s="4">
        <v>3</v>
      </c>
      <c r="N70" s="4" t="s">
        <v>3</v>
      </c>
      <c r="O70" s="4">
        <v>2</v>
      </c>
      <c r="P70" s="4"/>
      <c r="Q70" s="4"/>
      <c r="R70" s="4"/>
      <c r="S70" s="4"/>
      <c r="T70" s="4"/>
      <c r="U70" s="4"/>
      <c r="V70" s="4"/>
      <c r="W70" s="4">
        <v>0</v>
      </c>
      <c r="X70" s="4">
        <v>1</v>
      </c>
      <c r="Y70" s="4">
        <v>0</v>
      </c>
      <c r="Z70" s="4"/>
      <c r="AA70" s="4"/>
      <c r="AB70" s="4"/>
    </row>
    <row r="71" spans="1:245" x14ac:dyDescent="0.2">
      <c r="A71" s="4">
        <v>50</v>
      </c>
      <c r="B71" s="4">
        <v>0</v>
      </c>
      <c r="C71" s="4">
        <v>0</v>
      </c>
      <c r="D71" s="4">
        <v>1</v>
      </c>
      <c r="E71" s="4">
        <v>210</v>
      </c>
      <c r="F71" s="4">
        <f>ROUND(Source!X45,O71)</f>
        <v>0</v>
      </c>
      <c r="G71" s="4" t="s">
        <v>155</v>
      </c>
      <c r="H71" s="4" t="s">
        <v>156</v>
      </c>
      <c r="I71" s="4"/>
      <c r="J71" s="4"/>
      <c r="K71" s="4">
        <v>210</v>
      </c>
      <c r="L71" s="4">
        <v>25</v>
      </c>
      <c r="M71" s="4">
        <v>3</v>
      </c>
      <c r="N71" s="4" t="s">
        <v>3</v>
      </c>
      <c r="O71" s="4">
        <v>2</v>
      </c>
      <c r="P71" s="4"/>
      <c r="Q71" s="4"/>
      <c r="R71" s="4"/>
      <c r="S71" s="4"/>
      <c r="T71" s="4"/>
      <c r="U71" s="4"/>
      <c r="V71" s="4"/>
      <c r="W71" s="4">
        <v>105941.11</v>
      </c>
      <c r="X71" s="4">
        <v>1</v>
      </c>
      <c r="Y71" s="4">
        <v>105941.11</v>
      </c>
      <c r="Z71" s="4"/>
      <c r="AA71" s="4"/>
      <c r="AB71" s="4"/>
    </row>
    <row r="72" spans="1:245" x14ac:dyDescent="0.2">
      <c r="A72" s="4">
        <v>50</v>
      </c>
      <c r="B72" s="4">
        <v>0</v>
      </c>
      <c r="C72" s="4">
        <v>0</v>
      </c>
      <c r="D72" s="4">
        <v>1</v>
      </c>
      <c r="E72" s="4">
        <v>211</v>
      </c>
      <c r="F72" s="4">
        <f>ROUND(Source!Y45,O72)</f>
        <v>0</v>
      </c>
      <c r="G72" s="4" t="s">
        <v>157</v>
      </c>
      <c r="H72" s="4" t="s">
        <v>158</v>
      </c>
      <c r="I72" s="4"/>
      <c r="J72" s="4"/>
      <c r="K72" s="4">
        <v>211</v>
      </c>
      <c r="L72" s="4">
        <v>26</v>
      </c>
      <c r="M72" s="4">
        <v>3</v>
      </c>
      <c r="N72" s="4" t="s">
        <v>3</v>
      </c>
      <c r="O72" s="4">
        <v>2</v>
      </c>
      <c r="P72" s="4"/>
      <c r="Q72" s="4"/>
      <c r="R72" s="4"/>
      <c r="S72" s="4"/>
      <c r="T72" s="4"/>
      <c r="U72" s="4"/>
      <c r="V72" s="4"/>
      <c r="W72" s="4">
        <v>58163.8</v>
      </c>
      <c r="X72" s="4">
        <v>1</v>
      </c>
      <c r="Y72" s="4">
        <v>58163.8</v>
      </c>
      <c r="Z72" s="4"/>
      <c r="AA72" s="4"/>
      <c r="AB72" s="4"/>
    </row>
    <row r="73" spans="1:245" x14ac:dyDescent="0.2">
      <c r="A73" s="4">
        <v>50</v>
      </c>
      <c r="B73" s="4">
        <v>0</v>
      </c>
      <c r="C73" s="4">
        <v>0</v>
      </c>
      <c r="D73" s="4">
        <v>1</v>
      </c>
      <c r="E73" s="4">
        <v>224</v>
      </c>
      <c r="F73" s="4">
        <f>ROUND(Source!AR45,O73)</f>
        <v>0</v>
      </c>
      <c r="G73" s="4" t="s">
        <v>159</v>
      </c>
      <c r="H73" s="4" t="s">
        <v>160</v>
      </c>
      <c r="I73" s="4"/>
      <c r="J73" s="4"/>
      <c r="K73" s="4">
        <v>224</v>
      </c>
      <c r="L73" s="4">
        <v>27</v>
      </c>
      <c r="M73" s="4">
        <v>3</v>
      </c>
      <c r="N73" s="4" t="s">
        <v>3</v>
      </c>
      <c r="O73" s="4">
        <v>2</v>
      </c>
      <c r="P73" s="4"/>
      <c r="Q73" s="4"/>
      <c r="R73" s="4"/>
      <c r="S73" s="4"/>
      <c r="T73" s="4"/>
      <c r="U73" s="4"/>
      <c r="V73" s="4"/>
      <c r="W73" s="4">
        <v>1659337.5400000003</v>
      </c>
      <c r="X73" s="4">
        <v>1</v>
      </c>
      <c r="Y73" s="4">
        <v>1659337.5400000003</v>
      </c>
      <c r="Z73" s="4"/>
      <c r="AA73" s="4"/>
      <c r="AB73" s="4"/>
    </row>
    <row r="75" spans="1:245" x14ac:dyDescent="0.2">
      <c r="A75" s="1">
        <v>4</v>
      </c>
      <c r="B75" s="1">
        <v>1</v>
      </c>
      <c r="C75" s="1"/>
      <c r="D75" s="1">
        <f>ROW(A126)</f>
        <v>126</v>
      </c>
      <c r="E75" s="1"/>
      <c r="F75" s="1" t="s">
        <v>17</v>
      </c>
      <c r="G75" s="1" t="s">
        <v>161</v>
      </c>
      <c r="H75" s="1" t="s">
        <v>3</v>
      </c>
      <c r="I75" s="1">
        <v>0</v>
      </c>
      <c r="J75" s="1"/>
      <c r="K75" s="1">
        <v>0</v>
      </c>
      <c r="L75" s="1"/>
      <c r="M75" s="1" t="s">
        <v>3</v>
      </c>
      <c r="N75" s="1"/>
      <c r="O75" s="1"/>
      <c r="P75" s="1"/>
      <c r="Q75" s="1"/>
      <c r="R75" s="1"/>
      <c r="S75" s="1">
        <v>0</v>
      </c>
      <c r="T75" s="1"/>
      <c r="U75" s="1" t="s">
        <v>3</v>
      </c>
      <c r="V75" s="1">
        <v>0</v>
      </c>
      <c r="W75" s="1"/>
      <c r="X75" s="1"/>
      <c r="Y75" s="1"/>
      <c r="Z75" s="1"/>
      <c r="AA75" s="1"/>
      <c r="AB75" s="1" t="s">
        <v>3</v>
      </c>
      <c r="AC75" s="1" t="s">
        <v>3</v>
      </c>
      <c r="AD75" s="1" t="s">
        <v>3</v>
      </c>
      <c r="AE75" s="1" t="s">
        <v>3</v>
      </c>
      <c r="AF75" s="1" t="s">
        <v>3</v>
      </c>
      <c r="AG75" s="1" t="s">
        <v>3</v>
      </c>
      <c r="AH75" s="1"/>
      <c r="AI75" s="1"/>
      <c r="AJ75" s="1"/>
      <c r="AK75" s="1"/>
      <c r="AL75" s="1"/>
      <c r="AM75" s="1"/>
      <c r="AN75" s="1"/>
      <c r="AO75" s="1"/>
      <c r="AP75" s="1" t="s">
        <v>3</v>
      </c>
      <c r="AQ75" s="1" t="s">
        <v>3</v>
      </c>
      <c r="AR75" s="1" t="s">
        <v>3</v>
      </c>
      <c r="AS75" s="1"/>
      <c r="AT75" s="1"/>
      <c r="AU75" s="1"/>
      <c r="AV75" s="1"/>
      <c r="AW75" s="1"/>
      <c r="AX75" s="1"/>
      <c r="AY75" s="1"/>
      <c r="AZ75" s="1" t="s">
        <v>3</v>
      </c>
      <c r="BA75" s="1"/>
      <c r="BB75" s="1" t="s">
        <v>3</v>
      </c>
      <c r="BC75" s="1" t="s">
        <v>3</v>
      </c>
      <c r="BD75" s="1" t="s">
        <v>3</v>
      </c>
      <c r="BE75" s="1" t="s">
        <v>3</v>
      </c>
      <c r="BF75" s="1" t="s">
        <v>3</v>
      </c>
      <c r="BG75" s="1" t="s">
        <v>3</v>
      </c>
      <c r="BH75" s="1" t="s">
        <v>3</v>
      </c>
      <c r="BI75" s="1" t="s">
        <v>3</v>
      </c>
      <c r="BJ75" s="1" t="s">
        <v>3</v>
      </c>
      <c r="BK75" s="1" t="s">
        <v>3</v>
      </c>
      <c r="BL75" s="1" t="s">
        <v>3</v>
      </c>
      <c r="BM75" s="1" t="s">
        <v>3</v>
      </c>
      <c r="BN75" s="1" t="s">
        <v>3</v>
      </c>
      <c r="BO75" s="1" t="s">
        <v>3</v>
      </c>
      <c r="BP75" s="1" t="s">
        <v>3</v>
      </c>
      <c r="BQ75" s="1"/>
      <c r="BR75" s="1"/>
      <c r="BS75" s="1"/>
      <c r="BT75" s="1"/>
      <c r="BU75" s="1"/>
      <c r="BV75" s="1"/>
      <c r="BW75" s="1"/>
      <c r="BX75" s="1">
        <v>0</v>
      </c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>
        <v>0</v>
      </c>
    </row>
    <row r="77" spans="1:245" x14ac:dyDescent="0.2">
      <c r="A77" s="2">
        <v>52</v>
      </c>
      <c r="B77" s="2">
        <f t="shared" ref="B77:G77" si="48">B126</f>
        <v>1</v>
      </c>
      <c r="C77" s="2">
        <f t="shared" si="48"/>
        <v>4</v>
      </c>
      <c r="D77" s="2">
        <f t="shared" si="48"/>
        <v>75</v>
      </c>
      <c r="E77" s="2">
        <f t="shared" si="48"/>
        <v>0</v>
      </c>
      <c r="F77" s="2" t="str">
        <f t="shared" si="48"/>
        <v>Новый раздел</v>
      </c>
      <c r="G77" s="2" t="str">
        <f t="shared" si="48"/>
        <v>Ремонт стен спортзала</v>
      </c>
      <c r="H77" s="2"/>
      <c r="I77" s="2"/>
      <c r="J77" s="2"/>
      <c r="K77" s="2"/>
      <c r="L77" s="2"/>
      <c r="M77" s="2"/>
      <c r="N77" s="2"/>
      <c r="O77" s="2">
        <f t="shared" ref="O77:AT77" si="49">O126</f>
        <v>424845.73</v>
      </c>
      <c r="P77" s="2">
        <f t="shared" si="49"/>
        <v>166090.78</v>
      </c>
      <c r="Q77" s="2">
        <f t="shared" si="49"/>
        <v>2153.88</v>
      </c>
      <c r="R77" s="2">
        <f t="shared" si="49"/>
        <v>2006.24</v>
      </c>
      <c r="S77" s="2">
        <f t="shared" si="49"/>
        <v>254594.83</v>
      </c>
      <c r="T77" s="2">
        <f t="shared" si="49"/>
        <v>0</v>
      </c>
      <c r="U77" s="2">
        <f t="shared" si="49"/>
        <v>568.81957680000016</v>
      </c>
      <c r="V77" s="2">
        <f t="shared" si="49"/>
        <v>3.6403346999999999</v>
      </c>
      <c r="W77" s="2">
        <f t="shared" si="49"/>
        <v>0</v>
      </c>
      <c r="X77" s="2">
        <f t="shared" si="49"/>
        <v>251638.05</v>
      </c>
      <c r="Y77" s="2">
        <f t="shared" si="49"/>
        <v>134532.19</v>
      </c>
      <c r="Z77" s="2">
        <f t="shared" si="49"/>
        <v>0</v>
      </c>
      <c r="AA77" s="2">
        <f t="shared" si="49"/>
        <v>0</v>
      </c>
      <c r="AB77" s="2">
        <f t="shared" si="49"/>
        <v>424845.73</v>
      </c>
      <c r="AC77" s="2">
        <f t="shared" si="49"/>
        <v>166090.78</v>
      </c>
      <c r="AD77" s="2">
        <f t="shared" si="49"/>
        <v>2153.88</v>
      </c>
      <c r="AE77" s="2">
        <f t="shared" si="49"/>
        <v>2006.24</v>
      </c>
      <c r="AF77" s="2">
        <f t="shared" si="49"/>
        <v>254594.83</v>
      </c>
      <c r="AG77" s="2">
        <f t="shared" si="49"/>
        <v>0</v>
      </c>
      <c r="AH77" s="2">
        <f t="shared" si="49"/>
        <v>568.81957680000016</v>
      </c>
      <c r="AI77" s="2">
        <f t="shared" si="49"/>
        <v>3.6403346999999999</v>
      </c>
      <c r="AJ77" s="2">
        <f t="shared" si="49"/>
        <v>0</v>
      </c>
      <c r="AK77" s="2">
        <f t="shared" si="49"/>
        <v>251638.05</v>
      </c>
      <c r="AL77" s="2">
        <f t="shared" si="49"/>
        <v>134532.19</v>
      </c>
      <c r="AM77" s="2">
        <f t="shared" si="49"/>
        <v>0</v>
      </c>
      <c r="AN77" s="2">
        <f t="shared" si="49"/>
        <v>0</v>
      </c>
      <c r="AO77" s="2">
        <f t="shared" si="49"/>
        <v>16530.53</v>
      </c>
      <c r="AP77" s="2">
        <f t="shared" si="49"/>
        <v>0</v>
      </c>
      <c r="AQ77" s="2">
        <f t="shared" si="49"/>
        <v>0</v>
      </c>
      <c r="AR77" s="2">
        <f t="shared" si="49"/>
        <v>811015.97</v>
      </c>
      <c r="AS77" s="2">
        <f t="shared" si="49"/>
        <v>811015.97</v>
      </c>
      <c r="AT77" s="2">
        <f t="shared" si="49"/>
        <v>0</v>
      </c>
      <c r="AU77" s="2">
        <f t="shared" ref="AU77:BZ77" si="50">AU126</f>
        <v>0</v>
      </c>
      <c r="AV77" s="2">
        <f t="shared" si="50"/>
        <v>149560.25</v>
      </c>
      <c r="AW77" s="2">
        <f t="shared" si="50"/>
        <v>166090.78</v>
      </c>
      <c r="AX77" s="2">
        <f t="shared" si="50"/>
        <v>16530.53</v>
      </c>
      <c r="AY77" s="2">
        <f t="shared" si="50"/>
        <v>149560.25</v>
      </c>
      <c r="AZ77" s="2">
        <f t="shared" si="50"/>
        <v>0</v>
      </c>
      <c r="BA77" s="2">
        <f t="shared" si="50"/>
        <v>0</v>
      </c>
      <c r="BB77" s="2">
        <f t="shared" si="50"/>
        <v>0</v>
      </c>
      <c r="BC77" s="2">
        <f t="shared" si="50"/>
        <v>0</v>
      </c>
      <c r="BD77" s="2">
        <f t="shared" si="50"/>
        <v>0</v>
      </c>
      <c r="BE77" s="2">
        <f t="shared" si="50"/>
        <v>0</v>
      </c>
      <c r="BF77" s="2">
        <f t="shared" si="50"/>
        <v>0</v>
      </c>
      <c r="BG77" s="2">
        <f t="shared" si="50"/>
        <v>0</v>
      </c>
      <c r="BH77" s="2">
        <f t="shared" si="50"/>
        <v>0</v>
      </c>
      <c r="BI77" s="2">
        <f t="shared" si="50"/>
        <v>0</v>
      </c>
      <c r="BJ77" s="2">
        <f t="shared" si="50"/>
        <v>0</v>
      </c>
      <c r="BK77" s="2">
        <f t="shared" si="50"/>
        <v>0</v>
      </c>
      <c r="BL77" s="2">
        <f t="shared" si="50"/>
        <v>0</v>
      </c>
      <c r="BM77" s="2">
        <f t="shared" si="50"/>
        <v>0</v>
      </c>
      <c r="BN77" s="2">
        <f t="shared" si="50"/>
        <v>0</v>
      </c>
      <c r="BO77" s="2">
        <f t="shared" si="50"/>
        <v>0</v>
      </c>
      <c r="BP77" s="2">
        <f t="shared" si="50"/>
        <v>0</v>
      </c>
      <c r="BQ77" s="2">
        <f t="shared" si="50"/>
        <v>0</v>
      </c>
      <c r="BR77" s="2">
        <f t="shared" si="50"/>
        <v>0</v>
      </c>
      <c r="BS77" s="2">
        <f t="shared" si="50"/>
        <v>0</v>
      </c>
      <c r="BT77" s="2">
        <f t="shared" si="50"/>
        <v>0</v>
      </c>
      <c r="BU77" s="2">
        <f t="shared" si="50"/>
        <v>0</v>
      </c>
      <c r="BV77" s="2">
        <f t="shared" si="50"/>
        <v>0</v>
      </c>
      <c r="BW77" s="2">
        <f t="shared" si="50"/>
        <v>0</v>
      </c>
      <c r="BX77" s="2">
        <f t="shared" si="50"/>
        <v>16530.53</v>
      </c>
      <c r="BY77" s="2">
        <f t="shared" si="50"/>
        <v>0</v>
      </c>
      <c r="BZ77" s="2">
        <f t="shared" si="50"/>
        <v>0</v>
      </c>
      <c r="CA77" s="2">
        <f t="shared" ref="CA77:DF77" si="51">CA126</f>
        <v>811015.97</v>
      </c>
      <c r="CB77" s="2">
        <f t="shared" si="51"/>
        <v>811015.97</v>
      </c>
      <c r="CC77" s="2">
        <f t="shared" si="51"/>
        <v>0</v>
      </c>
      <c r="CD77" s="2">
        <f t="shared" si="51"/>
        <v>0</v>
      </c>
      <c r="CE77" s="2">
        <f t="shared" si="51"/>
        <v>149560.25</v>
      </c>
      <c r="CF77" s="2">
        <f t="shared" si="51"/>
        <v>166090.78</v>
      </c>
      <c r="CG77" s="2">
        <f t="shared" si="51"/>
        <v>16530.53</v>
      </c>
      <c r="CH77" s="2">
        <f t="shared" si="51"/>
        <v>149560.25</v>
      </c>
      <c r="CI77" s="2">
        <f t="shared" si="51"/>
        <v>0</v>
      </c>
      <c r="CJ77" s="2">
        <f t="shared" si="51"/>
        <v>0</v>
      </c>
      <c r="CK77" s="2">
        <f t="shared" si="51"/>
        <v>0</v>
      </c>
      <c r="CL77" s="2">
        <f t="shared" si="51"/>
        <v>0</v>
      </c>
      <c r="CM77" s="2">
        <f t="shared" si="51"/>
        <v>0</v>
      </c>
      <c r="CN77" s="2">
        <f t="shared" si="51"/>
        <v>0</v>
      </c>
      <c r="CO77" s="2">
        <f t="shared" si="51"/>
        <v>0</v>
      </c>
      <c r="CP77" s="2">
        <f t="shared" si="51"/>
        <v>0</v>
      </c>
      <c r="CQ77" s="2">
        <f t="shared" si="51"/>
        <v>0</v>
      </c>
      <c r="CR77" s="2">
        <f t="shared" si="51"/>
        <v>0</v>
      </c>
      <c r="CS77" s="2">
        <f t="shared" si="51"/>
        <v>0</v>
      </c>
      <c r="CT77" s="2">
        <f t="shared" si="51"/>
        <v>0</v>
      </c>
      <c r="CU77" s="2">
        <f t="shared" si="51"/>
        <v>0</v>
      </c>
      <c r="CV77" s="2">
        <f t="shared" si="51"/>
        <v>0</v>
      </c>
      <c r="CW77" s="2">
        <f t="shared" si="51"/>
        <v>0</v>
      </c>
      <c r="CX77" s="2">
        <f t="shared" si="51"/>
        <v>0</v>
      </c>
      <c r="CY77" s="2">
        <f t="shared" si="51"/>
        <v>0</v>
      </c>
      <c r="CZ77" s="2">
        <f t="shared" si="51"/>
        <v>0</v>
      </c>
      <c r="DA77" s="2">
        <f t="shared" si="51"/>
        <v>0</v>
      </c>
      <c r="DB77" s="2">
        <f t="shared" si="51"/>
        <v>0</v>
      </c>
      <c r="DC77" s="2">
        <f t="shared" si="51"/>
        <v>0</v>
      </c>
      <c r="DD77" s="2">
        <f t="shared" si="51"/>
        <v>0</v>
      </c>
      <c r="DE77" s="2">
        <f t="shared" si="51"/>
        <v>0</v>
      </c>
      <c r="DF77" s="2">
        <f t="shared" si="51"/>
        <v>0</v>
      </c>
      <c r="DG77" s="3">
        <f t="shared" ref="DG77:EL77" si="52">DG126</f>
        <v>0</v>
      </c>
      <c r="DH77" s="3">
        <f t="shared" si="52"/>
        <v>0</v>
      </c>
      <c r="DI77" s="3">
        <f t="shared" si="52"/>
        <v>0</v>
      </c>
      <c r="DJ77" s="3">
        <f t="shared" si="52"/>
        <v>0</v>
      </c>
      <c r="DK77" s="3">
        <f t="shared" si="52"/>
        <v>0</v>
      </c>
      <c r="DL77" s="3">
        <f t="shared" si="52"/>
        <v>0</v>
      </c>
      <c r="DM77" s="3">
        <f t="shared" si="52"/>
        <v>0</v>
      </c>
      <c r="DN77" s="3">
        <f t="shared" si="52"/>
        <v>0</v>
      </c>
      <c r="DO77" s="3">
        <f t="shared" si="52"/>
        <v>0</v>
      </c>
      <c r="DP77" s="3">
        <f t="shared" si="52"/>
        <v>0</v>
      </c>
      <c r="DQ77" s="3">
        <f t="shared" si="52"/>
        <v>0</v>
      </c>
      <c r="DR77" s="3">
        <f t="shared" si="52"/>
        <v>0</v>
      </c>
      <c r="DS77" s="3">
        <f t="shared" si="52"/>
        <v>0</v>
      </c>
      <c r="DT77" s="3">
        <f t="shared" si="52"/>
        <v>0</v>
      </c>
      <c r="DU77" s="3">
        <f t="shared" si="52"/>
        <v>0</v>
      </c>
      <c r="DV77" s="3">
        <f t="shared" si="52"/>
        <v>0</v>
      </c>
      <c r="DW77" s="3">
        <f t="shared" si="52"/>
        <v>0</v>
      </c>
      <c r="DX77" s="3">
        <f t="shared" si="52"/>
        <v>0</v>
      </c>
      <c r="DY77" s="3">
        <f t="shared" si="52"/>
        <v>0</v>
      </c>
      <c r="DZ77" s="3">
        <f t="shared" si="52"/>
        <v>0</v>
      </c>
      <c r="EA77" s="3">
        <f t="shared" si="52"/>
        <v>0</v>
      </c>
      <c r="EB77" s="3">
        <f t="shared" si="52"/>
        <v>0</v>
      </c>
      <c r="EC77" s="3">
        <f t="shared" si="52"/>
        <v>0</v>
      </c>
      <c r="ED77" s="3">
        <f t="shared" si="52"/>
        <v>0</v>
      </c>
      <c r="EE77" s="3">
        <f t="shared" si="52"/>
        <v>0</v>
      </c>
      <c r="EF77" s="3">
        <f t="shared" si="52"/>
        <v>0</v>
      </c>
      <c r="EG77" s="3">
        <f t="shared" si="52"/>
        <v>0</v>
      </c>
      <c r="EH77" s="3">
        <f t="shared" si="52"/>
        <v>0</v>
      </c>
      <c r="EI77" s="3">
        <f t="shared" si="52"/>
        <v>0</v>
      </c>
      <c r="EJ77" s="3">
        <f t="shared" si="52"/>
        <v>0</v>
      </c>
      <c r="EK77" s="3">
        <f t="shared" si="52"/>
        <v>0</v>
      </c>
      <c r="EL77" s="3">
        <f t="shared" si="52"/>
        <v>0</v>
      </c>
      <c r="EM77" s="3">
        <f t="shared" ref="EM77:FR77" si="53">EM126</f>
        <v>0</v>
      </c>
      <c r="EN77" s="3">
        <f t="shared" si="53"/>
        <v>0</v>
      </c>
      <c r="EO77" s="3">
        <f t="shared" si="53"/>
        <v>0</v>
      </c>
      <c r="EP77" s="3">
        <f t="shared" si="53"/>
        <v>0</v>
      </c>
      <c r="EQ77" s="3">
        <f t="shared" si="53"/>
        <v>0</v>
      </c>
      <c r="ER77" s="3">
        <f t="shared" si="53"/>
        <v>0</v>
      </c>
      <c r="ES77" s="3">
        <f t="shared" si="53"/>
        <v>0</v>
      </c>
      <c r="ET77" s="3">
        <f t="shared" si="53"/>
        <v>0</v>
      </c>
      <c r="EU77" s="3">
        <f t="shared" si="53"/>
        <v>0</v>
      </c>
      <c r="EV77" s="3">
        <f t="shared" si="53"/>
        <v>0</v>
      </c>
      <c r="EW77" s="3">
        <f t="shared" si="53"/>
        <v>0</v>
      </c>
      <c r="EX77" s="3">
        <f t="shared" si="53"/>
        <v>0</v>
      </c>
      <c r="EY77" s="3">
        <f t="shared" si="53"/>
        <v>0</v>
      </c>
      <c r="EZ77" s="3">
        <f t="shared" si="53"/>
        <v>0</v>
      </c>
      <c r="FA77" s="3">
        <f t="shared" si="53"/>
        <v>0</v>
      </c>
      <c r="FB77" s="3">
        <f t="shared" si="53"/>
        <v>0</v>
      </c>
      <c r="FC77" s="3">
        <f t="shared" si="53"/>
        <v>0</v>
      </c>
      <c r="FD77" s="3">
        <f t="shared" si="53"/>
        <v>0</v>
      </c>
      <c r="FE77" s="3">
        <f t="shared" si="53"/>
        <v>0</v>
      </c>
      <c r="FF77" s="3">
        <f t="shared" si="53"/>
        <v>0</v>
      </c>
      <c r="FG77" s="3">
        <f t="shared" si="53"/>
        <v>0</v>
      </c>
      <c r="FH77" s="3">
        <f t="shared" si="53"/>
        <v>0</v>
      </c>
      <c r="FI77" s="3">
        <f t="shared" si="53"/>
        <v>0</v>
      </c>
      <c r="FJ77" s="3">
        <f t="shared" si="53"/>
        <v>0</v>
      </c>
      <c r="FK77" s="3">
        <f t="shared" si="53"/>
        <v>0</v>
      </c>
      <c r="FL77" s="3">
        <f t="shared" si="53"/>
        <v>0</v>
      </c>
      <c r="FM77" s="3">
        <f t="shared" si="53"/>
        <v>0</v>
      </c>
      <c r="FN77" s="3">
        <f t="shared" si="53"/>
        <v>0</v>
      </c>
      <c r="FO77" s="3">
        <f t="shared" si="53"/>
        <v>0</v>
      </c>
      <c r="FP77" s="3">
        <f t="shared" si="53"/>
        <v>0</v>
      </c>
      <c r="FQ77" s="3">
        <f t="shared" si="53"/>
        <v>0</v>
      </c>
      <c r="FR77" s="3">
        <f t="shared" si="53"/>
        <v>0</v>
      </c>
      <c r="FS77" s="3">
        <f t="shared" ref="FS77:GX77" si="54">FS126</f>
        <v>0</v>
      </c>
      <c r="FT77" s="3">
        <f t="shared" si="54"/>
        <v>0</v>
      </c>
      <c r="FU77" s="3">
        <f t="shared" si="54"/>
        <v>0</v>
      </c>
      <c r="FV77" s="3">
        <f t="shared" si="54"/>
        <v>0</v>
      </c>
      <c r="FW77" s="3">
        <f t="shared" si="54"/>
        <v>0</v>
      </c>
      <c r="FX77" s="3">
        <f t="shared" si="54"/>
        <v>0</v>
      </c>
      <c r="FY77" s="3">
        <f t="shared" si="54"/>
        <v>0</v>
      </c>
      <c r="FZ77" s="3">
        <f t="shared" si="54"/>
        <v>0</v>
      </c>
      <c r="GA77" s="3">
        <f t="shared" si="54"/>
        <v>0</v>
      </c>
      <c r="GB77" s="3">
        <f t="shared" si="54"/>
        <v>0</v>
      </c>
      <c r="GC77" s="3">
        <f t="shared" si="54"/>
        <v>0</v>
      </c>
      <c r="GD77" s="3">
        <f t="shared" si="54"/>
        <v>0</v>
      </c>
      <c r="GE77" s="3">
        <f t="shared" si="54"/>
        <v>0</v>
      </c>
      <c r="GF77" s="3">
        <f t="shared" si="54"/>
        <v>0</v>
      </c>
      <c r="GG77" s="3">
        <f t="shared" si="54"/>
        <v>0</v>
      </c>
      <c r="GH77" s="3">
        <f t="shared" si="54"/>
        <v>0</v>
      </c>
      <c r="GI77" s="3">
        <f t="shared" si="54"/>
        <v>0</v>
      </c>
      <c r="GJ77" s="3">
        <f t="shared" si="54"/>
        <v>0</v>
      </c>
      <c r="GK77" s="3">
        <f t="shared" si="54"/>
        <v>0</v>
      </c>
      <c r="GL77" s="3">
        <f t="shared" si="54"/>
        <v>0</v>
      </c>
      <c r="GM77" s="3">
        <f t="shared" si="54"/>
        <v>0</v>
      </c>
      <c r="GN77" s="3">
        <f t="shared" si="54"/>
        <v>0</v>
      </c>
      <c r="GO77" s="3">
        <f t="shared" si="54"/>
        <v>0</v>
      </c>
      <c r="GP77" s="3">
        <f t="shared" si="54"/>
        <v>0</v>
      </c>
      <c r="GQ77" s="3">
        <f t="shared" si="54"/>
        <v>0</v>
      </c>
      <c r="GR77" s="3">
        <f t="shared" si="54"/>
        <v>0</v>
      </c>
      <c r="GS77" s="3">
        <f t="shared" si="54"/>
        <v>0</v>
      </c>
      <c r="GT77" s="3">
        <f t="shared" si="54"/>
        <v>0</v>
      </c>
      <c r="GU77" s="3">
        <f t="shared" si="54"/>
        <v>0</v>
      </c>
      <c r="GV77" s="3">
        <f t="shared" si="54"/>
        <v>0</v>
      </c>
      <c r="GW77" s="3">
        <f t="shared" si="54"/>
        <v>0</v>
      </c>
      <c r="GX77" s="3">
        <f t="shared" si="54"/>
        <v>0</v>
      </c>
    </row>
    <row r="79" spans="1:245" x14ac:dyDescent="0.2">
      <c r="A79">
        <v>17</v>
      </c>
      <c r="B79">
        <v>1</v>
      </c>
      <c r="C79">
        <f>ROW(SmtRes!A43)</f>
        <v>43</v>
      </c>
      <c r="D79">
        <f>ROW(EtalonRes!A43)</f>
        <v>43</v>
      </c>
      <c r="E79" t="s">
        <v>162</v>
      </c>
      <c r="F79" t="s">
        <v>163</v>
      </c>
      <c r="G79" t="s">
        <v>164</v>
      </c>
      <c r="H79" t="s">
        <v>165</v>
      </c>
      <c r="I79">
        <f>ROUND(199.75/100,7)</f>
        <v>1.9975000000000001</v>
      </c>
      <c r="J79">
        <v>0</v>
      </c>
      <c r="K79">
        <f>ROUND(399.5/100,7)</f>
        <v>3.9950000000000001</v>
      </c>
      <c r="O79">
        <f t="shared" ref="O79:O124" si="55">ROUND(CP79,2)</f>
        <v>70514.720000000001</v>
      </c>
      <c r="P79">
        <f>SUMIF(SmtRes!AQ38:'SmtRes'!AQ43,"=1",SmtRes!DF38:'SmtRes'!DF43)</f>
        <v>6691.27</v>
      </c>
      <c r="Q79">
        <f>SUMIF(SmtRes!AQ38:'SmtRes'!AQ43,"=1",SmtRes!DG38:'SmtRes'!DG43)</f>
        <v>217.66</v>
      </c>
      <c r="R79">
        <f>SUMIF(SmtRes!AQ38:'SmtRes'!AQ43,"=1",SmtRes!DH38:'SmtRes'!DH43)</f>
        <v>180.85</v>
      </c>
      <c r="S79">
        <f>SUMIF(SmtRes!AQ38:'SmtRes'!AQ43,"=1",SmtRes!DI38:'SmtRes'!DI43)</f>
        <v>63424.94</v>
      </c>
      <c r="T79">
        <f t="shared" ref="T79:T124" si="56">ROUND(CU79*I79,2)</f>
        <v>0</v>
      </c>
      <c r="U79">
        <f>SUMIF(SmtRes!AQ38:'SmtRes'!AQ43,"=1",SmtRes!CV38:'SmtRes'!CV43)</f>
        <v>140.22450000000001</v>
      </c>
      <c r="V79">
        <f>SUMIF(SmtRes!AQ38:'SmtRes'!AQ43,"=1",SmtRes!CW38:'SmtRes'!CW43)</f>
        <v>0.35954999999999998</v>
      </c>
      <c r="W79">
        <f t="shared" ref="W79:W124" si="57">ROUND(CX79*I79,2)</f>
        <v>0</v>
      </c>
      <c r="X79">
        <f t="shared" ref="X79:X124" si="58">ROUND(CY79,2)</f>
        <v>69966.37</v>
      </c>
      <c r="Y79">
        <f t="shared" ref="Y79:Y124" si="59">ROUND(CZ79,2)</f>
        <v>43888</v>
      </c>
      <c r="AA79">
        <v>32945098</v>
      </c>
      <c r="AB79">
        <f t="shared" ref="AB79:AB124" si="60">ROUND((AC79+AD79+AF79),6)</f>
        <v>34653.396699999998</v>
      </c>
      <c r="AC79">
        <f>ROUND((SUM(SmtRes!BQ38:'SmtRes'!BQ43)),6)</f>
        <v>2792.2698999999998</v>
      </c>
      <c r="AD79">
        <f>ROUND((((SUM(SmtRes!BR38:'SmtRes'!BR43))-(SUM(SmtRes!BS38:'SmtRes'!BS43)))+AE79),6)</f>
        <v>108.9648</v>
      </c>
      <c r="AE79">
        <f>ROUND((SUM(SmtRes!BS38:'SmtRes'!BS43)),6)</f>
        <v>90.5364</v>
      </c>
      <c r="AF79">
        <f>ROUND((SUM(SmtRes!BT38:'SmtRes'!BT43)),6)</f>
        <v>31752.162</v>
      </c>
      <c r="AG79">
        <f t="shared" ref="AG79:AG124" si="61">ROUND((AP79),6)</f>
        <v>0</v>
      </c>
      <c r="AH79">
        <f>(SUM(SmtRes!BU38:'SmtRes'!BU43))</f>
        <v>70.2</v>
      </c>
      <c r="AI79">
        <f>(SUM(SmtRes!BV38:'SmtRes'!BV43))</f>
        <v>0.18</v>
      </c>
      <c r="AJ79">
        <f t="shared" ref="AJ79:AJ124" si="62">(AS79)</f>
        <v>0</v>
      </c>
      <c r="AK79">
        <v>34743.933099999995</v>
      </c>
      <c r="AL79">
        <v>2792.2699000000002</v>
      </c>
      <c r="AM79">
        <v>108.9648</v>
      </c>
      <c r="AN79">
        <v>90.5364</v>
      </c>
      <c r="AO79">
        <v>31752.162</v>
      </c>
      <c r="AP79">
        <v>0</v>
      </c>
      <c r="AQ79">
        <v>70.2</v>
      </c>
      <c r="AR79">
        <v>0.18</v>
      </c>
      <c r="AS79">
        <v>0</v>
      </c>
      <c r="AT79">
        <v>110</v>
      </c>
      <c r="AU79">
        <v>69</v>
      </c>
      <c r="AV79">
        <v>1</v>
      </c>
      <c r="AW79">
        <v>1</v>
      </c>
      <c r="AZ79">
        <v>1</v>
      </c>
      <c r="BA79">
        <v>1</v>
      </c>
      <c r="BB79">
        <v>1</v>
      </c>
      <c r="BC79">
        <v>1</v>
      </c>
      <c r="BD79" t="s">
        <v>3</v>
      </c>
      <c r="BE79" t="s">
        <v>3</v>
      </c>
      <c r="BF79" t="s">
        <v>3</v>
      </c>
      <c r="BG79" t="s">
        <v>3</v>
      </c>
      <c r="BH79">
        <v>0</v>
      </c>
      <c r="BI79">
        <v>1</v>
      </c>
      <c r="BJ79" t="s">
        <v>166</v>
      </c>
      <c r="BM79">
        <v>8001</v>
      </c>
      <c r="BN79">
        <v>0</v>
      </c>
      <c r="BO79" t="s">
        <v>3</v>
      </c>
      <c r="BP79">
        <v>0</v>
      </c>
      <c r="BQ79">
        <v>2</v>
      </c>
      <c r="BR79">
        <v>0</v>
      </c>
      <c r="BS79">
        <v>1</v>
      </c>
      <c r="BT79">
        <v>1</v>
      </c>
      <c r="BU79">
        <v>1</v>
      </c>
      <c r="BV79">
        <v>1</v>
      </c>
      <c r="BW79">
        <v>1</v>
      </c>
      <c r="BX79">
        <v>1</v>
      </c>
      <c r="BY79" t="s">
        <v>3</v>
      </c>
      <c r="BZ79">
        <v>110</v>
      </c>
      <c r="CA79">
        <v>69</v>
      </c>
      <c r="CB79" t="s">
        <v>3</v>
      </c>
      <c r="CE79">
        <v>0</v>
      </c>
      <c r="CF79">
        <v>0</v>
      </c>
      <c r="CG79">
        <v>0</v>
      </c>
      <c r="CM79">
        <v>0</v>
      </c>
      <c r="CN79" t="s">
        <v>3</v>
      </c>
      <c r="CO79">
        <v>0</v>
      </c>
      <c r="CP79">
        <f t="shared" ref="CP79:CP124" si="63">(P79+Q79+S79+R79)</f>
        <v>70514.720000000001</v>
      </c>
      <c r="CQ79">
        <f>SUMIF(SmtRes!AQ38:'SmtRes'!AQ43,"=1",SmtRes!AA38:'SmtRes'!AA43)</f>
        <v>124948</v>
      </c>
      <c r="CR79">
        <f>SUMIF(SmtRes!AQ38:'SmtRes'!AQ43,"=1",SmtRes!AB38:'SmtRes'!AB43)</f>
        <v>605.36</v>
      </c>
      <c r="CS79">
        <f>SUMIF(SmtRes!AQ38:'SmtRes'!AQ43,"=1",SmtRes!AC38:'SmtRes'!AC43)</f>
        <v>502.98</v>
      </c>
      <c r="CT79">
        <f>SUMIF(SmtRes!AQ38:'SmtRes'!AQ43,"=1",SmtRes!AD38:'SmtRes'!AD43)</f>
        <v>452.31</v>
      </c>
      <c r="CU79">
        <f t="shared" ref="CU79:CU124" si="64">AG79</f>
        <v>0</v>
      </c>
      <c r="CV79">
        <f>SUMIF(SmtRes!AQ38:'SmtRes'!AQ43,"=1",SmtRes!BU38:'SmtRes'!BU43)</f>
        <v>70.2</v>
      </c>
      <c r="CW79">
        <f>SUMIF(SmtRes!AQ38:'SmtRes'!AQ43,"=1",SmtRes!BV38:'SmtRes'!BV43)</f>
        <v>0.18</v>
      </c>
      <c r="CX79">
        <f t="shared" ref="CX79:CX124" si="65">AJ79</f>
        <v>0</v>
      </c>
      <c r="CY79">
        <f t="shared" ref="CY79:CY84" si="66">(((S79+R79)*AT79)/100)</f>
        <v>69966.369000000006</v>
      </c>
      <c r="CZ79">
        <f t="shared" ref="CZ79:CZ84" si="67">(((S79+R79)*AU79)/100)</f>
        <v>43887.9951</v>
      </c>
      <c r="DC79" t="s">
        <v>3</v>
      </c>
      <c r="DD79" t="s">
        <v>3</v>
      </c>
      <c r="DE79" t="s">
        <v>3</v>
      </c>
      <c r="DF79" t="s">
        <v>3</v>
      </c>
      <c r="DG79" t="s">
        <v>3</v>
      </c>
      <c r="DH79" t="s">
        <v>3</v>
      </c>
      <c r="DI79" t="s">
        <v>3</v>
      </c>
      <c r="DJ79" t="s">
        <v>3</v>
      </c>
      <c r="DK79" t="s">
        <v>3</v>
      </c>
      <c r="DL79" t="s">
        <v>3</v>
      </c>
      <c r="DM79" t="s">
        <v>3</v>
      </c>
      <c r="DN79">
        <v>0</v>
      </c>
      <c r="DO79">
        <v>0</v>
      </c>
      <c r="DP79">
        <v>1</v>
      </c>
      <c r="DQ79">
        <v>1</v>
      </c>
      <c r="DU79">
        <v>1013</v>
      </c>
      <c r="DV79" t="s">
        <v>165</v>
      </c>
      <c r="DW79" t="s">
        <v>165</v>
      </c>
      <c r="DX79">
        <v>1</v>
      </c>
      <c r="DZ79" t="s">
        <v>3</v>
      </c>
      <c r="EA79" t="s">
        <v>3</v>
      </c>
      <c r="EB79" t="s">
        <v>3</v>
      </c>
      <c r="EC79" t="s">
        <v>3</v>
      </c>
      <c r="EE79">
        <v>31727972</v>
      </c>
      <c r="EF79">
        <v>2</v>
      </c>
      <c r="EG79" t="s">
        <v>24</v>
      </c>
      <c r="EH79">
        <v>8</v>
      </c>
      <c r="EI79" t="s">
        <v>167</v>
      </c>
      <c r="EJ79">
        <v>1</v>
      </c>
      <c r="EK79">
        <v>8001</v>
      </c>
      <c r="EL79" t="s">
        <v>167</v>
      </c>
      <c r="EM79" t="s">
        <v>168</v>
      </c>
      <c r="EO79" t="s">
        <v>3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70.2</v>
      </c>
      <c r="EX79">
        <v>0.18</v>
      </c>
      <c r="EY79">
        <v>0</v>
      </c>
      <c r="FQ79">
        <v>0</v>
      </c>
      <c r="FR79">
        <f t="shared" ref="FR79:FR124" si="68">ROUND(IF(BI79=3,GM79,0),2)</f>
        <v>0</v>
      </c>
      <c r="FS79">
        <v>0</v>
      </c>
      <c r="FX79">
        <v>110</v>
      </c>
      <c r="FY79">
        <v>69</v>
      </c>
      <c r="GA79" t="s">
        <v>3</v>
      </c>
      <c r="GD79">
        <v>1</v>
      </c>
      <c r="GF79">
        <v>-198050649</v>
      </c>
      <c r="GG79">
        <v>2</v>
      </c>
      <c r="GH79">
        <v>1</v>
      </c>
      <c r="GI79">
        <v>-2</v>
      </c>
      <c r="GJ79">
        <v>0</v>
      </c>
      <c r="GK79">
        <v>0</v>
      </c>
      <c r="GL79">
        <f t="shared" ref="GL79:GL124" si="69">ROUND(IF(AND(BH79=3,BI79=3,FS79&lt;&gt;0),P79,0),2)</f>
        <v>0</v>
      </c>
      <c r="GM79">
        <f t="shared" ref="GM79:GM124" si="70">ROUND(O79+X79+Y79,2)+GX79</f>
        <v>184369.09</v>
      </c>
      <c r="GN79">
        <f t="shared" ref="GN79:GN124" si="71">IF(OR(BI79=0,BI79=1),GM79-GX79,0)</f>
        <v>184369.09</v>
      </c>
      <c r="GO79">
        <f t="shared" ref="GO79:GO124" si="72">IF(BI79=2,GM79-GX79,0)</f>
        <v>0</v>
      </c>
      <c r="GP79">
        <f t="shared" ref="GP79:GP124" si="73">IF(BI79=4,GM79-GX79,0)</f>
        <v>0</v>
      </c>
      <c r="GR79">
        <v>0</v>
      </c>
      <c r="GS79">
        <v>3</v>
      </c>
      <c r="GT79">
        <v>0</v>
      </c>
      <c r="GU79" t="s">
        <v>3</v>
      </c>
      <c r="GV79">
        <f t="shared" ref="GV79:GV124" si="74">ROUND((GT79),6)</f>
        <v>0</v>
      </c>
      <c r="GW79">
        <v>1</v>
      </c>
      <c r="GX79">
        <f t="shared" ref="GX79:GX124" si="75">ROUND(HC79*I79,2)</f>
        <v>0</v>
      </c>
      <c r="HA79">
        <v>0</v>
      </c>
      <c r="HB79">
        <v>0</v>
      </c>
      <c r="HC79">
        <f t="shared" ref="HC79:HC124" si="76">GV79*GW79</f>
        <v>0</v>
      </c>
      <c r="HE79" t="s">
        <v>3</v>
      </c>
      <c r="HF79" t="s">
        <v>3</v>
      </c>
      <c r="HM79" t="s">
        <v>3</v>
      </c>
      <c r="HN79" t="s">
        <v>169</v>
      </c>
      <c r="HO79" t="s">
        <v>170</v>
      </c>
      <c r="HP79" t="s">
        <v>167</v>
      </c>
      <c r="HQ79" t="s">
        <v>167</v>
      </c>
      <c r="IK79">
        <v>0</v>
      </c>
    </row>
    <row r="80" spans="1:245" x14ac:dyDescent="0.2">
      <c r="A80">
        <v>18</v>
      </c>
      <c r="B80">
        <v>1</v>
      </c>
      <c r="C80">
        <v>43</v>
      </c>
      <c r="E80" t="s">
        <v>171</v>
      </c>
      <c r="F80" t="s">
        <v>172</v>
      </c>
      <c r="G80" t="s">
        <v>173</v>
      </c>
      <c r="H80" t="s">
        <v>64</v>
      </c>
      <c r="I80">
        <f>I79*J80</f>
        <v>10.98625</v>
      </c>
      <c r="J80">
        <v>5.5</v>
      </c>
      <c r="K80">
        <v>5.5</v>
      </c>
      <c r="O80">
        <f t="shared" si="55"/>
        <v>0</v>
      </c>
      <c r="P80">
        <f>ROUND(CQ80*I80,2)</f>
        <v>0</v>
      </c>
      <c r="Q80">
        <f>ROUND(CR80*I80,2)</f>
        <v>0</v>
      </c>
      <c r="R80">
        <f>ROUND(CS80*I80,2)</f>
        <v>0</v>
      </c>
      <c r="S80">
        <f>ROUND(CT80*I80,2)</f>
        <v>0</v>
      </c>
      <c r="T80">
        <f t="shared" si="56"/>
        <v>0</v>
      </c>
      <c r="U80">
        <f>ROUND(CV80*I80,7)</f>
        <v>0</v>
      </c>
      <c r="V80">
        <f>ROUND(CW80*I80,7)</f>
        <v>0</v>
      </c>
      <c r="W80">
        <f t="shared" si="57"/>
        <v>0</v>
      </c>
      <c r="X80">
        <f t="shared" si="58"/>
        <v>0</v>
      </c>
      <c r="Y80">
        <f t="shared" si="59"/>
        <v>0</v>
      </c>
      <c r="AA80">
        <v>32945098</v>
      </c>
      <c r="AB80">
        <f t="shared" si="60"/>
        <v>0</v>
      </c>
      <c r="AC80">
        <f>ROUND((ES80),6)</f>
        <v>0</v>
      </c>
      <c r="AD80">
        <f>ROUND((((ET80)-(EU80))+AE80),6)</f>
        <v>0</v>
      </c>
      <c r="AE80">
        <f>ROUND((EU80),6)</f>
        <v>0</v>
      </c>
      <c r="AF80">
        <f>ROUND((EV80),6)</f>
        <v>0</v>
      </c>
      <c r="AG80">
        <f t="shared" si="61"/>
        <v>0</v>
      </c>
      <c r="AH80">
        <f>(EW80)</f>
        <v>0</v>
      </c>
      <c r="AI80">
        <f>(EX80)</f>
        <v>0</v>
      </c>
      <c r="AJ80">
        <f t="shared" si="62"/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110</v>
      </c>
      <c r="AU80">
        <v>69</v>
      </c>
      <c r="AV80">
        <v>1</v>
      </c>
      <c r="AW80">
        <v>1</v>
      </c>
      <c r="AZ80">
        <v>1</v>
      </c>
      <c r="BA80">
        <v>1</v>
      </c>
      <c r="BB80">
        <v>1</v>
      </c>
      <c r="BC80">
        <v>1</v>
      </c>
      <c r="BD80" t="s">
        <v>3</v>
      </c>
      <c r="BE80" t="s">
        <v>3</v>
      </c>
      <c r="BF80" t="s">
        <v>3</v>
      </c>
      <c r="BG80" t="s">
        <v>3</v>
      </c>
      <c r="BH80">
        <v>3</v>
      </c>
      <c r="BI80">
        <v>1</v>
      </c>
      <c r="BJ80" t="s">
        <v>3</v>
      </c>
      <c r="BM80">
        <v>8001</v>
      </c>
      <c r="BN80">
        <v>0</v>
      </c>
      <c r="BO80" t="s">
        <v>3</v>
      </c>
      <c r="BP80">
        <v>0</v>
      </c>
      <c r="BQ80">
        <v>2</v>
      </c>
      <c r="BR80">
        <v>0</v>
      </c>
      <c r="BS80">
        <v>1</v>
      </c>
      <c r="BT80">
        <v>1</v>
      </c>
      <c r="BU80">
        <v>1</v>
      </c>
      <c r="BV80">
        <v>1</v>
      </c>
      <c r="BW80">
        <v>1</v>
      </c>
      <c r="BX80">
        <v>1</v>
      </c>
      <c r="BY80" t="s">
        <v>3</v>
      </c>
      <c r="BZ80">
        <v>110</v>
      </c>
      <c r="CA80">
        <v>69</v>
      </c>
      <c r="CB80" t="s">
        <v>3</v>
      </c>
      <c r="CE80">
        <v>0</v>
      </c>
      <c r="CF80">
        <v>0</v>
      </c>
      <c r="CG80">
        <v>0</v>
      </c>
      <c r="CM80">
        <v>0</v>
      </c>
      <c r="CN80" t="s">
        <v>3</v>
      </c>
      <c r="CO80">
        <v>0</v>
      </c>
      <c r="CP80">
        <f t="shared" si="63"/>
        <v>0</v>
      </c>
      <c r="CQ80">
        <f>ROUND(AL80*BC80,2)</f>
        <v>0</v>
      </c>
      <c r="CR80">
        <f>ROUND(AM80*BB80,2)</f>
        <v>0</v>
      </c>
      <c r="CS80">
        <f>ROUND(AN80*BS80,2)</f>
        <v>0</v>
      </c>
      <c r="CT80">
        <f>ROUND(AO80*BA80,2)</f>
        <v>0</v>
      </c>
      <c r="CU80">
        <f t="shared" si="64"/>
        <v>0</v>
      </c>
      <c r="CV80">
        <f>AH80</f>
        <v>0</v>
      </c>
      <c r="CW80">
        <f>AI80</f>
        <v>0</v>
      </c>
      <c r="CX80">
        <f t="shared" si="65"/>
        <v>0</v>
      </c>
      <c r="CY80">
        <f t="shared" si="66"/>
        <v>0</v>
      </c>
      <c r="CZ80">
        <f t="shared" si="67"/>
        <v>0</v>
      </c>
      <c r="DC80" t="s">
        <v>3</v>
      </c>
      <c r="DD80" t="s">
        <v>3</v>
      </c>
      <c r="DE80" t="s">
        <v>3</v>
      </c>
      <c r="DF80" t="s">
        <v>3</v>
      </c>
      <c r="DG80" t="s">
        <v>3</v>
      </c>
      <c r="DH80" t="s">
        <v>3</v>
      </c>
      <c r="DI80" t="s">
        <v>3</v>
      </c>
      <c r="DJ80" t="s">
        <v>3</v>
      </c>
      <c r="DK80" t="s">
        <v>3</v>
      </c>
      <c r="DL80" t="s">
        <v>3</v>
      </c>
      <c r="DM80" t="s">
        <v>3</v>
      </c>
      <c r="DN80">
        <v>0</v>
      </c>
      <c r="DO80">
        <v>0</v>
      </c>
      <c r="DP80">
        <v>1</v>
      </c>
      <c r="DQ80">
        <v>1</v>
      </c>
      <c r="DU80">
        <v>1005</v>
      </c>
      <c r="DV80" t="s">
        <v>64</v>
      </c>
      <c r="DW80" t="s">
        <v>64</v>
      </c>
      <c r="DX80">
        <v>1</v>
      </c>
      <c r="DZ80" t="s">
        <v>3</v>
      </c>
      <c r="EA80" t="s">
        <v>3</v>
      </c>
      <c r="EB80" t="s">
        <v>3</v>
      </c>
      <c r="EC80" t="s">
        <v>3</v>
      </c>
      <c r="EE80">
        <v>31727972</v>
      </c>
      <c r="EF80">
        <v>2</v>
      </c>
      <c r="EG80" t="s">
        <v>24</v>
      </c>
      <c r="EH80">
        <v>8</v>
      </c>
      <c r="EI80" t="s">
        <v>167</v>
      </c>
      <c r="EJ80">
        <v>1</v>
      </c>
      <c r="EK80">
        <v>8001</v>
      </c>
      <c r="EL80" t="s">
        <v>167</v>
      </c>
      <c r="EM80" t="s">
        <v>168</v>
      </c>
      <c r="EO80" t="s">
        <v>3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FQ80">
        <v>0</v>
      </c>
      <c r="FR80">
        <f t="shared" si="68"/>
        <v>0</v>
      </c>
      <c r="FS80">
        <v>0</v>
      </c>
      <c r="FX80">
        <v>110</v>
      </c>
      <c r="FY80">
        <v>69</v>
      </c>
      <c r="GA80" t="s">
        <v>3</v>
      </c>
      <c r="GD80">
        <v>1</v>
      </c>
      <c r="GF80">
        <v>783364574</v>
      </c>
      <c r="GG80">
        <v>2</v>
      </c>
      <c r="GH80">
        <v>1</v>
      </c>
      <c r="GI80">
        <v>-2</v>
      </c>
      <c r="GJ80">
        <v>0</v>
      </c>
      <c r="GK80">
        <v>0</v>
      </c>
      <c r="GL80">
        <f t="shared" si="69"/>
        <v>0</v>
      </c>
      <c r="GM80">
        <f t="shared" si="70"/>
        <v>0</v>
      </c>
      <c r="GN80">
        <f t="shared" si="71"/>
        <v>0</v>
      </c>
      <c r="GO80">
        <f t="shared" si="72"/>
        <v>0</v>
      </c>
      <c r="GP80">
        <f t="shared" si="73"/>
        <v>0</v>
      </c>
      <c r="GR80">
        <v>0</v>
      </c>
      <c r="GS80">
        <v>3</v>
      </c>
      <c r="GT80">
        <v>0</v>
      </c>
      <c r="GU80" t="s">
        <v>3</v>
      </c>
      <c r="GV80">
        <f t="shared" si="74"/>
        <v>0</v>
      </c>
      <c r="GW80">
        <v>1</v>
      </c>
      <c r="GX80">
        <f t="shared" si="75"/>
        <v>0</v>
      </c>
      <c r="HA80">
        <v>0</v>
      </c>
      <c r="HB80">
        <v>0</v>
      </c>
      <c r="HC80">
        <f t="shared" si="76"/>
        <v>0</v>
      </c>
      <c r="HE80" t="s">
        <v>3</v>
      </c>
      <c r="HF80" t="s">
        <v>3</v>
      </c>
      <c r="HM80" t="s">
        <v>3</v>
      </c>
      <c r="HN80" t="s">
        <v>169</v>
      </c>
      <c r="HO80" t="s">
        <v>170</v>
      </c>
      <c r="HP80" t="s">
        <v>167</v>
      </c>
      <c r="HQ80" t="s">
        <v>167</v>
      </c>
      <c r="IK80">
        <v>0</v>
      </c>
    </row>
    <row r="81" spans="1:245" x14ac:dyDescent="0.2">
      <c r="A81">
        <v>17</v>
      </c>
      <c r="B81">
        <v>1</v>
      </c>
      <c r="C81">
        <f>ROW(SmtRes!A44)</f>
        <v>44</v>
      </c>
      <c r="D81">
        <f>ROW(EtalonRes!A44)</f>
        <v>44</v>
      </c>
      <c r="E81" t="s">
        <v>174</v>
      </c>
      <c r="F81" t="s">
        <v>175</v>
      </c>
      <c r="G81" t="s">
        <v>176</v>
      </c>
      <c r="H81" t="s">
        <v>22</v>
      </c>
      <c r="I81">
        <f>ROUND(340.2/100,7)</f>
        <v>3.4020000000000001</v>
      </c>
      <c r="J81">
        <v>0</v>
      </c>
      <c r="K81">
        <f>ROUND(680.4/100,7)</f>
        <v>6.8040000000000003</v>
      </c>
      <c r="O81">
        <f t="shared" si="55"/>
        <v>35771.68</v>
      </c>
      <c r="P81">
        <f>SUMIF(SmtRes!AQ44:'SmtRes'!AQ44,"=1",SmtRes!DF44:'SmtRes'!DF44)</f>
        <v>0</v>
      </c>
      <c r="Q81">
        <f>SUMIF(SmtRes!AQ44:'SmtRes'!AQ44,"=1",SmtRes!DG44:'SmtRes'!DG44)</f>
        <v>0</v>
      </c>
      <c r="R81">
        <f>SUMIF(SmtRes!AQ44:'SmtRes'!AQ44,"=1",SmtRes!DH44:'SmtRes'!DH44)</f>
        <v>0</v>
      </c>
      <c r="S81">
        <f>SUMIF(SmtRes!AQ44:'SmtRes'!AQ44,"=1",SmtRes!DI44:'SmtRes'!DI44)</f>
        <v>35771.68</v>
      </c>
      <c r="T81">
        <f t="shared" si="56"/>
        <v>0</v>
      </c>
      <c r="U81">
        <f>SUMIF(SmtRes!AQ44:'SmtRes'!AQ44,"=1",SmtRes!CV44:'SmtRes'!CV44)</f>
        <v>87.431399999999996</v>
      </c>
      <c r="V81">
        <f>SUMIF(SmtRes!AQ44:'SmtRes'!AQ44,"=1",SmtRes!CW44:'SmtRes'!CW44)</f>
        <v>0</v>
      </c>
      <c r="W81">
        <f t="shared" si="57"/>
        <v>0</v>
      </c>
      <c r="X81">
        <f t="shared" si="58"/>
        <v>32194.51</v>
      </c>
      <c r="Y81">
        <f t="shared" si="59"/>
        <v>16454.97</v>
      </c>
      <c r="AA81">
        <v>32945098</v>
      </c>
      <c r="AB81">
        <f t="shared" si="60"/>
        <v>10514.897999999999</v>
      </c>
      <c r="AC81">
        <f>ROUND((0),6)</f>
        <v>0</v>
      </c>
      <c r="AD81">
        <f>ROUND((((0)-(0))+AE81),6)</f>
        <v>0</v>
      </c>
      <c r="AE81">
        <f>ROUND((0),6)</f>
        <v>0</v>
      </c>
      <c r="AF81">
        <f>ROUND((SUM(SmtRes!BT44:'SmtRes'!BT44)),6)</f>
        <v>10514.897999999999</v>
      </c>
      <c r="AG81">
        <f t="shared" si="61"/>
        <v>0</v>
      </c>
      <c r="AH81">
        <f>(SUM(SmtRes!BU44:'SmtRes'!BU44))</f>
        <v>25.7</v>
      </c>
      <c r="AI81">
        <f>(0)</f>
        <v>0</v>
      </c>
      <c r="AJ81">
        <f t="shared" si="62"/>
        <v>0</v>
      </c>
      <c r="AK81">
        <v>10514.897999999999</v>
      </c>
      <c r="AL81">
        <v>0</v>
      </c>
      <c r="AM81">
        <v>0</v>
      </c>
      <c r="AN81">
        <v>0</v>
      </c>
      <c r="AO81">
        <v>10514.897999999999</v>
      </c>
      <c r="AP81">
        <v>0</v>
      </c>
      <c r="AQ81">
        <v>25.7</v>
      </c>
      <c r="AR81">
        <v>0</v>
      </c>
      <c r="AS81">
        <v>0</v>
      </c>
      <c r="AT81">
        <v>90</v>
      </c>
      <c r="AU81">
        <v>46</v>
      </c>
      <c r="AV81">
        <v>1</v>
      </c>
      <c r="AW81">
        <v>1</v>
      </c>
      <c r="AZ81">
        <v>1</v>
      </c>
      <c r="BA81">
        <v>1</v>
      </c>
      <c r="BB81">
        <v>1</v>
      </c>
      <c r="BC81">
        <v>1</v>
      </c>
      <c r="BD81" t="s">
        <v>3</v>
      </c>
      <c r="BE81" t="s">
        <v>3</v>
      </c>
      <c r="BF81" t="s">
        <v>3</v>
      </c>
      <c r="BG81" t="s">
        <v>3</v>
      </c>
      <c r="BH81">
        <v>0</v>
      </c>
      <c r="BI81">
        <v>1</v>
      </c>
      <c r="BJ81" t="s">
        <v>177</v>
      </c>
      <c r="BM81">
        <v>62001</v>
      </c>
      <c r="BN81">
        <v>0</v>
      </c>
      <c r="BO81" t="s">
        <v>3</v>
      </c>
      <c r="BP81">
        <v>0</v>
      </c>
      <c r="BQ81">
        <v>6</v>
      </c>
      <c r="BR81">
        <v>0</v>
      </c>
      <c r="BS81">
        <v>1</v>
      </c>
      <c r="BT81">
        <v>1</v>
      </c>
      <c r="BU81">
        <v>1</v>
      </c>
      <c r="BV81">
        <v>1</v>
      </c>
      <c r="BW81">
        <v>1</v>
      </c>
      <c r="BX81">
        <v>1</v>
      </c>
      <c r="BY81" t="s">
        <v>3</v>
      </c>
      <c r="BZ81">
        <v>90</v>
      </c>
      <c r="CA81">
        <v>46</v>
      </c>
      <c r="CB81" t="s">
        <v>3</v>
      </c>
      <c r="CE81">
        <v>0</v>
      </c>
      <c r="CF81">
        <v>0</v>
      </c>
      <c r="CG81">
        <v>0</v>
      </c>
      <c r="CM81">
        <v>0</v>
      </c>
      <c r="CN81" t="s">
        <v>3</v>
      </c>
      <c r="CO81">
        <v>0</v>
      </c>
      <c r="CP81">
        <f t="shared" si="63"/>
        <v>35771.68</v>
      </c>
      <c r="CQ81">
        <f>SUMIF(SmtRes!AQ44:'SmtRes'!AQ44,"=1",SmtRes!AA44:'SmtRes'!AA44)</f>
        <v>0</v>
      </c>
      <c r="CR81">
        <f>SUMIF(SmtRes!AQ44:'SmtRes'!AQ44,"=1",SmtRes!AB44:'SmtRes'!AB44)</f>
        <v>0</v>
      </c>
      <c r="CS81">
        <f>SUMIF(SmtRes!AQ44:'SmtRes'!AQ44,"=1",SmtRes!AC44:'SmtRes'!AC44)</f>
        <v>0</v>
      </c>
      <c r="CT81">
        <f>SUMIF(SmtRes!AQ44:'SmtRes'!AQ44,"=1",SmtRes!AD44:'SmtRes'!AD44)</f>
        <v>409.14</v>
      </c>
      <c r="CU81">
        <f t="shared" si="64"/>
        <v>0</v>
      </c>
      <c r="CV81">
        <f>SUMIF(SmtRes!AQ44:'SmtRes'!AQ44,"=1",SmtRes!BU44:'SmtRes'!BU44)</f>
        <v>25.7</v>
      </c>
      <c r="CW81">
        <f>SUMIF(SmtRes!AQ44:'SmtRes'!AQ44,"=1",SmtRes!BV44:'SmtRes'!BV44)</f>
        <v>0</v>
      </c>
      <c r="CX81">
        <f t="shared" si="65"/>
        <v>0</v>
      </c>
      <c r="CY81">
        <f t="shared" si="66"/>
        <v>32194.512000000002</v>
      </c>
      <c r="CZ81">
        <f t="shared" si="67"/>
        <v>16454.9728</v>
      </c>
      <c r="DC81" t="s">
        <v>3</v>
      </c>
      <c r="DD81" t="s">
        <v>3</v>
      </c>
      <c r="DE81" t="s">
        <v>3</v>
      </c>
      <c r="DF81" t="s">
        <v>3</v>
      </c>
      <c r="DG81" t="s">
        <v>3</v>
      </c>
      <c r="DH81" t="s">
        <v>3</v>
      </c>
      <c r="DI81" t="s">
        <v>3</v>
      </c>
      <c r="DJ81" t="s">
        <v>3</v>
      </c>
      <c r="DK81" t="s">
        <v>3</v>
      </c>
      <c r="DL81" t="s">
        <v>3</v>
      </c>
      <c r="DM81" t="s">
        <v>3</v>
      </c>
      <c r="DN81">
        <v>0</v>
      </c>
      <c r="DO81">
        <v>0</v>
      </c>
      <c r="DP81">
        <v>1</v>
      </c>
      <c r="DQ81">
        <v>1</v>
      </c>
      <c r="DU81">
        <v>1005</v>
      </c>
      <c r="DV81" t="s">
        <v>22</v>
      </c>
      <c r="DW81" t="s">
        <v>22</v>
      </c>
      <c r="DX81">
        <v>100</v>
      </c>
      <c r="DZ81" t="s">
        <v>3</v>
      </c>
      <c r="EA81" t="s">
        <v>3</v>
      </c>
      <c r="EB81" t="s">
        <v>3</v>
      </c>
      <c r="EC81" t="s">
        <v>3</v>
      </c>
      <c r="EE81">
        <v>31728057</v>
      </c>
      <c r="EF81">
        <v>6</v>
      </c>
      <c r="EG81" t="s">
        <v>52</v>
      </c>
      <c r="EH81">
        <v>96</v>
      </c>
      <c r="EI81" t="s">
        <v>96</v>
      </c>
      <c r="EJ81">
        <v>1</v>
      </c>
      <c r="EK81">
        <v>62001</v>
      </c>
      <c r="EL81" t="s">
        <v>96</v>
      </c>
      <c r="EM81" t="s">
        <v>97</v>
      </c>
      <c r="EO81" t="s">
        <v>3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25.7</v>
      </c>
      <c r="EX81">
        <v>0</v>
      </c>
      <c r="EY81">
        <v>0</v>
      </c>
      <c r="FQ81">
        <v>0</v>
      </c>
      <c r="FR81">
        <f t="shared" si="68"/>
        <v>0</v>
      </c>
      <c r="FS81">
        <v>0</v>
      </c>
      <c r="FX81">
        <v>90</v>
      </c>
      <c r="FY81">
        <v>46</v>
      </c>
      <c r="GA81" t="s">
        <v>3</v>
      </c>
      <c r="GD81">
        <v>1</v>
      </c>
      <c r="GF81">
        <v>-344819210</v>
      </c>
      <c r="GG81">
        <v>2</v>
      </c>
      <c r="GH81">
        <v>1</v>
      </c>
      <c r="GI81">
        <v>-2</v>
      </c>
      <c r="GJ81">
        <v>0</v>
      </c>
      <c r="GK81">
        <v>0</v>
      </c>
      <c r="GL81">
        <f t="shared" si="69"/>
        <v>0</v>
      </c>
      <c r="GM81">
        <f t="shared" si="70"/>
        <v>84421.16</v>
      </c>
      <c r="GN81">
        <f t="shared" si="71"/>
        <v>84421.16</v>
      </c>
      <c r="GO81">
        <f t="shared" si="72"/>
        <v>0</v>
      </c>
      <c r="GP81">
        <f t="shared" si="73"/>
        <v>0</v>
      </c>
      <c r="GR81">
        <v>0</v>
      </c>
      <c r="GS81">
        <v>3</v>
      </c>
      <c r="GT81">
        <v>0</v>
      </c>
      <c r="GU81" t="s">
        <v>3</v>
      </c>
      <c r="GV81">
        <f t="shared" si="74"/>
        <v>0</v>
      </c>
      <c r="GW81">
        <v>1</v>
      </c>
      <c r="GX81">
        <f t="shared" si="75"/>
        <v>0</v>
      </c>
      <c r="HA81">
        <v>0</v>
      </c>
      <c r="HB81">
        <v>0</v>
      </c>
      <c r="HC81">
        <f t="shared" si="76"/>
        <v>0</v>
      </c>
      <c r="HE81" t="s">
        <v>3</v>
      </c>
      <c r="HF81" t="s">
        <v>3</v>
      </c>
      <c r="HM81" t="s">
        <v>3</v>
      </c>
      <c r="HN81" t="s">
        <v>98</v>
      </c>
      <c r="HO81" t="s">
        <v>99</v>
      </c>
      <c r="HP81" t="s">
        <v>96</v>
      </c>
      <c r="HQ81" t="s">
        <v>96</v>
      </c>
      <c r="IK81">
        <v>0</v>
      </c>
    </row>
    <row r="82" spans="1:245" x14ac:dyDescent="0.2">
      <c r="A82">
        <v>17</v>
      </c>
      <c r="B82">
        <v>1</v>
      </c>
      <c r="C82">
        <f>ROW(SmtRes!A53)</f>
        <v>53</v>
      </c>
      <c r="D82">
        <f>ROW(EtalonRes!A53)</f>
        <v>53</v>
      </c>
      <c r="E82" t="s">
        <v>178</v>
      </c>
      <c r="F82" t="s">
        <v>179</v>
      </c>
      <c r="G82" t="s">
        <v>180</v>
      </c>
      <c r="H82" t="s">
        <v>22</v>
      </c>
      <c r="I82">
        <f>ROUND(340.2/100,7)</f>
        <v>3.4020000000000001</v>
      </c>
      <c r="J82">
        <v>0</v>
      </c>
      <c r="K82">
        <f>ROUND(680.4/100,7)</f>
        <v>6.8040000000000003</v>
      </c>
      <c r="O82">
        <f t="shared" si="55"/>
        <v>94286.399999999994</v>
      </c>
      <c r="P82">
        <f>SUMIF(SmtRes!AQ45:'SmtRes'!AQ53,"=1",SmtRes!DF45:'SmtRes'!DF53)</f>
        <v>15495.56</v>
      </c>
      <c r="Q82">
        <f>SUMIF(SmtRes!AQ45:'SmtRes'!AQ53,"=1",SmtRes!DG45:'SmtRes'!DG53)</f>
        <v>389.96999999999997</v>
      </c>
      <c r="R82">
        <f>SUMIF(SmtRes!AQ45:'SmtRes'!AQ53,"=1",SmtRes!DH45:'SmtRes'!DH53)</f>
        <v>358.83</v>
      </c>
      <c r="S82">
        <f>SUMIF(SmtRes!AQ45:'SmtRes'!AQ53,"=1",SmtRes!DI45:'SmtRes'!DI53)</f>
        <v>78042.039999999994</v>
      </c>
      <c r="T82">
        <f t="shared" si="56"/>
        <v>0</v>
      </c>
      <c r="U82">
        <f>SUMIF(SmtRes!AQ45:'SmtRes'!AQ53,"=1",SmtRes!CV45:'SmtRes'!CV53)</f>
        <v>170.41978800000001</v>
      </c>
      <c r="V82">
        <f>SUMIF(SmtRes!AQ45:'SmtRes'!AQ53,"=1",SmtRes!CW45:'SmtRes'!CW53)</f>
        <v>0.72292499999999993</v>
      </c>
      <c r="W82">
        <f t="shared" si="57"/>
        <v>0</v>
      </c>
      <c r="X82">
        <f t="shared" si="58"/>
        <v>70560.78</v>
      </c>
      <c r="Y82">
        <f t="shared" si="59"/>
        <v>32653.96</v>
      </c>
      <c r="AA82">
        <v>32945098</v>
      </c>
      <c r="AB82">
        <f t="shared" si="60"/>
        <v>26210.42714</v>
      </c>
      <c r="AC82">
        <f>ROUND((SUM(SmtRes!BQ45:'SmtRes'!BQ53)),6)</f>
        <v>3156.1105299999999</v>
      </c>
      <c r="AD82">
        <f>ROUND((((SUM(SmtRes!BR45:'SmtRes'!BR53))-(SUM(SmtRes!BS45:'SmtRes'!BS53)))+AE82),6)</f>
        <v>114.27025</v>
      </c>
      <c r="AE82">
        <f>ROUND((SUM(SmtRes!BS45:'SmtRes'!BS53)),6)</f>
        <v>105.47575000000001</v>
      </c>
      <c r="AF82">
        <f>ROUND((SUM(SmtRes!BT45:'SmtRes'!BT53)),6)</f>
        <v>22940.04636</v>
      </c>
      <c r="AG82">
        <f t="shared" si="61"/>
        <v>0</v>
      </c>
      <c r="AH82">
        <f>(SUM(SmtRes!BU45:'SmtRes'!BU53))</f>
        <v>50.094000000000001</v>
      </c>
      <c r="AI82">
        <f>(SUM(SmtRes!BV45:'SmtRes'!BV53))</f>
        <v>0.21249999999999999</v>
      </c>
      <c r="AJ82">
        <f t="shared" si="62"/>
        <v>0</v>
      </c>
      <c r="AK82">
        <v>23279.773730000004</v>
      </c>
      <c r="AL82">
        <v>3156.1105299999999</v>
      </c>
      <c r="AM82">
        <v>91.416200000000003</v>
      </c>
      <c r="AN82">
        <v>84.380600000000001</v>
      </c>
      <c r="AO82">
        <v>19947.866400000003</v>
      </c>
      <c r="AP82">
        <v>0</v>
      </c>
      <c r="AQ82">
        <v>43.56</v>
      </c>
      <c r="AR82">
        <v>0.16999999999999998</v>
      </c>
      <c r="AS82">
        <v>0</v>
      </c>
      <c r="AT82">
        <v>90</v>
      </c>
      <c r="AU82">
        <v>41.65</v>
      </c>
      <c r="AV82">
        <v>1</v>
      </c>
      <c r="AW82">
        <v>1</v>
      </c>
      <c r="AZ82">
        <v>1</v>
      </c>
      <c r="BA82">
        <v>1</v>
      </c>
      <c r="BB82">
        <v>1</v>
      </c>
      <c r="BC82">
        <v>1</v>
      </c>
      <c r="BD82" t="s">
        <v>3</v>
      </c>
      <c r="BE82" t="s">
        <v>3</v>
      </c>
      <c r="BF82" t="s">
        <v>3</v>
      </c>
      <c r="BG82" t="s">
        <v>3</v>
      </c>
      <c r="BH82">
        <v>0</v>
      </c>
      <c r="BI82">
        <v>1</v>
      </c>
      <c r="BJ82" t="s">
        <v>181</v>
      </c>
      <c r="BM82">
        <v>15001</v>
      </c>
      <c r="BN82">
        <v>0</v>
      </c>
      <c r="BO82" t="s">
        <v>3</v>
      </c>
      <c r="BP82">
        <v>0</v>
      </c>
      <c r="BQ82">
        <v>2</v>
      </c>
      <c r="BR82">
        <v>0</v>
      </c>
      <c r="BS82">
        <v>1</v>
      </c>
      <c r="BT82">
        <v>1</v>
      </c>
      <c r="BU82">
        <v>1</v>
      </c>
      <c r="BV82">
        <v>1</v>
      </c>
      <c r="BW82">
        <v>1</v>
      </c>
      <c r="BX82">
        <v>1</v>
      </c>
      <c r="BY82" t="s">
        <v>3</v>
      </c>
      <c r="BZ82">
        <v>100</v>
      </c>
      <c r="CA82">
        <v>49</v>
      </c>
      <c r="CB82" t="s">
        <v>3</v>
      </c>
      <c r="CE82">
        <v>0</v>
      </c>
      <c r="CF82">
        <v>0</v>
      </c>
      <c r="CG82">
        <v>0</v>
      </c>
      <c r="CM82">
        <v>0</v>
      </c>
      <c r="CN82" t="s">
        <v>1037</v>
      </c>
      <c r="CO82">
        <v>0</v>
      </c>
      <c r="CP82">
        <f t="shared" si="63"/>
        <v>94286.399999999994</v>
      </c>
      <c r="CQ82">
        <f>SUMIF(SmtRes!AQ45:'SmtRes'!AQ53,"=1",SmtRes!AA45:'SmtRes'!AA53)</f>
        <v>78365.069999999992</v>
      </c>
      <c r="CR82">
        <f>SUMIF(SmtRes!AQ45:'SmtRes'!AQ53,"=1",SmtRes!AB45:'SmtRes'!AB53)</f>
        <v>650.36</v>
      </c>
      <c r="CS82">
        <f>SUMIF(SmtRes!AQ45:'SmtRes'!AQ53,"=1",SmtRes!AC45:'SmtRes'!AC53)</f>
        <v>949.66000000000008</v>
      </c>
      <c r="CT82">
        <f>SUMIF(SmtRes!AQ45:'SmtRes'!AQ53,"=1",SmtRes!AD45:'SmtRes'!AD53)</f>
        <v>457.94</v>
      </c>
      <c r="CU82">
        <f t="shared" si="64"/>
        <v>0</v>
      </c>
      <c r="CV82">
        <f>SUMIF(SmtRes!AQ45:'SmtRes'!AQ53,"=1",SmtRes!BU45:'SmtRes'!BU53)</f>
        <v>50.094000000000001</v>
      </c>
      <c r="CW82">
        <f>SUMIF(SmtRes!AQ45:'SmtRes'!AQ53,"=1",SmtRes!BV45:'SmtRes'!BV53)</f>
        <v>0.21249999999999999</v>
      </c>
      <c r="CX82">
        <f t="shared" si="65"/>
        <v>0</v>
      </c>
      <c r="CY82">
        <f t="shared" si="66"/>
        <v>70560.782999999996</v>
      </c>
      <c r="CZ82">
        <f t="shared" si="67"/>
        <v>32653.962354999996</v>
      </c>
      <c r="DB82">
        <v>4</v>
      </c>
      <c r="DC82" t="s">
        <v>3</v>
      </c>
      <c r="DD82" t="s">
        <v>3</v>
      </c>
      <c r="DE82" t="s">
        <v>38</v>
      </c>
      <c r="DF82" t="s">
        <v>38</v>
      </c>
      <c r="DG82" t="s">
        <v>39</v>
      </c>
      <c r="DH82" t="s">
        <v>3</v>
      </c>
      <c r="DI82" t="s">
        <v>39</v>
      </c>
      <c r="DJ82" t="s">
        <v>38</v>
      </c>
      <c r="DK82" t="s">
        <v>3</v>
      </c>
      <c r="DL82" t="s">
        <v>40</v>
      </c>
      <c r="DM82" t="s">
        <v>41</v>
      </c>
      <c r="DN82">
        <v>0</v>
      </c>
      <c r="DO82">
        <v>0</v>
      </c>
      <c r="DP82">
        <v>1</v>
      </c>
      <c r="DQ82">
        <v>1</v>
      </c>
      <c r="DU82">
        <v>1005</v>
      </c>
      <c r="DV82" t="s">
        <v>22</v>
      </c>
      <c r="DW82" t="s">
        <v>22</v>
      </c>
      <c r="DX82">
        <v>100</v>
      </c>
      <c r="DZ82" t="s">
        <v>3</v>
      </c>
      <c r="EA82" t="s">
        <v>3</v>
      </c>
      <c r="EB82" t="s">
        <v>3</v>
      </c>
      <c r="EC82" t="s">
        <v>3</v>
      </c>
      <c r="EE82">
        <v>31728000</v>
      </c>
      <c r="EF82">
        <v>2</v>
      </c>
      <c r="EG82" t="s">
        <v>24</v>
      </c>
      <c r="EH82">
        <v>15</v>
      </c>
      <c r="EI82" t="s">
        <v>182</v>
      </c>
      <c r="EJ82">
        <v>1</v>
      </c>
      <c r="EK82">
        <v>15001</v>
      </c>
      <c r="EL82" t="s">
        <v>182</v>
      </c>
      <c r="EM82" t="s">
        <v>183</v>
      </c>
      <c r="EO82" t="s">
        <v>44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43.56</v>
      </c>
      <c r="EX82">
        <v>0.17</v>
      </c>
      <c r="EY82">
        <v>0</v>
      </c>
      <c r="FQ82">
        <v>0</v>
      </c>
      <c r="FR82">
        <f t="shared" si="68"/>
        <v>0</v>
      </c>
      <c r="FS82">
        <v>0</v>
      </c>
      <c r="FX82">
        <v>90</v>
      </c>
      <c r="FY82">
        <v>41.65</v>
      </c>
      <c r="GA82" t="s">
        <v>3</v>
      </c>
      <c r="GD82">
        <v>1</v>
      </c>
      <c r="GF82">
        <v>-1331594589</v>
      </c>
      <c r="GG82">
        <v>2</v>
      </c>
      <c r="GH82">
        <v>1</v>
      </c>
      <c r="GI82">
        <v>-2</v>
      </c>
      <c r="GJ82">
        <v>0</v>
      </c>
      <c r="GK82">
        <v>0</v>
      </c>
      <c r="GL82">
        <f t="shared" si="69"/>
        <v>0</v>
      </c>
      <c r="GM82">
        <f t="shared" si="70"/>
        <v>197501.14</v>
      </c>
      <c r="GN82">
        <f t="shared" si="71"/>
        <v>197501.14</v>
      </c>
      <c r="GO82">
        <f t="shared" si="72"/>
        <v>0</v>
      </c>
      <c r="GP82">
        <f t="shared" si="73"/>
        <v>0</v>
      </c>
      <c r="GR82">
        <v>0</v>
      </c>
      <c r="GS82">
        <v>3</v>
      </c>
      <c r="GT82">
        <v>0</v>
      </c>
      <c r="GU82" t="s">
        <v>3</v>
      </c>
      <c r="GV82">
        <f t="shared" si="74"/>
        <v>0</v>
      </c>
      <c r="GW82">
        <v>1</v>
      </c>
      <c r="GX82">
        <f t="shared" si="75"/>
        <v>0</v>
      </c>
      <c r="HA82">
        <v>0</v>
      </c>
      <c r="HB82">
        <v>0</v>
      </c>
      <c r="HC82">
        <f t="shared" si="76"/>
        <v>0</v>
      </c>
      <c r="HE82" t="s">
        <v>3</v>
      </c>
      <c r="HF82" t="s">
        <v>3</v>
      </c>
      <c r="HM82" t="s">
        <v>3</v>
      </c>
      <c r="HN82" t="s">
        <v>184</v>
      </c>
      <c r="HO82" t="s">
        <v>185</v>
      </c>
      <c r="HP82" t="s">
        <v>182</v>
      </c>
      <c r="HQ82" t="s">
        <v>182</v>
      </c>
      <c r="IK82">
        <v>0</v>
      </c>
    </row>
    <row r="83" spans="1:245" x14ac:dyDescent="0.2">
      <c r="A83">
        <v>18</v>
      </c>
      <c r="B83">
        <v>1</v>
      </c>
      <c r="C83">
        <v>51</v>
      </c>
      <c r="E83" t="s">
        <v>186</v>
      </c>
      <c r="F83" t="s">
        <v>187</v>
      </c>
      <c r="G83" t="s">
        <v>188</v>
      </c>
      <c r="H83" t="s">
        <v>33</v>
      </c>
      <c r="I83">
        <f>I82*J83</f>
        <v>0.10206</v>
      </c>
      <c r="J83">
        <v>0.03</v>
      </c>
      <c r="K83">
        <v>0.03</v>
      </c>
      <c r="O83">
        <f t="shared" si="55"/>
        <v>0</v>
      </c>
      <c r="P83">
        <f>ROUND(CQ83*I83,2)</f>
        <v>0</v>
      </c>
      <c r="Q83">
        <f>ROUND(CR83*I83,2)</f>
        <v>0</v>
      </c>
      <c r="R83">
        <f>ROUND(CS83*I83,2)</f>
        <v>0</v>
      </c>
      <c r="S83">
        <f>ROUND(CT83*I83,2)</f>
        <v>0</v>
      </c>
      <c r="T83">
        <f t="shared" si="56"/>
        <v>0</v>
      </c>
      <c r="U83">
        <f>ROUND(CV83*I83,7)</f>
        <v>0</v>
      </c>
      <c r="V83">
        <f>ROUND(CW83*I83,7)</f>
        <v>0</v>
      </c>
      <c r="W83">
        <f t="shared" si="57"/>
        <v>0</v>
      </c>
      <c r="X83">
        <f t="shared" si="58"/>
        <v>0</v>
      </c>
      <c r="Y83">
        <f t="shared" si="59"/>
        <v>0</v>
      </c>
      <c r="AA83">
        <v>32945098</v>
      </c>
      <c r="AB83">
        <f t="shared" si="60"/>
        <v>0</v>
      </c>
      <c r="AC83">
        <f>ROUND((ES83),6)</f>
        <v>0</v>
      </c>
      <c r="AD83">
        <f>ROUND((((ET83)-(EU83))+AE83),6)</f>
        <v>0</v>
      </c>
      <c r="AE83">
        <f t="shared" ref="AE83:AF86" si="77">ROUND((EU83),6)</f>
        <v>0</v>
      </c>
      <c r="AF83">
        <f t="shared" si="77"/>
        <v>0</v>
      </c>
      <c r="AG83">
        <f t="shared" si="61"/>
        <v>0</v>
      </c>
      <c r="AH83">
        <f t="shared" ref="AH83:AI86" si="78">(EW83)</f>
        <v>0</v>
      </c>
      <c r="AI83">
        <f t="shared" si="78"/>
        <v>0</v>
      </c>
      <c r="AJ83">
        <f t="shared" si="62"/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100</v>
      </c>
      <c r="AU83">
        <v>49</v>
      </c>
      <c r="AV83">
        <v>1</v>
      </c>
      <c r="AW83">
        <v>1</v>
      </c>
      <c r="AZ83">
        <v>1</v>
      </c>
      <c r="BA83">
        <v>1</v>
      </c>
      <c r="BB83">
        <v>1</v>
      </c>
      <c r="BC83">
        <v>1</v>
      </c>
      <c r="BD83" t="s">
        <v>3</v>
      </c>
      <c r="BE83" t="s">
        <v>3</v>
      </c>
      <c r="BF83" t="s">
        <v>3</v>
      </c>
      <c r="BG83" t="s">
        <v>3</v>
      </c>
      <c r="BH83">
        <v>3</v>
      </c>
      <c r="BI83">
        <v>1</v>
      </c>
      <c r="BJ83" t="s">
        <v>3</v>
      </c>
      <c r="BM83">
        <v>15001</v>
      </c>
      <c r="BN83">
        <v>0</v>
      </c>
      <c r="BO83" t="s">
        <v>3</v>
      </c>
      <c r="BP83">
        <v>0</v>
      </c>
      <c r="BQ83">
        <v>2</v>
      </c>
      <c r="BR83">
        <v>0</v>
      </c>
      <c r="BS83">
        <v>1</v>
      </c>
      <c r="BT83">
        <v>1</v>
      </c>
      <c r="BU83">
        <v>1</v>
      </c>
      <c r="BV83">
        <v>1</v>
      </c>
      <c r="BW83">
        <v>1</v>
      </c>
      <c r="BX83">
        <v>1</v>
      </c>
      <c r="BY83" t="s">
        <v>3</v>
      </c>
      <c r="BZ83">
        <v>100</v>
      </c>
      <c r="CA83">
        <v>49</v>
      </c>
      <c r="CB83" t="s">
        <v>3</v>
      </c>
      <c r="CE83">
        <v>0</v>
      </c>
      <c r="CF83">
        <v>0</v>
      </c>
      <c r="CG83">
        <v>0</v>
      </c>
      <c r="CM83">
        <v>0</v>
      </c>
      <c r="CN83" t="s">
        <v>3</v>
      </c>
      <c r="CO83">
        <v>0</v>
      </c>
      <c r="CP83">
        <f t="shared" si="63"/>
        <v>0</v>
      </c>
      <c r="CQ83">
        <f>ROUND(AL83*BC83,2)</f>
        <v>0</v>
      </c>
      <c r="CR83">
        <f>ROUND(AM83*BB83,2)</f>
        <v>0</v>
      </c>
      <c r="CS83">
        <f>ROUND(AN83*BS83,2)</f>
        <v>0</v>
      </c>
      <c r="CT83">
        <f>ROUND(AO83*BA83,2)</f>
        <v>0</v>
      </c>
      <c r="CU83">
        <f t="shared" si="64"/>
        <v>0</v>
      </c>
      <c r="CV83">
        <f t="shared" ref="CV83:CW86" si="79">AH83</f>
        <v>0</v>
      </c>
      <c r="CW83">
        <f t="shared" si="79"/>
        <v>0</v>
      </c>
      <c r="CX83">
        <f t="shared" si="65"/>
        <v>0</v>
      </c>
      <c r="CY83">
        <f t="shared" si="66"/>
        <v>0</v>
      </c>
      <c r="CZ83">
        <f t="shared" si="67"/>
        <v>0</v>
      </c>
      <c r="DC83" t="s">
        <v>3</v>
      </c>
      <c r="DD83" t="s">
        <v>3</v>
      </c>
      <c r="DE83" t="s">
        <v>3</v>
      </c>
      <c r="DF83" t="s">
        <v>3</v>
      </c>
      <c r="DG83" t="s">
        <v>3</v>
      </c>
      <c r="DH83" t="s">
        <v>3</v>
      </c>
      <c r="DI83" t="s">
        <v>3</v>
      </c>
      <c r="DJ83" t="s">
        <v>3</v>
      </c>
      <c r="DK83" t="s">
        <v>3</v>
      </c>
      <c r="DL83" t="s">
        <v>3</v>
      </c>
      <c r="DM83" t="s">
        <v>3</v>
      </c>
      <c r="DN83">
        <v>0</v>
      </c>
      <c r="DO83">
        <v>0</v>
      </c>
      <c r="DP83">
        <v>1</v>
      </c>
      <c r="DQ83">
        <v>1</v>
      </c>
      <c r="DU83">
        <v>1009</v>
      </c>
      <c r="DV83" t="s">
        <v>33</v>
      </c>
      <c r="DW83" t="s">
        <v>33</v>
      </c>
      <c r="DX83">
        <v>1000</v>
      </c>
      <c r="DZ83" t="s">
        <v>3</v>
      </c>
      <c r="EA83" t="s">
        <v>3</v>
      </c>
      <c r="EB83" t="s">
        <v>3</v>
      </c>
      <c r="EC83" t="s">
        <v>3</v>
      </c>
      <c r="EE83">
        <v>31728000</v>
      </c>
      <c r="EF83">
        <v>2</v>
      </c>
      <c r="EG83" t="s">
        <v>24</v>
      </c>
      <c r="EH83">
        <v>15</v>
      </c>
      <c r="EI83" t="s">
        <v>182</v>
      </c>
      <c r="EJ83">
        <v>1</v>
      </c>
      <c r="EK83">
        <v>15001</v>
      </c>
      <c r="EL83" t="s">
        <v>182</v>
      </c>
      <c r="EM83" t="s">
        <v>183</v>
      </c>
      <c r="EO83" t="s">
        <v>3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FQ83">
        <v>0</v>
      </c>
      <c r="FR83">
        <f t="shared" si="68"/>
        <v>0</v>
      </c>
      <c r="FS83">
        <v>0</v>
      </c>
      <c r="FX83">
        <v>100</v>
      </c>
      <c r="FY83">
        <v>49</v>
      </c>
      <c r="GA83" t="s">
        <v>3</v>
      </c>
      <c r="GD83">
        <v>1</v>
      </c>
      <c r="GF83">
        <v>1853111044</v>
      </c>
      <c r="GG83">
        <v>2</v>
      </c>
      <c r="GH83">
        <v>1</v>
      </c>
      <c r="GI83">
        <v>-2</v>
      </c>
      <c r="GJ83">
        <v>0</v>
      </c>
      <c r="GK83">
        <v>0</v>
      </c>
      <c r="GL83">
        <f t="shared" si="69"/>
        <v>0</v>
      </c>
      <c r="GM83">
        <f t="shared" si="70"/>
        <v>0</v>
      </c>
      <c r="GN83">
        <f t="shared" si="71"/>
        <v>0</v>
      </c>
      <c r="GO83">
        <f t="shared" si="72"/>
        <v>0</v>
      </c>
      <c r="GP83">
        <f t="shared" si="73"/>
        <v>0</v>
      </c>
      <c r="GR83">
        <v>0</v>
      </c>
      <c r="GS83">
        <v>3</v>
      </c>
      <c r="GT83">
        <v>0</v>
      </c>
      <c r="GU83" t="s">
        <v>3</v>
      </c>
      <c r="GV83">
        <f t="shared" si="74"/>
        <v>0</v>
      </c>
      <c r="GW83">
        <v>1</v>
      </c>
      <c r="GX83">
        <f t="shared" si="75"/>
        <v>0</v>
      </c>
      <c r="HA83">
        <v>0</v>
      </c>
      <c r="HB83">
        <v>0</v>
      </c>
      <c r="HC83">
        <f t="shared" si="76"/>
        <v>0</v>
      </c>
      <c r="HE83" t="s">
        <v>3</v>
      </c>
      <c r="HF83" t="s">
        <v>3</v>
      </c>
      <c r="HM83" t="s">
        <v>3</v>
      </c>
      <c r="HN83" t="s">
        <v>184</v>
      </c>
      <c r="HO83" t="s">
        <v>185</v>
      </c>
      <c r="HP83" t="s">
        <v>182</v>
      </c>
      <c r="HQ83" t="s">
        <v>182</v>
      </c>
      <c r="IK83">
        <v>0</v>
      </c>
    </row>
    <row r="84" spans="1:245" x14ac:dyDescent="0.2">
      <c r="A84">
        <v>18</v>
      </c>
      <c r="B84">
        <v>1</v>
      </c>
      <c r="C84">
        <v>52</v>
      </c>
      <c r="E84" t="s">
        <v>189</v>
      </c>
      <c r="F84" t="s">
        <v>190</v>
      </c>
      <c r="G84" t="s">
        <v>191</v>
      </c>
      <c r="H84" t="s">
        <v>33</v>
      </c>
      <c r="I84">
        <f>I82*J84</f>
        <v>6.8040000000000003E-2</v>
      </c>
      <c r="J84">
        <v>0.02</v>
      </c>
      <c r="K84">
        <v>0.02</v>
      </c>
      <c r="O84">
        <f t="shared" si="55"/>
        <v>0</v>
      </c>
      <c r="P84">
        <f>ROUND(CQ84*I84,2)</f>
        <v>0</v>
      </c>
      <c r="Q84">
        <f>ROUND(CR84*I84,2)</f>
        <v>0</v>
      </c>
      <c r="R84">
        <f>ROUND(CS84*I84,2)</f>
        <v>0</v>
      </c>
      <c r="S84">
        <f>ROUND(CT84*I84,2)</f>
        <v>0</v>
      </c>
      <c r="T84">
        <f t="shared" si="56"/>
        <v>0</v>
      </c>
      <c r="U84">
        <f>ROUND(CV84*I84,7)</f>
        <v>0</v>
      </c>
      <c r="V84">
        <f>ROUND(CW84*I84,7)</f>
        <v>0</v>
      </c>
      <c r="W84">
        <f t="shared" si="57"/>
        <v>0</v>
      </c>
      <c r="X84">
        <f t="shared" si="58"/>
        <v>0</v>
      </c>
      <c r="Y84">
        <f t="shared" si="59"/>
        <v>0</v>
      </c>
      <c r="AA84">
        <v>32945098</v>
      </c>
      <c r="AB84">
        <f t="shared" si="60"/>
        <v>0</v>
      </c>
      <c r="AC84">
        <f>ROUND((ES84),6)</f>
        <v>0</v>
      </c>
      <c r="AD84">
        <f>ROUND((((ET84)-(EU84))+AE84),6)</f>
        <v>0</v>
      </c>
      <c r="AE84">
        <f t="shared" si="77"/>
        <v>0</v>
      </c>
      <c r="AF84">
        <f t="shared" si="77"/>
        <v>0</v>
      </c>
      <c r="AG84">
        <f t="shared" si="61"/>
        <v>0</v>
      </c>
      <c r="AH84">
        <f t="shared" si="78"/>
        <v>0</v>
      </c>
      <c r="AI84">
        <f t="shared" si="78"/>
        <v>0</v>
      </c>
      <c r="AJ84">
        <f t="shared" si="62"/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100</v>
      </c>
      <c r="AU84">
        <v>49</v>
      </c>
      <c r="AV84">
        <v>1</v>
      </c>
      <c r="AW84">
        <v>1</v>
      </c>
      <c r="AZ84">
        <v>1</v>
      </c>
      <c r="BA84">
        <v>1</v>
      </c>
      <c r="BB84">
        <v>1</v>
      </c>
      <c r="BC84">
        <v>1</v>
      </c>
      <c r="BD84" t="s">
        <v>3</v>
      </c>
      <c r="BE84" t="s">
        <v>3</v>
      </c>
      <c r="BF84" t="s">
        <v>3</v>
      </c>
      <c r="BG84" t="s">
        <v>3</v>
      </c>
      <c r="BH84">
        <v>3</v>
      </c>
      <c r="BI84">
        <v>1</v>
      </c>
      <c r="BJ84" t="s">
        <v>3</v>
      </c>
      <c r="BM84">
        <v>15001</v>
      </c>
      <c r="BN84">
        <v>0</v>
      </c>
      <c r="BO84" t="s">
        <v>3</v>
      </c>
      <c r="BP84">
        <v>0</v>
      </c>
      <c r="BQ84">
        <v>2</v>
      </c>
      <c r="BR84">
        <v>0</v>
      </c>
      <c r="BS84">
        <v>1</v>
      </c>
      <c r="BT84">
        <v>1</v>
      </c>
      <c r="BU84">
        <v>1</v>
      </c>
      <c r="BV84">
        <v>1</v>
      </c>
      <c r="BW84">
        <v>1</v>
      </c>
      <c r="BX84">
        <v>1</v>
      </c>
      <c r="BY84" t="s">
        <v>3</v>
      </c>
      <c r="BZ84">
        <v>100</v>
      </c>
      <c r="CA84">
        <v>49</v>
      </c>
      <c r="CB84" t="s">
        <v>3</v>
      </c>
      <c r="CE84">
        <v>0</v>
      </c>
      <c r="CF84">
        <v>0</v>
      </c>
      <c r="CG84">
        <v>0</v>
      </c>
      <c r="CM84">
        <v>0</v>
      </c>
      <c r="CN84" t="s">
        <v>3</v>
      </c>
      <c r="CO84">
        <v>0</v>
      </c>
      <c r="CP84">
        <f t="shared" si="63"/>
        <v>0</v>
      </c>
      <c r="CQ84">
        <f>ROUND(AL84*BC84,2)</f>
        <v>0</v>
      </c>
      <c r="CR84">
        <f>ROUND(AM84*BB84,2)</f>
        <v>0</v>
      </c>
      <c r="CS84">
        <f>ROUND(AN84*BS84,2)</f>
        <v>0</v>
      </c>
      <c r="CT84">
        <f>ROUND(AO84*BA84,2)</f>
        <v>0</v>
      </c>
      <c r="CU84">
        <f t="shared" si="64"/>
        <v>0</v>
      </c>
      <c r="CV84">
        <f t="shared" si="79"/>
        <v>0</v>
      </c>
      <c r="CW84">
        <f t="shared" si="79"/>
        <v>0</v>
      </c>
      <c r="CX84">
        <f t="shared" si="65"/>
        <v>0</v>
      </c>
      <c r="CY84">
        <f t="shared" si="66"/>
        <v>0</v>
      </c>
      <c r="CZ84">
        <f t="shared" si="67"/>
        <v>0</v>
      </c>
      <c r="DC84" t="s">
        <v>3</v>
      </c>
      <c r="DD84" t="s">
        <v>3</v>
      </c>
      <c r="DE84" t="s">
        <v>3</v>
      </c>
      <c r="DF84" t="s">
        <v>3</v>
      </c>
      <c r="DG84" t="s">
        <v>3</v>
      </c>
      <c r="DH84" t="s">
        <v>3</v>
      </c>
      <c r="DI84" t="s">
        <v>3</v>
      </c>
      <c r="DJ84" t="s">
        <v>3</v>
      </c>
      <c r="DK84" t="s">
        <v>3</v>
      </c>
      <c r="DL84" t="s">
        <v>3</v>
      </c>
      <c r="DM84" t="s">
        <v>3</v>
      </c>
      <c r="DN84">
        <v>0</v>
      </c>
      <c r="DO84">
        <v>0</v>
      </c>
      <c r="DP84">
        <v>1</v>
      </c>
      <c r="DQ84">
        <v>1</v>
      </c>
      <c r="DU84">
        <v>1009</v>
      </c>
      <c r="DV84" t="s">
        <v>33</v>
      </c>
      <c r="DW84" t="s">
        <v>33</v>
      </c>
      <c r="DX84">
        <v>1000</v>
      </c>
      <c r="DZ84" t="s">
        <v>3</v>
      </c>
      <c r="EA84" t="s">
        <v>3</v>
      </c>
      <c r="EB84" t="s">
        <v>3</v>
      </c>
      <c r="EC84" t="s">
        <v>3</v>
      </c>
      <c r="EE84">
        <v>31728000</v>
      </c>
      <c r="EF84">
        <v>2</v>
      </c>
      <c r="EG84" t="s">
        <v>24</v>
      </c>
      <c r="EH84">
        <v>15</v>
      </c>
      <c r="EI84" t="s">
        <v>182</v>
      </c>
      <c r="EJ84">
        <v>1</v>
      </c>
      <c r="EK84">
        <v>15001</v>
      </c>
      <c r="EL84" t="s">
        <v>182</v>
      </c>
      <c r="EM84" t="s">
        <v>183</v>
      </c>
      <c r="EO84" t="s">
        <v>3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FQ84">
        <v>0</v>
      </c>
      <c r="FR84">
        <f t="shared" si="68"/>
        <v>0</v>
      </c>
      <c r="FS84">
        <v>0</v>
      </c>
      <c r="FX84">
        <v>100</v>
      </c>
      <c r="FY84">
        <v>49</v>
      </c>
      <c r="GA84" t="s">
        <v>3</v>
      </c>
      <c r="GD84">
        <v>1</v>
      </c>
      <c r="GF84">
        <v>696686784</v>
      </c>
      <c r="GG84">
        <v>2</v>
      </c>
      <c r="GH84">
        <v>1</v>
      </c>
      <c r="GI84">
        <v>-2</v>
      </c>
      <c r="GJ84">
        <v>0</v>
      </c>
      <c r="GK84">
        <v>0</v>
      </c>
      <c r="GL84">
        <f t="shared" si="69"/>
        <v>0</v>
      </c>
      <c r="GM84">
        <f t="shared" si="70"/>
        <v>0</v>
      </c>
      <c r="GN84">
        <f t="shared" si="71"/>
        <v>0</v>
      </c>
      <c r="GO84">
        <f t="shared" si="72"/>
        <v>0</v>
      </c>
      <c r="GP84">
        <f t="shared" si="73"/>
        <v>0</v>
      </c>
      <c r="GR84">
        <v>0</v>
      </c>
      <c r="GS84">
        <v>3</v>
      </c>
      <c r="GT84">
        <v>0</v>
      </c>
      <c r="GU84" t="s">
        <v>3</v>
      </c>
      <c r="GV84">
        <f t="shared" si="74"/>
        <v>0</v>
      </c>
      <c r="GW84">
        <v>1</v>
      </c>
      <c r="GX84">
        <f t="shared" si="75"/>
        <v>0</v>
      </c>
      <c r="HA84">
        <v>0</v>
      </c>
      <c r="HB84">
        <v>0</v>
      </c>
      <c r="HC84">
        <f t="shared" si="76"/>
        <v>0</v>
      </c>
      <c r="HE84" t="s">
        <v>3</v>
      </c>
      <c r="HF84" t="s">
        <v>3</v>
      </c>
      <c r="HM84" t="s">
        <v>3</v>
      </c>
      <c r="HN84" t="s">
        <v>184</v>
      </c>
      <c r="HO84" t="s">
        <v>185</v>
      </c>
      <c r="HP84" t="s">
        <v>182</v>
      </c>
      <c r="HQ84" t="s">
        <v>182</v>
      </c>
      <c r="IK84">
        <v>0</v>
      </c>
    </row>
    <row r="85" spans="1:245" x14ac:dyDescent="0.2">
      <c r="A85">
        <v>17</v>
      </c>
      <c r="B85">
        <v>1</v>
      </c>
      <c r="E85" t="s">
        <v>192</v>
      </c>
      <c r="F85" t="s">
        <v>193</v>
      </c>
      <c r="G85" t="s">
        <v>194</v>
      </c>
      <c r="H85" t="s">
        <v>33</v>
      </c>
      <c r="I85">
        <v>0.10206</v>
      </c>
      <c r="J85">
        <v>0</v>
      </c>
      <c r="K85">
        <v>0.20412</v>
      </c>
      <c r="O85">
        <f t="shared" si="55"/>
        <v>8182.41</v>
      </c>
      <c r="P85">
        <f>ROUND(CQ85*I85,2)</f>
        <v>8182.41</v>
      </c>
      <c r="Q85">
        <f>ROUND(CR85*I85,2)</f>
        <v>0</v>
      </c>
      <c r="R85">
        <f>ROUND(CS85*I85,2)</f>
        <v>0</v>
      </c>
      <c r="S85">
        <f>ROUND(CT85*I85,2)</f>
        <v>0</v>
      </c>
      <c r="T85">
        <f t="shared" si="56"/>
        <v>0</v>
      </c>
      <c r="U85">
        <f>ROUND(CV85*I85,7)</f>
        <v>0</v>
      </c>
      <c r="V85">
        <f>ROUND(CW85*I85,7)</f>
        <v>0</v>
      </c>
      <c r="W85">
        <f t="shared" si="57"/>
        <v>0</v>
      </c>
      <c r="X85">
        <f t="shared" si="58"/>
        <v>0</v>
      </c>
      <c r="Y85">
        <f t="shared" si="59"/>
        <v>0</v>
      </c>
      <c r="AA85">
        <v>32945098</v>
      </c>
      <c r="AB85">
        <f t="shared" si="60"/>
        <v>80172.509999999995</v>
      </c>
      <c r="AC85">
        <f>ROUND((ES85),6)</f>
        <v>80172.509999999995</v>
      </c>
      <c r="AD85">
        <f>ROUND((((ET85)-(EU85))+AE85),6)</f>
        <v>0</v>
      </c>
      <c r="AE85">
        <f t="shared" si="77"/>
        <v>0</v>
      </c>
      <c r="AF85">
        <f t="shared" si="77"/>
        <v>0</v>
      </c>
      <c r="AG85">
        <f t="shared" si="61"/>
        <v>0</v>
      </c>
      <c r="AH85">
        <f t="shared" si="78"/>
        <v>0</v>
      </c>
      <c r="AI85">
        <f t="shared" si="78"/>
        <v>0</v>
      </c>
      <c r="AJ85">
        <f t="shared" si="62"/>
        <v>0</v>
      </c>
      <c r="AK85">
        <v>80172.509999999995</v>
      </c>
      <c r="AL85">
        <v>80172.509999999995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1</v>
      </c>
      <c r="AW85">
        <v>1</v>
      </c>
      <c r="AZ85">
        <v>1</v>
      </c>
      <c r="BA85">
        <v>1</v>
      </c>
      <c r="BB85">
        <v>1</v>
      </c>
      <c r="BC85">
        <v>1</v>
      </c>
      <c r="BD85" t="s">
        <v>3</v>
      </c>
      <c r="BE85" t="s">
        <v>3</v>
      </c>
      <c r="BF85" t="s">
        <v>3</v>
      </c>
      <c r="BG85" t="s">
        <v>3</v>
      </c>
      <c r="BH85">
        <v>3</v>
      </c>
      <c r="BI85">
        <v>1</v>
      </c>
      <c r="BJ85" t="s">
        <v>195</v>
      </c>
      <c r="BM85">
        <v>500001</v>
      </c>
      <c r="BN85">
        <v>0</v>
      </c>
      <c r="BO85" t="s">
        <v>3</v>
      </c>
      <c r="BP85">
        <v>0</v>
      </c>
      <c r="BQ85">
        <v>8</v>
      </c>
      <c r="BR85">
        <v>0</v>
      </c>
      <c r="BS85">
        <v>1</v>
      </c>
      <c r="BT85">
        <v>1</v>
      </c>
      <c r="BU85">
        <v>1</v>
      </c>
      <c r="BV85">
        <v>1</v>
      </c>
      <c r="BW85">
        <v>1</v>
      </c>
      <c r="BX85">
        <v>1</v>
      </c>
      <c r="BY85" t="s">
        <v>3</v>
      </c>
      <c r="BZ85">
        <v>0</v>
      </c>
      <c r="CA85">
        <v>0</v>
      </c>
      <c r="CB85" t="s">
        <v>3</v>
      </c>
      <c r="CE85">
        <v>0</v>
      </c>
      <c r="CF85">
        <v>0</v>
      </c>
      <c r="CG85">
        <v>0</v>
      </c>
      <c r="CM85">
        <v>0</v>
      </c>
      <c r="CN85" t="s">
        <v>3</v>
      </c>
      <c r="CO85">
        <v>0</v>
      </c>
      <c r="CP85">
        <f t="shared" si="63"/>
        <v>8182.41</v>
      </c>
      <c r="CQ85">
        <f>ROUND(AL85*BC85,2)</f>
        <v>80172.509999999995</v>
      </c>
      <c r="CR85">
        <f>ROUND(AM85*BB85,2)</f>
        <v>0</v>
      </c>
      <c r="CS85">
        <f>ROUND(AN85*BS85,2)</f>
        <v>0</v>
      </c>
      <c r="CT85">
        <f>ROUND(AO85*BA85,2)</f>
        <v>0</v>
      </c>
      <c r="CU85">
        <f t="shared" si="64"/>
        <v>0</v>
      </c>
      <c r="CV85">
        <f t="shared" si="79"/>
        <v>0</v>
      </c>
      <c r="CW85">
        <f t="shared" si="79"/>
        <v>0</v>
      </c>
      <c r="CX85">
        <f t="shared" si="65"/>
        <v>0</v>
      </c>
      <c r="CY85">
        <f>0</f>
        <v>0</v>
      </c>
      <c r="CZ85">
        <f>0</f>
        <v>0</v>
      </c>
      <c r="DC85" t="s">
        <v>3</v>
      </c>
      <c r="DD85" t="s">
        <v>3</v>
      </c>
      <c r="DE85" t="s">
        <v>3</v>
      </c>
      <c r="DF85" t="s">
        <v>3</v>
      </c>
      <c r="DG85" t="s">
        <v>3</v>
      </c>
      <c r="DH85" t="s">
        <v>3</v>
      </c>
      <c r="DI85" t="s">
        <v>3</v>
      </c>
      <c r="DJ85" t="s">
        <v>3</v>
      </c>
      <c r="DK85" t="s">
        <v>3</v>
      </c>
      <c r="DL85" t="s">
        <v>3</v>
      </c>
      <c r="DM85" t="s">
        <v>3</v>
      </c>
      <c r="DN85">
        <v>0</v>
      </c>
      <c r="DO85">
        <v>0</v>
      </c>
      <c r="DP85">
        <v>1</v>
      </c>
      <c r="DQ85">
        <v>1</v>
      </c>
      <c r="DU85">
        <v>1009</v>
      </c>
      <c r="DV85" t="s">
        <v>33</v>
      </c>
      <c r="DW85" t="s">
        <v>33</v>
      </c>
      <c r="DX85">
        <v>1000</v>
      </c>
      <c r="DZ85" t="s">
        <v>3</v>
      </c>
      <c r="EA85" t="s">
        <v>3</v>
      </c>
      <c r="EB85" t="s">
        <v>3</v>
      </c>
      <c r="EC85" t="s">
        <v>3</v>
      </c>
      <c r="EE85">
        <v>31727907</v>
      </c>
      <c r="EF85">
        <v>8</v>
      </c>
      <c r="EG85" t="s">
        <v>73</v>
      </c>
      <c r="EH85">
        <v>0</v>
      </c>
      <c r="EI85" t="s">
        <v>3</v>
      </c>
      <c r="EJ85">
        <v>1</v>
      </c>
      <c r="EK85">
        <v>500001</v>
      </c>
      <c r="EL85" t="s">
        <v>74</v>
      </c>
      <c r="EM85" t="s">
        <v>75</v>
      </c>
      <c r="EO85" t="s">
        <v>3</v>
      </c>
      <c r="EQ85">
        <v>0</v>
      </c>
      <c r="ER85">
        <v>80172.509999999995</v>
      </c>
      <c r="ES85">
        <v>80172.509999999995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FQ85">
        <v>16364.81</v>
      </c>
      <c r="FR85">
        <f t="shared" si="68"/>
        <v>0</v>
      </c>
      <c r="FS85">
        <v>0</v>
      </c>
      <c r="FX85">
        <v>0</v>
      </c>
      <c r="FY85">
        <v>0</v>
      </c>
      <c r="GA85" t="s">
        <v>3</v>
      </c>
      <c r="GD85">
        <v>1</v>
      </c>
      <c r="GE85">
        <v>52265.82</v>
      </c>
      <c r="GF85">
        <v>1141136802</v>
      </c>
      <c r="GG85">
        <v>2</v>
      </c>
      <c r="GH85">
        <v>1</v>
      </c>
      <c r="GI85">
        <v>-2</v>
      </c>
      <c r="GJ85">
        <v>0</v>
      </c>
      <c r="GK85">
        <v>0</v>
      </c>
      <c r="GL85">
        <f t="shared" si="69"/>
        <v>0</v>
      </c>
      <c r="GM85">
        <f t="shared" si="70"/>
        <v>8182.41</v>
      </c>
      <c r="GN85">
        <f t="shared" si="71"/>
        <v>8182.41</v>
      </c>
      <c r="GO85">
        <f t="shared" si="72"/>
        <v>0</v>
      </c>
      <c r="GP85">
        <f t="shared" si="73"/>
        <v>0</v>
      </c>
      <c r="GR85">
        <v>3</v>
      </c>
      <c r="GS85">
        <v>3</v>
      </c>
      <c r="GT85">
        <v>0</v>
      </c>
      <c r="GU85" t="s">
        <v>3</v>
      </c>
      <c r="GV85">
        <f t="shared" si="74"/>
        <v>0</v>
      </c>
      <c r="GW85">
        <v>1</v>
      </c>
      <c r="GX85">
        <f t="shared" si="75"/>
        <v>0</v>
      </c>
      <c r="HA85">
        <v>0</v>
      </c>
      <c r="HB85">
        <v>0</v>
      </c>
      <c r="HC85">
        <f t="shared" si="76"/>
        <v>0</v>
      </c>
      <c r="HE85" t="s">
        <v>3</v>
      </c>
      <c r="HF85" t="s">
        <v>3</v>
      </c>
      <c r="HM85" t="s">
        <v>3</v>
      </c>
      <c r="HN85" t="s">
        <v>3</v>
      </c>
      <c r="HO85" t="s">
        <v>3</v>
      </c>
      <c r="HP85" t="s">
        <v>3</v>
      </c>
      <c r="HQ85" t="s">
        <v>3</v>
      </c>
      <c r="IK85">
        <v>0</v>
      </c>
    </row>
    <row r="86" spans="1:245" x14ac:dyDescent="0.2">
      <c r="A86">
        <v>17</v>
      </c>
      <c r="B86">
        <v>1</v>
      </c>
      <c r="E86" t="s">
        <v>196</v>
      </c>
      <c r="F86" t="s">
        <v>197</v>
      </c>
      <c r="G86" t="s">
        <v>198</v>
      </c>
      <c r="H86" t="s">
        <v>68</v>
      </c>
      <c r="I86">
        <v>68.040000000000006</v>
      </c>
      <c r="J86">
        <v>0</v>
      </c>
      <c r="K86">
        <v>136.08000000000001</v>
      </c>
      <c r="O86">
        <f t="shared" si="55"/>
        <v>8211.75</v>
      </c>
      <c r="P86">
        <f>ROUND(CQ86*I86,2)</f>
        <v>8211.75</v>
      </c>
      <c r="Q86">
        <f>ROUND(CR86*I86,2)</f>
        <v>0</v>
      </c>
      <c r="R86">
        <f>ROUND(CS86*I86,2)</f>
        <v>0</v>
      </c>
      <c r="S86">
        <f>ROUND(CT86*I86,2)</f>
        <v>0</v>
      </c>
      <c r="T86">
        <f t="shared" si="56"/>
        <v>0</v>
      </c>
      <c r="U86">
        <f>ROUND(CV86*I86,7)</f>
        <v>0</v>
      </c>
      <c r="V86">
        <f>ROUND(CW86*I86,7)</f>
        <v>0</v>
      </c>
      <c r="W86">
        <f t="shared" si="57"/>
        <v>0</v>
      </c>
      <c r="X86">
        <f t="shared" si="58"/>
        <v>0</v>
      </c>
      <c r="Y86">
        <f t="shared" si="59"/>
        <v>0</v>
      </c>
      <c r="AA86">
        <v>32945098</v>
      </c>
      <c r="AB86">
        <f t="shared" si="60"/>
        <v>98.12</v>
      </c>
      <c r="AC86">
        <f>ROUND((ES86),6)</f>
        <v>98.12</v>
      </c>
      <c r="AD86">
        <f>ROUND((((ET86)-(EU86))+AE86),6)</f>
        <v>0</v>
      </c>
      <c r="AE86">
        <f t="shared" si="77"/>
        <v>0</v>
      </c>
      <c r="AF86">
        <f t="shared" si="77"/>
        <v>0</v>
      </c>
      <c r="AG86">
        <f t="shared" si="61"/>
        <v>0</v>
      </c>
      <c r="AH86">
        <f t="shared" si="78"/>
        <v>0</v>
      </c>
      <c r="AI86">
        <f t="shared" si="78"/>
        <v>0</v>
      </c>
      <c r="AJ86">
        <f t="shared" si="62"/>
        <v>0</v>
      </c>
      <c r="AK86">
        <v>98.12</v>
      </c>
      <c r="AL86">
        <v>98.12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1</v>
      </c>
      <c r="AW86">
        <v>1</v>
      </c>
      <c r="AZ86">
        <v>1</v>
      </c>
      <c r="BA86">
        <v>1</v>
      </c>
      <c r="BB86">
        <v>1</v>
      </c>
      <c r="BC86">
        <v>1.23</v>
      </c>
      <c r="BD86" t="s">
        <v>3</v>
      </c>
      <c r="BE86" t="s">
        <v>3</v>
      </c>
      <c r="BF86" t="s">
        <v>3</v>
      </c>
      <c r="BG86" t="s">
        <v>3</v>
      </c>
      <c r="BH86">
        <v>3</v>
      </c>
      <c r="BI86">
        <v>1</v>
      </c>
      <c r="BJ86" t="s">
        <v>199</v>
      </c>
      <c r="BM86">
        <v>500001</v>
      </c>
      <c r="BN86">
        <v>0</v>
      </c>
      <c r="BO86" t="s">
        <v>197</v>
      </c>
      <c r="BP86">
        <v>1</v>
      </c>
      <c r="BQ86">
        <v>8</v>
      </c>
      <c r="BR86">
        <v>0</v>
      </c>
      <c r="BS86">
        <v>1</v>
      </c>
      <c r="BT86">
        <v>1</v>
      </c>
      <c r="BU86">
        <v>1</v>
      </c>
      <c r="BV86">
        <v>1</v>
      </c>
      <c r="BW86">
        <v>1</v>
      </c>
      <c r="BX86">
        <v>1</v>
      </c>
      <c r="BY86" t="s">
        <v>3</v>
      </c>
      <c r="BZ86">
        <v>0</v>
      </c>
      <c r="CA86">
        <v>0</v>
      </c>
      <c r="CB86" t="s">
        <v>3</v>
      </c>
      <c r="CE86">
        <v>0</v>
      </c>
      <c r="CF86">
        <v>0</v>
      </c>
      <c r="CG86">
        <v>0</v>
      </c>
      <c r="CM86">
        <v>0</v>
      </c>
      <c r="CN86" t="s">
        <v>3</v>
      </c>
      <c r="CO86">
        <v>0</v>
      </c>
      <c r="CP86">
        <f t="shared" si="63"/>
        <v>8211.75</v>
      </c>
      <c r="CQ86">
        <f>ROUND(AL86*BC86,2)</f>
        <v>120.69</v>
      </c>
      <c r="CR86">
        <f>ROUND(AM86*BB86,2)</f>
        <v>0</v>
      </c>
      <c r="CS86">
        <f>ROUND(AN86*BS86,2)</f>
        <v>0</v>
      </c>
      <c r="CT86">
        <f>ROUND(AO86*BA86,2)</f>
        <v>0</v>
      </c>
      <c r="CU86">
        <f t="shared" si="64"/>
        <v>0</v>
      </c>
      <c r="CV86">
        <f t="shared" si="79"/>
        <v>0</v>
      </c>
      <c r="CW86">
        <f t="shared" si="79"/>
        <v>0</v>
      </c>
      <c r="CX86">
        <f t="shared" si="65"/>
        <v>0</v>
      </c>
      <c r="CY86">
        <f>0</f>
        <v>0</v>
      </c>
      <c r="CZ86">
        <f>0</f>
        <v>0</v>
      </c>
      <c r="DC86" t="s">
        <v>3</v>
      </c>
      <c r="DD86" t="s">
        <v>3</v>
      </c>
      <c r="DE86" t="s">
        <v>3</v>
      </c>
      <c r="DF86" t="s">
        <v>3</v>
      </c>
      <c r="DG86" t="s">
        <v>3</v>
      </c>
      <c r="DH86" t="s">
        <v>3</v>
      </c>
      <c r="DI86" t="s">
        <v>3</v>
      </c>
      <c r="DJ86" t="s">
        <v>3</v>
      </c>
      <c r="DK86" t="s">
        <v>3</v>
      </c>
      <c r="DL86" t="s">
        <v>3</v>
      </c>
      <c r="DM86" t="s">
        <v>3</v>
      </c>
      <c r="DN86">
        <v>0</v>
      </c>
      <c r="DO86">
        <v>0</v>
      </c>
      <c r="DP86">
        <v>1</v>
      </c>
      <c r="DQ86">
        <v>1</v>
      </c>
      <c r="DU86">
        <v>1009</v>
      </c>
      <c r="DV86" t="s">
        <v>68</v>
      </c>
      <c r="DW86" t="s">
        <v>68</v>
      </c>
      <c r="DX86">
        <v>1</v>
      </c>
      <c r="DZ86" t="s">
        <v>3</v>
      </c>
      <c r="EA86" t="s">
        <v>3</v>
      </c>
      <c r="EB86" t="s">
        <v>3</v>
      </c>
      <c r="EC86" t="s">
        <v>3</v>
      </c>
      <c r="EE86">
        <v>31727907</v>
      </c>
      <c r="EF86">
        <v>8</v>
      </c>
      <c r="EG86" t="s">
        <v>73</v>
      </c>
      <c r="EH86">
        <v>0</v>
      </c>
      <c r="EI86" t="s">
        <v>3</v>
      </c>
      <c r="EJ86">
        <v>1</v>
      </c>
      <c r="EK86">
        <v>500001</v>
      </c>
      <c r="EL86" t="s">
        <v>74</v>
      </c>
      <c r="EM86" t="s">
        <v>75</v>
      </c>
      <c r="EO86" t="s">
        <v>3</v>
      </c>
      <c r="EQ86">
        <v>0</v>
      </c>
      <c r="ER86">
        <v>98.12</v>
      </c>
      <c r="ES86">
        <v>98.12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FQ86">
        <v>0</v>
      </c>
      <c r="FR86">
        <f t="shared" si="68"/>
        <v>0</v>
      </c>
      <c r="FS86">
        <v>0</v>
      </c>
      <c r="FX86">
        <v>0</v>
      </c>
      <c r="FY86">
        <v>0</v>
      </c>
      <c r="GA86" t="s">
        <v>3</v>
      </c>
      <c r="GD86">
        <v>1</v>
      </c>
      <c r="GF86">
        <v>497977868</v>
      </c>
      <c r="GG86">
        <v>2</v>
      </c>
      <c r="GH86">
        <v>1</v>
      </c>
      <c r="GI86">
        <v>2</v>
      </c>
      <c r="GJ86">
        <v>0</v>
      </c>
      <c r="GK86">
        <v>0</v>
      </c>
      <c r="GL86">
        <f t="shared" si="69"/>
        <v>0</v>
      </c>
      <c r="GM86">
        <f t="shared" si="70"/>
        <v>8211.75</v>
      </c>
      <c r="GN86">
        <f t="shared" si="71"/>
        <v>8211.75</v>
      </c>
      <c r="GO86">
        <f t="shared" si="72"/>
        <v>0</v>
      </c>
      <c r="GP86">
        <f t="shared" si="73"/>
        <v>0</v>
      </c>
      <c r="GR86">
        <v>0</v>
      </c>
      <c r="GS86">
        <v>3</v>
      </c>
      <c r="GT86">
        <v>0</v>
      </c>
      <c r="GU86" t="s">
        <v>3</v>
      </c>
      <c r="GV86">
        <f t="shared" si="74"/>
        <v>0</v>
      </c>
      <c r="GW86">
        <v>1</v>
      </c>
      <c r="GX86">
        <f t="shared" si="75"/>
        <v>0</v>
      </c>
      <c r="HA86">
        <v>0</v>
      </c>
      <c r="HB86">
        <v>0</v>
      </c>
      <c r="HC86">
        <f t="shared" si="76"/>
        <v>0</v>
      </c>
      <c r="HE86" t="s">
        <v>3</v>
      </c>
      <c r="HF86" t="s">
        <v>3</v>
      </c>
      <c r="HM86" t="s">
        <v>3</v>
      </c>
      <c r="HN86" t="s">
        <v>3</v>
      </c>
      <c r="HO86" t="s">
        <v>3</v>
      </c>
      <c r="HP86" t="s">
        <v>3</v>
      </c>
      <c r="HQ86" t="s">
        <v>3</v>
      </c>
      <c r="IK86">
        <v>0</v>
      </c>
    </row>
    <row r="87" spans="1:245" x14ac:dyDescent="0.2">
      <c r="A87">
        <v>17</v>
      </c>
      <c r="B87">
        <v>1</v>
      </c>
      <c r="C87">
        <f>ROW(SmtRes!A60)</f>
        <v>60</v>
      </c>
      <c r="D87">
        <f>ROW(EtalonRes!A60)</f>
        <v>60</v>
      </c>
      <c r="E87" t="s">
        <v>200</v>
      </c>
      <c r="F87" t="s">
        <v>201</v>
      </c>
      <c r="G87" t="s">
        <v>202</v>
      </c>
      <c r="H87" t="s">
        <v>203</v>
      </c>
      <c r="I87">
        <f>ROUND(33/100,7)</f>
        <v>0.33</v>
      </c>
      <c r="J87">
        <v>0</v>
      </c>
      <c r="K87">
        <f>ROUND(66/100,7)</f>
        <v>0.66</v>
      </c>
      <c r="O87">
        <f t="shared" si="55"/>
        <v>1187.81</v>
      </c>
      <c r="P87">
        <f>SUMIF(SmtRes!AQ54:'SmtRes'!AQ60,"=1",SmtRes!DF54:'SmtRes'!DF60)</f>
        <v>0</v>
      </c>
      <c r="Q87">
        <f>SUMIF(SmtRes!AQ54:'SmtRes'!AQ60,"=1",SmtRes!DG54:'SmtRes'!DG60)</f>
        <v>29.66</v>
      </c>
      <c r="R87">
        <f>SUMIF(SmtRes!AQ54:'SmtRes'!AQ60,"=1",SmtRes!DH54:'SmtRes'!DH60)</f>
        <v>2.7199999999999998</v>
      </c>
      <c r="S87">
        <f>SUMIF(SmtRes!AQ54:'SmtRes'!AQ60,"=1",SmtRes!DI54:'SmtRes'!DI60)</f>
        <v>1155.43</v>
      </c>
      <c r="T87">
        <f t="shared" si="56"/>
        <v>0</v>
      </c>
      <c r="U87">
        <f>SUMIF(SmtRes!AQ54:'SmtRes'!AQ60,"=1",SmtRes!CV54:'SmtRes'!CV60)</f>
        <v>2.3769900000000002</v>
      </c>
      <c r="V87">
        <f>SUMIF(SmtRes!AQ54:'SmtRes'!AQ60,"=1",SmtRes!CW54:'SmtRes'!CW60)</f>
        <v>4.62E-3</v>
      </c>
      <c r="W87">
        <f t="shared" si="57"/>
        <v>0</v>
      </c>
      <c r="X87">
        <f t="shared" si="58"/>
        <v>1181.31</v>
      </c>
      <c r="Y87">
        <f t="shared" si="59"/>
        <v>671.73</v>
      </c>
      <c r="AA87">
        <v>32945098</v>
      </c>
      <c r="AB87">
        <f t="shared" si="60"/>
        <v>3591.1607199999999</v>
      </c>
      <c r="AC87">
        <f>ROUND((0),6)</f>
        <v>0</v>
      </c>
      <c r="AD87">
        <f>ROUND((((SUM(SmtRes!BR54:'SmtRes'!BR60))-(SUM(SmtRes!BS54:'SmtRes'!BS60)))+AE87),6)</f>
        <v>89.85445</v>
      </c>
      <c r="AE87">
        <f>ROUND((SUM(SmtRes!BS54:'SmtRes'!BS60)),6)</f>
        <v>8.2504100000000005</v>
      </c>
      <c r="AF87">
        <f>ROUND((SUM(SmtRes!BT54:'SmtRes'!BT60)),6)</f>
        <v>3501.30627</v>
      </c>
      <c r="AG87">
        <f t="shared" si="61"/>
        <v>0</v>
      </c>
      <c r="AH87">
        <f>(SUM(SmtRes!BU54:'SmtRes'!BU60))</f>
        <v>7.2029999999999985</v>
      </c>
      <c r="AI87">
        <f>(SUM(SmtRes!BV54:'SmtRes'!BV60))</f>
        <v>1.3999999999999999E-2</v>
      </c>
      <c r="AJ87">
        <f t="shared" si="62"/>
        <v>0</v>
      </c>
      <c r="AK87">
        <v>5859.4701999999988</v>
      </c>
      <c r="AL87">
        <v>717.45429999999999</v>
      </c>
      <c r="AM87">
        <v>128.36350000000002</v>
      </c>
      <c r="AN87">
        <v>11.786300000000001</v>
      </c>
      <c r="AO87">
        <v>5001.8660999999993</v>
      </c>
      <c r="AP87">
        <v>0</v>
      </c>
      <c r="AQ87">
        <v>10.29</v>
      </c>
      <c r="AR87">
        <v>0.02</v>
      </c>
      <c r="AS87">
        <v>0</v>
      </c>
      <c r="AT87">
        <v>102</v>
      </c>
      <c r="AU87">
        <v>58</v>
      </c>
      <c r="AV87">
        <v>1</v>
      </c>
      <c r="AW87">
        <v>1</v>
      </c>
      <c r="AZ87">
        <v>1</v>
      </c>
      <c r="BA87">
        <v>1</v>
      </c>
      <c r="BB87">
        <v>1</v>
      </c>
      <c r="BC87">
        <v>1</v>
      </c>
      <c r="BD87" t="s">
        <v>3</v>
      </c>
      <c r="BE87" t="s">
        <v>3</v>
      </c>
      <c r="BF87" t="s">
        <v>3</v>
      </c>
      <c r="BG87" t="s">
        <v>3</v>
      </c>
      <c r="BH87">
        <v>0</v>
      </c>
      <c r="BI87">
        <v>1</v>
      </c>
      <c r="BJ87" t="s">
        <v>204</v>
      </c>
      <c r="BM87">
        <v>6001</v>
      </c>
      <c r="BN87">
        <v>0</v>
      </c>
      <c r="BO87" t="s">
        <v>3</v>
      </c>
      <c r="BP87">
        <v>0</v>
      </c>
      <c r="BQ87">
        <v>2</v>
      </c>
      <c r="BR87">
        <v>0</v>
      </c>
      <c r="BS87">
        <v>1</v>
      </c>
      <c r="BT87">
        <v>1</v>
      </c>
      <c r="BU87">
        <v>1</v>
      </c>
      <c r="BV87">
        <v>1</v>
      </c>
      <c r="BW87">
        <v>1</v>
      </c>
      <c r="BX87">
        <v>1</v>
      </c>
      <c r="BY87" t="s">
        <v>3</v>
      </c>
      <c r="BZ87">
        <v>102</v>
      </c>
      <c r="CA87">
        <v>58</v>
      </c>
      <c r="CB87" t="s">
        <v>3</v>
      </c>
      <c r="CE87">
        <v>0</v>
      </c>
      <c r="CF87">
        <v>0</v>
      </c>
      <c r="CG87">
        <v>0</v>
      </c>
      <c r="CM87">
        <v>0</v>
      </c>
      <c r="CN87" t="s">
        <v>205</v>
      </c>
      <c r="CO87">
        <v>0</v>
      </c>
      <c r="CP87">
        <f t="shared" si="63"/>
        <v>1187.8100000000002</v>
      </c>
      <c r="CQ87">
        <f>SUMIF(SmtRes!AQ54:'SmtRes'!AQ60,"=1",SmtRes!AA54:'SmtRes'!AA60)</f>
        <v>147.85</v>
      </c>
      <c r="CR87">
        <f>SUMIF(SmtRes!AQ54:'SmtRes'!AQ60,"=1",SmtRes!AB54:'SmtRes'!AB60)</f>
        <v>2249.38</v>
      </c>
      <c r="CS87">
        <f>SUMIF(SmtRes!AQ54:'SmtRes'!AQ60,"=1",SmtRes!AC54:'SmtRes'!AC60)</f>
        <v>1178.6300000000001</v>
      </c>
      <c r="CT87">
        <f>SUMIF(SmtRes!AQ54:'SmtRes'!AQ60,"=1",SmtRes!AD54:'SmtRes'!AD60)</f>
        <v>486.09</v>
      </c>
      <c r="CU87">
        <f t="shared" si="64"/>
        <v>0</v>
      </c>
      <c r="CV87">
        <f>SUMIF(SmtRes!AQ54:'SmtRes'!AQ60,"=1",SmtRes!BU54:'SmtRes'!BU60)</f>
        <v>7.2029999999999985</v>
      </c>
      <c r="CW87">
        <f>SUMIF(SmtRes!AQ54:'SmtRes'!AQ60,"=1",SmtRes!BV54:'SmtRes'!BV60)</f>
        <v>1.3999999999999999E-2</v>
      </c>
      <c r="CX87">
        <f t="shared" si="65"/>
        <v>0</v>
      </c>
      <c r="CY87">
        <f>(((S87+R87)*AT87)/100)</f>
        <v>1181.3130000000001</v>
      </c>
      <c r="CZ87">
        <f>(((S87+R87)*AU87)/100)</f>
        <v>671.72700000000009</v>
      </c>
      <c r="DB87">
        <v>5</v>
      </c>
      <c r="DC87" t="s">
        <v>3</v>
      </c>
      <c r="DD87" t="s">
        <v>206</v>
      </c>
      <c r="DE87" t="s">
        <v>207</v>
      </c>
      <c r="DF87" t="s">
        <v>207</v>
      </c>
      <c r="DG87" t="s">
        <v>207</v>
      </c>
      <c r="DH87" t="s">
        <v>3</v>
      </c>
      <c r="DI87" t="s">
        <v>207</v>
      </c>
      <c r="DJ87" t="s">
        <v>207</v>
      </c>
      <c r="DK87" t="s">
        <v>3</v>
      </c>
      <c r="DL87" t="s">
        <v>3</v>
      </c>
      <c r="DM87" t="s">
        <v>3</v>
      </c>
      <c r="DN87">
        <v>0</v>
      </c>
      <c r="DO87">
        <v>0</v>
      </c>
      <c r="DP87">
        <v>1</v>
      </c>
      <c r="DQ87">
        <v>1</v>
      </c>
      <c r="DU87">
        <v>1013</v>
      </c>
      <c r="DV87" t="s">
        <v>203</v>
      </c>
      <c r="DW87" t="s">
        <v>203</v>
      </c>
      <c r="DX87">
        <v>1</v>
      </c>
      <c r="DZ87" t="s">
        <v>3</v>
      </c>
      <c r="EA87" t="s">
        <v>3</v>
      </c>
      <c r="EB87" t="s">
        <v>3</v>
      </c>
      <c r="EC87" t="s">
        <v>3</v>
      </c>
      <c r="EE87">
        <v>31727961</v>
      </c>
      <c r="EF87">
        <v>2</v>
      </c>
      <c r="EG87" t="s">
        <v>24</v>
      </c>
      <c r="EH87">
        <v>6</v>
      </c>
      <c r="EI87" t="s">
        <v>208</v>
      </c>
      <c r="EJ87">
        <v>1</v>
      </c>
      <c r="EK87">
        <v>6001</v>
      </c>
      <c r="EL87" t="s">
        <v>208</v>
      </c>
      <c r="EM87" t="s">
        <v>209</v>
      </c>
      <c r="EO87" t="s">
        <v>210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10.29</v>
      </c>
      <c r="EX87">
        <v>0.02</v>
      </c>
      <c r="EY87">
        <v>0</v>
      </c>
      <c r="FQ87">
        <v>0</v>
      </c>
      <c r="FR87">
        <f t="shared" si="68"/>
        <v>0</v>
      </c>
      <c r="FS87">
        <v>0</v>
      </c>
      <c r="FX87">
        <v>102</v>
      </c>
      <c r="FY87">
        <v>58</v>
      </c>
      <c r="GA87" t="s">
        <v>3</v>
      </c>
      <c r="GD87">
        <v>1</v>
      </c>
      <c r="GF87">
        <v>-894410287</v>
      </c>
      <c r="GG87">
        <v>2</v>
      </c>
      <c r="GH87">
        <v>1</v>
      </c>
      <c r="GI87">
        <v>-2</v>
      </c>
      <c r="GJ87">
        <v>0</v>
      </c>
      <c r="GK87">
        <v>0</v>
      </c>
      <c r="GL87">
        <f t="shared" si="69"/>
        <v>0</v>
      </c>
      <c r="GM87">
        <f t="shared" si="70"/>
        <v>3040.85</v>
      </c>
      <c r="GN87">
        <f t="shared" si="71"/>
        <v>3040.85</v>
      </c>
      <c r="GO87">
        <f t="shared" si="72"/>
        <v>0</v>
      </c>
      <c r="GP87">
        <f t="shared" si="73"/>
        <v>0</v>
      </c>
      <c r="GR87">
        <v>0</v>
      </c>
      <c r="GS87">
        <v>3</v>
      </c>
      <c r="GT87">
        <v>0</v>
      </c>
      <c r="GU87" t="s">
        <v>3</v>
      </c>
      <c r="GV87">
        <f t="shared" si="74"/>
        <v>0</v>
      </c>
      <c r="GW87">
        <v>1</v>
      </c>
      <c r="GX87">
        <f t="shared" si="75"/>
        <v>0</v>
      </c>
      <c r="HA87">
        <v>0</v>
      </c>
      <c r="HB87">
        <v>0</v>
      </c>
      <c r="HC87">
        <f t="shared" si="76"/>
        <v>0</v>
      </c>
      <c r="HE87" t="s">
        <v>3</v>
      </c>
      <c r="HF87" t="s">
        <v>3</v>
      </c>
      <c r="HM87" t="s">
        <v>3</v>
      </c>
      <c r="HN87" t="s">
        <v>211</v>
      </c>
      <c r="HO87" t="s">
        <v>212</v>
      </c>
      <c r="HP87" t="s">
        <v>208</v>
      </c>
      <c r="HQ87" t="s">
        <v>208</v>
      </c>
      <c r="IK87">
        <v>0</v>
      </c>
    </row>
    <row r="88" spans="1:245" x14ac:dyDescent="0.2">
      <c r="A88">
        <v>18</v>
      </c>
      <c r="B88">
        <v>1</v>
      </c>
      <c r="C88">
        <v>60</v>
      </c>
      <c r="E88" t="s">
        <v>213</v>
      </c>
      <c r="F88" t="s">
        <v>214</v>
      </c>
      <c r="G88" t="s">
        <v>215</v>
      </c>
      <c r="H88" t="s">
        <v>33</v>
      </c>
      <c r="I88">
        <f>I87*J88</f>
        <v>0</v>
      </c>
      <c r="J88">
        <v>0</v>
      </c>
      <c r="K88">
        <v>0</v>
      </c>
      <c r="O88">
        <f t="shared" si="55"/>
        <v>0</v>
      </c>
      <c r="P88">
        <f>ROUND(CQ88*I88,2)</f>
        <v>0</v>
      </c>
      <c r="Q88">
        <f>ROUND(CR88*I88,2)</f>
        <v>0</v>
      </c>
      <c r="R88">
        <f>ROUND(CS88*I88,2)</f>
        <v>0</v>
      </c>
      <c r="S88">
        <f>ROUND(CT88*I88,2)</f>
        <v>0</v>
      </c>
      <c r="T88">
        <f t="shared" si="56"/>
        <v>0</v>
      </c>
      <c r="U88">
        <f>ROUND(CV88*I88,7)</f>
        <v>0</v>
      </c>
      <c r="V88">
        <f>ROUND(CW88*I88,7)</f>
        <v>0</v>
      </c>
      <c r="W88">
        <f t="shared" si="57"/>
        <v>0</v>
      </c>
      <c r="X88">
        <f t="shared" si="58"/>
        <v>0</v>
      </c>
      <c r="Y88">
        <f t="shared" si="59"/>
        <v>0</v>
      </c>
      <c r="AA88">
        <v>32945098</v>
      </c>
      <c r="AB88">
        <f t="shared" si="60"/>
        <v>0</v>
      </c>
      <c r="AC88">
        <f>ROUND((ES88),6)</f>
        <v>0</v>
      </c>
      <c r="AD88">
        <f>ROUND((((ET88)-(EU88))+AE88),6)</f>
        <v>0</v>
      </c>
      <c r="AE88">
        <f>ROUND((EU88),6)</f>
        <v>0</v>
      </c>
      <c r="AF88">
        <f>ROUND((EV88),6)</f>
        <v>0</v>
      </c>
      <c r="AG88">
        <f t="shared" si="61"/>
        <v>0</v>
      </c>
      <c r="AH88">
        <f>(EW88)</f>
        <v>0</v>
      </c>
      <c r="AI88">
        <f>(EX88)</f>
        <v>0</v>
      </c>
      <c r="AJ88">
        <f t="shared" si="62"/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102</v>
      </c>
      <c r="AU88">
        <v>58</v>
      </c>
      <c r="AV88">
        <v>1</v>
      </c>
      <c r="AW88">
        <v>1</v>
      </c>
      <c r="AZ88">
        <v>1</v>
      </c>
      <c r="BA88">
        <v>1</v>
      </c>
      <c r="BB88">
        <v>1</v>
      </c>
      <c r="BC88">
        <v>1</v>
      </c>
      <c r="BD88" t="s">
        <v>3</v>
      </c>
      <c r="BE88" t="s">
        <v>3</v>
      </c>
      <c r="BF88" t="s">
        <v>3</v>
      </c>
      <c r="BG88" t="s">
        <v>3</v>
      </c>
      <c r="BH88">
        <v>3</v>
      </c>
      <c r="BI88">
        <v>1</v>
      </c>
      <c r="BJ88" t="s">
        <v>3</v>
      </c>
      <c r="BM88">
        <v>6001</v>
      </c>
      <c r="BN88">
        <v>0</v>
      </c>
      <c r="BO88" t="s">
        <v>3</v>
      </c>
      <c r="BP88">
        <v>0</v>
      </c>
      <c r="BQ88">
        <v>2</v>
      </c>
      <c r="BR88">
        <v>0</v>
      </c>
      <c r="BS88">
        <v>1</v>
      </c>
      <c r="BT88">
        <v>1</v>
      </c>
      <c r="BU88">
        <v>1</v>
      </c>
      <c r="BV88">
        <v>1</v>
      </c>
      <c r="BW88">
        <v>1</v>
      </c>
      <c r="BX88">
        <v>1</v>
      </c>
      <c r="BY88" t="s">
        <v>3</v>
      </c>
      <c r="BZ88">
        <v>102</v>
      </c>
      <c r="CA88">
        <v>58</v>
      </c>
      <c r="CB88" t="s">
        <v>3</v>
      </c>
      <c r="CE88">
        <v>0</v>
      </c>
      <c r="CF88">
        <v>0</v>
      </c>
      <c r="CG88">
        <v>0</v>
      </c>
      <c r="CM88">
        <v>0</v>
      </c>
      <c r="CN88" t="s">
        <v>205</v>
      </c>
      <c r="CO88">
        <v>0</v>
      </c>
      <c r="CP88">
        <f t="shared" si="63"/>
        <v>0</v>
      </c>
      <c r="CQ88">
        <f>ROUND(AL88*BC88,2)</f>
        <v>0</v>
      </c>
      <c r="CR88">
        <f>ROUND(AM88*BB88,2)</f>
        <v>0</v>
      </c>
      <c r="CS88">
        <f>ROUND(AN88*BS88,2)</f>
        <v>0</v>
      </c>
      <c r="CT88">
        <f>ROUND(AO88*BA88,2)</f>
        <v>0</v>
      </c>
      <c r="CU88">
        <f t="shared" si="64"/>
        <v>0</v>
      </c>
      <c r="CV88">
        <f>AH88</f>
        <v>0</v>
      </c>
      <c r="CW88">
        <f>AI88</f>
        <v>0</v>
      </c>
      <c r="CX88">
        <f t="shared" si="65"/>
        <v>0</v>
      </c>
      <c r="CY88">
        <f>(((S88+R88)*AT88)/100)</f>
        <v>0</v>
      </c>
      <c r="CZ88">
        <f>(((S88+R88)*AU88)/100)</f>
        <v>0</v>
      </c>
      <c r="DC88" t="s">
        <v>3</v>
      </c>
      <c r="DD88" t="s">
        <v>3</v>
      </c>
      <c r="DE88" t="s">
        <v>3</v>
      </c>
      <c r="DF88" t="s">
        <v>3</v>
      </c>
      <c r="DG88" t="s">
        <v>3</v>
      </c>
      <c r="DH88" t="s">
        <v>3</v>
      </c>
      <c r="DI88" t="s">
        <v>3</v>
      </c>
      <c r="DJ88" t="s">
        <v>3</v>
      </c>
      <c r="DK88" t="s">
        <v>3</v>
      </c>
      <c r="DL88" t="s">
        <v>3</v>
      </c>
      <c r="DM88" t="s">
        <v>3</v>
      </c>
      <c r="DN88">
        <v>0</v>
      </c>
      <c r="DO88">
        <v>0</v>
      </c>
      <c r="DP88">
        <v>1</v>
      </c>
      <c r="DQ88">
        <v>1</v>
      </c>
      <c r="DU88">
        <v>1009</v>
      </c>
      <c r="DV88" t="s">
        <v>33</v>
      </c>
      <c r="DW88" t="s">
        <v>33</v>
      </c>
      <c r="DX88">
        <v>1000</v>
      </c>
      <c r="DZ88" t="s">
        <v>3</v>
      </c>
      <c r="EA88" t="s">
        <v>3</v>
      </c>
      <c r="EB88" t="s">
        <v>3</v>
      </c>
      <c r="EC88" t="s">
        <v>3</v>
      </c>
      <c r="EE88">
        <v>31727961</v>
      </c>
      <c r="EF88">
        <v>2</v>
      </c>
      <c r="EG88" t="s">
        <v>24</v>
      </c>
      <c r="EH88">
        <v>6</v>
      </c>
      <c r="EI88" t="s">
        <v>208</v>
      </c>
      <c r="EJ88">
        <v>1</v>
      </c>
      <c r="EK88">
        <v>6001</v>
      </c>
      <c r="EL88" t="s">
        <v>208</v>
      </c>
      <c r="EM88" t="s">
        <v>209</v>
      </c>
      <c r="EO88" t="s">
        <v>210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FQ88">
        <v>0</v>
      </c>
      <c r="FR88">
        <f t="shared" si="68"/>
        <v>0</v>
      </c>
      <c r="FS88">
        <v>0</v>
      </c>
      <c r="FX88">
        <v>102</v>
      </c>
      <c r="FY88">
        <v>58</v>
      </c>
      <c r="GA88" t="s">
        <v>3</v>
      </c>
      <c r="GD88">
        <v>1</v>
      </c>
      <c r="GF88">
        <v>-663255825</v>
      </c>
      <c r="GG88">
        <v>2</v>
      </c>
      <c r="GH88">
        <v>1</v>
      </c>
      <c r="GI88">
        <v>-2</v>
      </c>
      <c r="GJ88">
        <v>0</v>
      </c>
      <c r="GK88">
        <v>0</v>
      </c>
      <c r="GL88">
        <f t="shared" si="69"/>
        <v>0</v>
      </c>
      <c r="GM88">
        <f t="shared" si="70"/>
        <v>0</v>
      </c>
      <c r="GN88">
        <f t="shared" si="71"/>
        <v>0</v>
      </c>
      <c r="GO88">
        <f t="shared" si="72"/>
        <v>0</v>
      </c>
      <c r="GP88">
        <f t="shared" si="73"/>
        <v>0</v>
      </c>
      <c r="GR88">
        <v>0</v>
      </c>
      <c r="GS88">
        <v>3</v>
      </c>
      <c r="GT88">
        <v>0</v>
      </c>
      <c r="GU88" t="s">
        <v>3</v>
      </c>
      <c r="GV88">
        <f t="shared" si="74"/>
        <v>0</v>
      </c>
      <c r="GW88">
        <v>1</v>
      </c>
      <c r="GX88">
        <f t="shared" si="75"/>
        <v>0</v>
      </c>
      <c r="HA88">
        <v>0</v>
      </c>
      <c r="HB88">
        <v>0</v>
      </c>
      <c r="HC88">
        <f t="shared" si="76"/>
        <v>0</v>
      </c>
      <c r="HE88" t="s">
        <v>3</v>
      </c>
      <c r="HF88" t="s">
        <v>3</v>
      </c>
      <c r="HM88" t="s">
        <v>206</v>
      </c>
      <c r="HN88" t="s">
        <v>211</v>
      </c>
      <c r="HO88" t="s">
        <v>212</v>
      </c>
      <c r="HP88" t="s">
        <v>208</v>
      </c>
      <c r="HQ88" t="s">
        <v>208</v>
      </c>
      <c r="IK88">
        <v>0</v>
      </c>
    </row>
    <row r="89" spans="1:245" x14ac:dyDescent="0.2">
      <c r="A89">
        <v>17</v>
      </c>
      <c r="B89">
        <v>1</v>
      </c>
      <c r="C89">
        <f>ROW(SmtRes!A63)</f>
        <v>63</v>
      </c>
      <c r="D89">
        <f>ROW(EtalonRes!A63)</f>
        <v>63</v>
      </c>
      <c r="E89" t="s">
        <v>216</v>
      </c>
      <c r="F89" t="s">
        <v>217</v>
      </c>
      <c r="G89" t="s">
        <v>218</v>
      </c>
      <c r="H89" t="s">
        <v>64</v>
      </c>
      <c r="I89">
        <v>185</v>
      </c>
      <c r="J89">
        <v>0</v>
      </c>
      <c r="K89">
        <f>ROUND(37*5*4,7)</f>
        <v>740</v>
      </c>
      <c r="O89">
        <f t="shared" si="55"/>
        <v>61556.53</v>
      </c>
      <c r="P89">
        <f>SUMIF(SmtRes!AQ61:'SmtRes'!AQ63,"=1",SmtRes!DF61:'SmtRes'!DF63)</f>
        <v>472.06</v>
      </c>
      <c r="Q89">
        <f>SUMIF(SmtRes!AQ61:'SmtRes'!AQ63,"=1",SmtRes!DG61:'SmtRes'!DG63)</f>
        <v>0</v>
      </c>
      <c r="R89">
        <f>SUMIF(SmtRes!AQ61:'SmtRes'!AQ63,"=1",SmtRes!DH61:'SmtRes'!DH63)</f>
        <v>0</v>
      </c>
      <c r="S89">
        <f>SUMIF(SmtRes!AQ61:'SmtRes'!AQ63,"=1",SmtRes!DI61:'SmtRes'!DI63)</f>
        <v>61084.47</v>
      </c>
      <c r="T89">
        <f t="shared" si="56"/>
        <v>0</v>
      </c>
      <c r="U89">
        <f>SUMIF(SmtRes!AQ61:'SmtRes'!AQ63,"=1",SmtRes!CV61:'SmtRes'!CV63)</f>
        <v>135.05000000000001</v>
      </c>
      <c r="V89">
        <f>SUMIF(SmtRes!AQ61:'SmtRes'!AQ63,"=1",SmtRes!CW61:'SmtRes'!CW63)</f>
        <v>0</v>
      </c>
      <c r="W89">
        <f t="shared" si="57"/>
        <v>0</v>
      </c>
      <c r="X89">
        <f t="shared" si="58"/>
        <v>62306.16</v>
      </c>
      <c r="Y89">
        <f t="shared" si="59"/>
        <v>32985.61</v>
      </c>
      <c r="AA89">
        <v>32945098</v>
      </c>
      <c r="AB89">
        <f t="shared" si="60"/>
        <v>332.84422000000001</v>
      </c>
      <c r="AC89">
        <f>ROUND((SUM(SmtRes!BQ61:'SmtRes'!BQ63)),6)</f>
        <v>2.6579199999999998</v>
      </c>
      <c r="AD89">
        <f>ROUND((((0)-(0))+AE89),6)</f>
        <v>0</v>
      </c>
      <c r="AE89">
        <f>ROUND((0),6)</f>
        <v>0</v>
      </c>
      <c r="AF89">
        <f>ROUND((SUM(SmtRes!BT61:'SmtRes'!BT63)),6)</f>
        <v>330.18630000000002</v>
      </c>
      <c r="AG89">
        <f t="shared" si="61"/>
        <v>0</v>
      </c>
      <c r="AH89">
        <f>(SUM(SmtRes!BU61:'SmtRes'!BU63))</f>
        <v>0.73</v>
      </c>
      <c r="AI89">
        <f>(0)</f>
        <v>0</v>
      </c>
      <c r="AJ89">
        <f t="shared" si="62"/>
        <v>0</v>
      </c>
      <c r="AK89">
        <v>332.84422000000001</v>
      </c>
      <c r="AL89">
        <v>2.6579200000000003</v>
      </c>
      <c r="AM89">
        <v>0</v>
      </c>
      <c r="AN89">
        <v>0</v>
      </c>
      <c r="AO89">
        <v>330.18630000000002</v>
      </c>
      <c r="AP89">
        <v>0</v>
      </c>
      <c r="AQ89">
        <v>0.73</v>
      </c>
      <c r="AR89">
        <v>0</v>
      </c>
      <c r="AS89">
        <v>0</v>
      </c>
      <c r="AT89">
        <v>102</v>
      </c>
      <c r="AU89">
        <v>54</v>
      </c>
      <c r="AV89">
        <v>1</v>
      </c>
      <c r="AW89">
        <v>1</v>
      </c>
      <c r="AZ89">
        <v>1</v>
      </c>
      <c r="BA89">
        <v>1</v>
      </c>
      <c r="BB89">
        <v>1</v>
      </c>
      <c r="BC89">
        <v>1</v>
      </c>
      <c r="BD89" t="s">
        <v>3</v>
      </c>
      <c r="BE89" t="s">
        <v>3</v>
      </c>
      <c r="BF89" t="s">
        <v>3</v>
      </c>
      <c r="BG89" t="s">
        <v>3</v>
      </c>
      <c r="BH89">
        <v>0</v>
      </c>
      <c r="BI89">
        <v>1</v>
      </c>
      <c r="BJ89" t="s">
        <v>219</v>
      </c>
      <c r="BM89">
        <v>68001</v>
      </c>
      <c r="BN89">
        <v>0</v>
      </c>
      <c r="BO89" t="s">
        <v>3</v>
      </c>
      <c r="BP89">
        <v>0</v>
      </c>
      <c r="BQ89">
        <v>6</v>
      </c>
      <c r="BR89">
        <v>0</v>
      </c>
      <c r="BS89">
        <v>1</v>
      </c>
      <c r="BT89">
        <v>1</v>
      </c>
      <c r="BU89">
        <v>1</v>
      </c>
      <c r="BV89">
        <v>1</v>
      </c>
      <c r="BW89">
        <v>1</v>
      </c>
      <c r="BX89">
        <v>1</v>
      </c>
      <c r="BY89" t="s">
        <v>3</v>
      </c>
      <c r="BZ89">
        <v>102</v>
      </c>
      <c r="CA89">
        <v>54</v>
      </c>
      <c r="CB89" t="s">
        <v>3</v>
      </c>
      <c r="CE89">
        <v>0</v>
      </c>
      <c r="CF89">
        <v>0</v>
      </c>
      <c r="CG89">
        <v>0</v>
      </c>
      <c r="CM89">
        <v>0</v>
      </c>
      <c r="CN89" t="s">
        <v>3</v>
      </c>
      <c r="CO89">
        <v>0</v>
      </c>
      <c r="CP89">
        <f t="shared" si="63"/>
        <v>61556.53</v>
      </c>
      <c r="CQ89">
        <f>SUMIF(SmtRes!AQ61:'SmtRes'!AQ63,"=1",SmtRes!AA61:'SmtRes'!AA63)</f>
        <v>79.739999999999995</v>
      </c>
      <c r="CR89">
        <f>SUMIF(SmtRes!AQ61:'SmtRes'!AQ63,"=1",SmtRes!AB61:'SmtRes'!AB63)</f>
        <v>0</v>
      </c>
      <c r="CS89">
        <f>SUMIF(SmtRes!AQ61:'SmtRes'!AQ63,"=1",SmtRes!AC61:'SmtRes'!AC63)</f>
        <v>0</v>
      </c>
      <c r="CT89">
        <f>SUMIF(SmtRes!AQ61:'SmtRes'!AQ63,"=1",SmtRes!AD61:'SmtRes'!AD63)</f>
        <v>452.31</v>
      </c>
      <c r="CU89">
        <f t="shared" si="64"/>
        <v>0</v>
      </c>
      <c r="CV89">
        <f>SUMIF(SmtRes!AQ61:'SmtRes'!AQ63,"=1",SmtRes!BU61:'SmtRes'!BU63)</f>
        <v>0.73</v>
      </c>
      <c r="CW89">
        <f>SUMIF(SmtRes!AQ61:'SmtRes'!AQ63,"=1",SmtRes!BV61:'SmtRes'!BV63)</f>
        <v>0</v>
      </c>
      <c r="CX89">
        <f t="shared" si="65"/>
        <v>0</v>
      </c>
      <c r="CY89">
        <f>(((S89+R89)*AT89)/100)</f>
        <v>62306.159400000004</v>
      </c>
      <c r="CZ89">
        <f>(((S89+R89)*AU89)/100)</f>
        <v>32985.613799999999</v>
      </c>
      <c r="DC89" t="s">
        <v>3</v>
      </c>
      <c r="DD89" t="s">
        <v>3</v>
      </c>
      <c r="DE89" t="s">
        <v>3</v>
      </c>
      <c r="DF89" t="s">
        <v>3</v>
      </c>
      <c r="DG89" t="s">
        <v>3</v>
      </c>
      <c r="DH89" t="s">
        <v>3</v>
      </c>
      <c r="DI89" t="s">
        <v>3</v>
      </c>
      <c r="DJ89" t="s">
        <v>3</v>
      </c>
      <c r="DK89" t="s">
        <v>3</v>
      </c>
      <c r="DL89" t="s">
        <v>3</v>
      </c>
      <c r="DM89" t="s">
        <v>3</v>
      </c>
      <c r="DN89">
        <v>0</v>
      </c>
      <c r="DO89">
        <v>0</v>
      </c>
      <c r="DP89">
        <v>1</v>
      </c>
      <c r="DQ89">
        <v>1</v>
      </c>
      <c r="DU89">
        <v>1005</v>
      </c>
      <c r="DV89" t="s">
        <v>64</v>
      </c>
      <c r="DW89" t="s">
        <v>64</v>
      </c>
      <c r="DX89">
        <v>1</v>
      </c>
      <c r="DZ89" t="s">
        <v>3</v>
      </c>
      <c r="EA89" t="s">
        <v>3</v>
      </c>
      <c r="EB89" t="s">
        <v>3</v>
      </c>
      <c r="EC89" t="s">
        <v>3</v>
      </c>
      <c r="EE89">
        <v>31728099</v>
      </c>
      <c r="EF89">
        <v>6</v>
      </c>
      <c r="EG89" t="s">
        <v>52</v>
      </c>
      <c r="EH89">
        <v>102</v>
      </c>
      <c r="EI89" t="s">
        <v>220</v>
      </c>
      <c r="EJ89">
        <v>1</v>
      </c>
      <c r="EK89">
        <v>68001</v>
      </c>
      <c r="EL89" t="s">
        <v>220</v>
      </c>
      <c r="EM89" t="s">
        <v>221</v>
      </c>
      <c r="EO89" t="s">
        <v>3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0.73</v>
      </c>
      <c r="EX89">
        <v>0</v>
      </c>
      <c r="EY89">
        <v>0</v>
      </c>
      <c r="FQ89">
        <v>0</v>
      </c>
      <c r="FR89">
        <f t="shared" si="68"/>
        <v>0</v>
      </c>
      <c r="FS89">
        <v>0</v>
      </c>
      <c r="FX89">
        <v>102</v>
      </c>
      <c r="FY89">
        <v>54</v>
      </c>
      <c r="GA89" t="s">
        <v>3</v>
      </c>
      <c r="GD89">
        <v>1</v>
      </c>
      <c r="GF89">
        <v>1944326200</v>
      </c>
      <c r="GG89">
        <v>2</v>
      </c>
      <c r="GH89">
        <v>1</v>
      </c>
      <c r="GI89">
        <v>-2</v>
      </c>
      <c r="GJ89">
        <v>0</v>
      </c>
      <c r="GK89">
        <v>0</v>
      </c>
      <c r="GL89">
        <f t="shared" si="69"/>
        <v>0</v>
      </c>
      <c r="GM89">
        <f t="shared" si="70"/>
        <v>156848.29999999999</v>
      </c>
      <c r="GN89">
        <f t="shared" si="71"/>
        <v>156848.29999999999</v>
      </c>
      <c r="GO89">
        <f t="shared" si="72"/>
        <v>0</v>
      </c>
      <c r="GP89">
        <f t="shared" si="73"/>
        <v>0</v>
      </c>
      <c r="GR89">
        <v>0</v>
      </c>
      <c r="GS89">
        <v>3</v>
      </c>
      <c r="GT89">
        <v>0</v>
      </c>
      <c r="GU89" t="s">
        <v>3</v>
      </c>
      <c r="GV89">
        <f t="shared" si="74"/>
        <v>0</v>
      </c>
      <c r="GW89">
        <v>1</v>
      </c>
      <c r="GX89">
        <f t="shared" si="75"/>
        <v>0</v>
      </c>
      <c r="HA89">
        <v>0</v>
      </c>
      <c r="HB89">
        <v>0</v>
      </c>
      <c r="HC89">
        <f t="shared" si="76"/>
        <v>0</v>
      </c>
      <c r="HE89" t="s">
        <v>3</v>
      </c>
      <c r="HF89" t="s">
        <v>3</v>
      </c>
      <c r="HM89" t="s">
        <v>3</v>
      </c>
      <c r="HN89" t="s">
        <v>222</v>
      </c>
      <c r="HO89" t="s">
        <v>223</v>
      </c>
      <c r="HP89" t="s">
        <v>220</v>
      </c>
      <c r="HQ89" t="s">
        <v>220</v>
      </c>
      <c r="IK89">
        <v>0</v>
      </c>
    </row>
    <row r="90" spans="1:245" x14ac:dyDescent="0.2">
      <c r="A90">
        <v>18</v>
      </c>
      <c r="B90">
        <v>1</v>
      </c>
      <c r="C90">
        <v>62</v>
      </c>
      <c r="E90" t="s">
        <v>224</v>
      </c>
      <c r="F90" t="s">
        <v>225</v>
      </c>
      <c r="G90" t="s">
        <v>226</v>
      </c>
      <c r="H90" t="s">
        <v>64</v>
      </c>
      <c r="I90">
        <f>I89*J90</f>
        <v>188.70000000000002</v>
      </c>
      <c r="J90">
        <v>1.02</v>
      </c>
      <c r="K90">
        <v>1.02</v>
      </c>
      <c r="O90">
        <f t="shared" si="55"/>
        <v>0</v>
      </c>
      <c r="P90">
        <f>ROUND(CQ90*I90,2)</f>
        <v>0</v>
      </c>
      <c r="Q90">
        <f>ROUND(CR90*I90,2)</f>
        <v>0</v>
      </c>
      <c r="R90">
        <f>ROUND(CS90*I90,2)</f>
        <v>0</v>
      </c>
      <c r="S90">
        <f>ROUND(CT90*I90,2)</f>
        <v>0</v>
      </c>
      <c r="T90">
        <f t="shared" si="56"/>
        <v>0</v>
      </c>
      <c r="U90">
        <f>ROUND(CV90*I90,7)</f>
        <v>0</v>
      </c>
      <c r="V90">
        <f>ROUND(CW90*I90,7)</f>
        <v>0</v>
      </c>
      <c r="W90">
        <f t="shared" si="57"/>
        <v>0</v>
      </c>
      <c r="X90">
        <f t="shared" si="58"/>
        <v>0</v>
      </c>
      <c r="Y90">
        <f t="shared" si="59"/>
        <v>0</v>
      </c>
      <c r="AA90">
        <v>32945098</v>
      </c>
      <c r="AB90">
        <f t="shared" si="60"/>
        <v>0</v>
      </c>
      <c r="AC90">
        <f>ROUND((ES90),6)</f>
        <v>0</v>
      </c>
      <c r="AD90">
        <f>ROUND((((ET90)-(EU90))+AE90),6)</f>
        <v>0</v>
      </c>
      <c r="AE90">
        <f>ROUND((EU90),6)</f>
        <v>0</v>
      </c>
      <c r="AF90">
        <f>ROUND((EV90),6)</f>
        <v>0</v>
      </c>
      <c r="AG90">
        <f t="shared" si="61"/>
        <v>0</v>
      </c>
      <c r="AH90">
        <f>(EW90)</f>
        <v>0</v>
      </c>
      <c r="AI90">
        <f>(EX90)</f>
        <v>0</v>
      </c>
      <c r="AJ90">
        <f t="shared" si="62"/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102</v>
      </c>
      <c r="AU90">
        <v>54</v>
      </c>
      <c r="AV90">
        <v>1</v>
      </c>
      <c r="AW90">
        <v>1</v>
      </c>
      <c r="AZ90">
        <v>1</v>
      </c>
      <c r="BA90">
        <v>1</v>
      </c>
      <c r="BB90">
        <v>1</v>
      </c>
      <c r="BC90">
        <v>1</v>
      </c>
      <c r="BD90" t="s">
        <v>3</v>
      </c>
      <c r="BE90" t="s">
        <v>3</v>
      </c>
      <c r="BF90" t="s">
        <v>3</v>
      </c>
      <c r="BG90" t="s">
        <v>3</v>
      </c>
      <c r="BH90">
        <v>3</v>
      </c>
      <c r="BI90">
        <v>1</v>
      </c>
      <c r="BJ90" t="s">
        <v>3</v>
      </c>
      <c r="BM90">
        <v>68001</v>
      </c>
      <c r="BN90">
        <v>0</v>
      </c>
      <c r="BO90" t="s">
        <v>3</v>
      </c>
      <c r="BP90">
        <v>0</v>
      </c>
      <c r="BQ90">
        <v>6</v>
      </c>
      <c r="BR90">
        <v>0</v>
      </c>
      <c r="BS90">
        <v>1</v>
      </c>
      <c r="BT90">
        <v>1</v>
      </c>
      <c r="BU90">
        <v>1</v>
      </c>
      <c r="BV90">
        <v>1</v>
      </c>
      <c r="BW90">
        <v>1</v>
      </c>
      <c r="BX90">
        <v>1</v>
      </c>
      <c r="BY90" t="s">
        <v>3</v>
      </c>
      <c r="BZ90">
        <v>102</v>
      </c>
      <c r="CA90">
        <v>54</v>
      </c>
      <c r="CB90" t="s">
        <v>3</v>
      </c>
      <c r="CE90">
        <v>0</v>
      </c>
      <c r="CF90">
        <v>0</v>
      </c>
      <c r="CG90">
        <v>0</v>
      </c>
      <c r="CM90">
        <v>0</v>
      </c>
      <c r="CN90" t="s">
        <v>3</v>
      </c>
      <c r="CO90">
        <v>0</v>
      </c>
      <c r="CP90">
        <f t="shared" si="63"/>
        <v>0</v>
      </c>
      <c r="CQ90">
        <f>ROUND(AL90*BC90,2)</f>
        <v>0</v>
      </c>
      <c r="CR90">
        <f>ROUND(AM90*BB90,2)</f>
        <v>0</v>
      </c>
      <c r="CS90">
        <f>ROUND(AN90*BS90,2)</f>
        <v>0</v>
      </c>
      <c r="CT90">
        <f>ROUND(AO90*BA90,2)</f>
        <v>0</v>
      </c>
      <c r="CU90">
        <f t="shared" si="64"/>
        <v>0</v>
      </c>
      <c r="CV90">
        <f>AH90</f>
        <v>0</v>
      </c>
      <c r="CW90">
        <f>AI90</f>
        <v>0</v>
      </c>
      <c r="CX90">
        <f t="shared" si="65"/>
        <v>0</v>
      </c>
      <c r="CY90">
        <f>(((S90+R90)*AT90)/100)</f>
        <v>0</v>
      </c>
      <c r="CZ90">
        <f>(((S90+R90)*AU90)/100)</f>
        <v>0</v>
      </c>
      <c r="DC90" t="s">
        <v>3</v>
      </c>
      <c r="DD90" t="s">
        <v>3</v>
      </c>
      <c r="DE90" t="s">
        <v>3</v>
      </c>
      <c r="DF90" t="s">
        <v>3</v>
      </c>
      <c r="DG90" t="s">
        <v>3</v>
      </c>
      <c r="DH90" t="s">
        <v>3</v>
      </c>
      <c r="DI90" t="s">
        <v>3</v>
      </c>
      <c r="DJ90" t="s">
        <v>3</v>
      </c>
      <c r="DK90" t="s">
        <v>3</v>
      </c>
      <c r="DL90" t="s">
        <v>3</v>
      </c>
      <c r="DM90" t="s">
        <v>3</v>
      </c>
      <c r="DN90">
        <v>0</v>
      </c>
      <c r="DO90">
        <v>0</v>
      </c>
      <c r="DP90">
        <v>1</v>
      </c>
      <c r="DQ90">
        <v>1</v>
      </c>
      <c r="DU90">
        <v>1005</v>
      </c>
      <c r="DV90" t="s">
        <v>64</v>
      </c>
      <c r="DW90" t="s">
        <v>64</v>
      </c>
      <c r="DX90">
        <v>1</v>
      </c>
      <c r="DZ90" t="s">
        <v>3</v>
      </c>
      <c r="EA90" t="s">
        <v>3</v>
      </c>
      <c r="EB90" t="s">
        <v>3</v>
      </c>
      <c r="EC90" t="s">
        <v>3</v>
      </c>
      <c r="EE90">
        <v>31728099</v>
      </c>
      <c r="EF90">
        <v>6</v>
      </c>
      <c r="EG90" t="s">
        <v>52</v>
      </c>
      <c r="EH90">
        <v>102</v>
      </c>
      <c r="EI90" t="s">
        <v>220</v>
      </c>
      <c r="EJ90">
        <v>1</v>
      </c>
      <c r="EK90">
        <v>68001</v>
      </c>
      <c r="EL90" t="s">
        <v>220</v>
      </c>
      <c r="EM90" t="s">
        <v>221</v>
      </c>
      <c r="EO90" t="s">
        <v>3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FQ90">
        <v>0</v>
      </c>
      <c r="FR90">
        <f t="shared" si="68"/>
        <v>0</v>
      </c>
      <c r="FS90">
        <v>0</v>
      </c>
      <c r="FX90">
        <v>102</v>
      </c>
      <c r="FY90">
        <v>54</v>
      </c>
      <c r="GA90" t="s">
        <v>3</v>
      </c>
      <c r="GD90">
        <v>1</v>
      </c>
      <c r="GF90">
        <v>1312678391</v>
      </c>
      <c r="GG90">
        <v>2</v>
      </c>
      <c r="GH90">
        <v>1</v>
      </c>
      <c r="GI90">
        <v>-2</v>
      </c>
      <c r="GJ90">
        <v>0</v>
      </c>
      <c r="GK90">
        <v>0</v>
      </c>
      <c r="GL90">
        <f t="shared" si="69"/>
        <v>0</v>
      </c>
      <c r="GM90">
        <f t="shared" si="70"/>
        <v>0</v>
      </c>
      <c r="GN90">
        <f t="shared" si="71"/>
        <v>0</v>
      </c>
      <c r="GO90">
        <f t="shared" si="72"/>
        <v>0</v>
      </c>
      <c r="GP90">
        <f t="shared" si="73"/>
        <v>0</v>
      </c>
      <c r="GR90">
        <v>0</v>
      </c>
      <c r="GS90">
        <v>3</v>
      </c>
      <c r="GT90">
        <v>0</v>
      </c>
      <c r="GU90" t="s">
        <v>3</v>
      </c>
      <c r="GV90">
        <f t="shared" si="74"/>
        <v>0</v>
      </c>
      <c r="GW90">
        <v>1</v>
      </c>
      <c r="GX90">
        <f t="shared" si="75"/>
        <v>0</v>
      </c>
      <c r="HA90">
        <v>0</v>
      </c>
      <c r="HB90">
        <v>0</v>
      </c>
      <c r="HC90">
        <f t="shared" si="76"/>
        <v>0</v>
      </c>
      <c r="HE90" t="s">
        <v>3</v>
      </c>
      <c r="HF90" t="s">
        <v>3</v>
      </c>
      <c r="HM90" t="s">
        <v>3</v>
      </c>
      <c r="HN90" t="s">
        <v>222</v>
      </c>
      <c r="HO90" t="s">
        <v>223</v>
      </c>
      <c r="HP90" t="s">
        <v>220</v>
      </c>
      <c r="HQ90" t="s">
        <v>220</v>
      </c>
      <c r="IK90">
        <v>0</v>
      </c>
    </row>
    <row r="91" spans="1:245" x14ac:dyDescent="0.2">
      <c r="A91">
        <v>17</v>
      </c>
      <c r="B91">
        <v>1</v>
      </c>
      <c r="E91" t="s">
        <v>227</v>
      </c>
      <c r="F91" t="s">
        <v>228</v>
      </c>
      <c r="G91" t="s">
        <v>229</v>
      </c>
      <c r="H91" t="s">
        <v>64</v>
      </c>
      <c r="I91">
        <v>188.7</v>
      </c>
      <c r="J91">
        <v>0</v>
      </c>
      <c r="K91">
        <v>754.8</v>
      </c>
      <c r="O91">
        <f t="shared" si="55"/>
        <v>10433.219999999999</v>
      </c>
      <c r="P91">
        <f>ROUND(CQ91*I91,2)</f>
        <v>10433.219999999999</v>
      </c>
      <c r="Q91">
        <f>ROUND(CR91*I91,2)</f>
        <v>0</v>
      </c>
      <c r="R91">
        <f>ROUND(CS91*I91,2)</f>
        <v>0</v>
      </c>
      <c r="S91">
        <f>ROUND(CT91*I91,2)</f>
        <v>0</v>
      </c>
      <c r="T91">
        <f t="shared" si="56"/>
        <v>0</v>
      </c>
      <c r="U91">
        <f>ROUND(CV91*I91,7)</f>
        <v>0</v>
      </c>
      <c r="V91">
        <f>ROUND(CW91*I91,7)</f>
        <v>0</v>
      </c>
      <c r="W91">
        <f t="shared" si="57"/>
        <v>0</v>
      </c>
      <c r="X91">
        <f t="shared" si="58"/>
        <v>0</v>
      </c>
      <c r="Y91">
        <f t="shared" si="59"/>
        <v>0</v>
      </c>
      <c r="AA91">
        <v>32945098</v>
      </c>
      <c r="AB91">
        <f t="shared" si="60"/>
        <v>56.42</v>
      </c>
      <c r="AC91">
        <f>ROUND((ES91),6)</f>
        <v>56.42</v>
      </c>
      <c r="AD91">
        <f>ROUND((((ET91)-(EU91))+AE91),6)</f>
        <v>0</v>
      </c>
      <c r="AE91">
        <f>ROUND((EU91),6)</f>
        <v>0</v>
      </c>
      <c r="AF91">
        <f>ROUND((EV91),6)</f>
        <v>0</v>
      </c>
      <c r="AG91">
        <f t="shared" si="61"/>
        <v>0</v>
      </c>
      <c r="AH91">
        <f>(EW91)</f>
        <v>0</v>
      </c>
      <c r="AI91">
        <f>(EX91)</f>
        <v>0</v>
      </c>
      <c r="AJ91">
        <f t="shared" si="62"/>
        <v>0</v>
      </c>
      <c r="AK91">
        <v>56.42</v>
      </c>
      <c r="AL91">
        <v>56.42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1</v>
      </c>
      <c r="AW91">
        <v>1</v>
      </c>
      <c r="AZ91">
        <v>1</v>
      </c>
      <c r="BA91">
        <v>1</v>
      </c>
      <c r="BB91">
        <v>1</v>
      </c>
      <c r="BC91">
        <v>0.98</v>
      </c>
      <c r="BD91" t="s">
        <v>3</v>
      </c>
      <c r="BE91" t="s">
        <v>3</v>
      </c>
      <c r="BF91" t="s">
        <v>3</v>
      </c>
      <c r="BG91" t="s">
        <v>3</v>
      </c>
      <c r="BH91">
        <v>3</v>
      </c>
      <c r="BI91">
        <v>1</v>
      </c>
      <c r="BJ91" t="s">
        <v>230</v>
      </c>
      <c r="BM91">
        <v>500001</v>
      </c>
      <c r="BN91">
        <v>0</v>
      </c>
      <c r="BO91" t="s">
        <v>228</v>
      </c>
      <c r="BP91">
        <v>1</v>
      </c>
      <c r="BQ91">
        <v>8</v>
      </c>
      <c r="BR91">
        <v>0</v>
      </c>
      <c r="BS91">
        <v>1</v>
      </c>
      <c r="BT91">
        <v>1</v>
      </c>
      <c r="BU91">
        <v>1</v>
      </c>
      <c r="BV91">
        <v>1</v>
      </c>
      <c r="BW91">
        <v>1</v>
      </c>
      <c r="BX91">
        <v>1</v>
      </c>
      <c r="BY91" t="s">
        <v>3</v>
      </c>
      <c r="BZ91">
        <v>0</v>
      </c>
      <c r="CA91">
        <v>0</v>
      </c>
      <c r="CB91" t="s">
        <v>3</v>
      </c>
      <c r="CE91">
        <v>0</v>
      </c>
      <c r="CF91">
        <v>0</v>
      </c>
      <c r="CG91">
        <v>0</v>
      </c>
      <c r="CM91">
        <v>0</v>
      </c>
      <c r="CN91" t="s">
        <v>3</v>
      </c>
      <c r="CO91">
        <v>0</v>
      </c>
      <c r="CP91">
        <f t="shared" si="63"/>
        <v>10433.219999999999</v>
      </c>
      <c r="CQ91">
        <f>ROUND(AL91*BC91,2)</f>
        <v>55.29</v>
      </c>
      <c r="CR91">
        <f>ROUND(AM91*BB91,2)</f>
        <v>0</v>
      </c>
      <c r="CS91">
        <f>ROUND(AN91*BS91,2)</f>
        <v>0</v>
      </c>
      <c r="CT91">
        <f>ROUND(AO91*BA91,2)</f>
        <v>0</v>
      </c>
      <c r="CU91">
        <f t="shared" si="64"/>
        <v>0</v>
      </c>
      <c r="CV91">
        <f>AH91</f>
        <v>0</v>
      </c>
      <c r="CW91">
        <f>AI91</f>
        <v>0</v>
      </c>
      <c r="CX91">
        <f t="shared" si="65"/>
        <v>0</v>
      </c>
      <c r="CY91">
        <f>0</f>
        <v>0</v>
      </c>
      <c r="CZ91">
        <f>0</f>
        <v>0</v>
      </c>
      <c r="DC91" t="s">
        <v>3</v>
      </c>
      <c r="DD91" t="s">
        <v>3</v>
      </c>
      <c r="DE91" t="s">
        <v>3</v>
      </c>
      <c r="DF91" t="s">
        <v>3</v>
      </c>
      <c r="DG91" t="s">
        <v>3</v>
      </c>
      <c r="DH91" t="s">
        <v>3</v>
      </c>
      <c r="DI91" t="s">
        <v>3</v>
      </c>
      <c r="DJ91" t="s">
        <v>3</v>
      </c>
      <c r="DK91" t="s">
        <v>3</v>
      </c>
      <c r="DL91" t="s">
        <v>3</v>
      </c>
      <c r="DM91" t="s">
        <v>3</v>
      </c>
      <c r="DN91">
        <v>0</v>
      </c>
      <c r="DO91">
        <v>0</v>
      </c>
      <c r="DP91">
        <v>1</v>
      </c>
      <c r="DQ91">
        <v>1</v>
      </c>
      <c r="DU91">
        <v>1005</v>
      </c>
      <c r="DV91" t="s">
        <v>64</v>
      </c>
      <c r="DW91" t="s">
        <v>64</v>
      </c>
      <c r="DX91">
        <v>1</v>
      </c>
      <c r="DZ91" t="s">
        <v>3</v>
      </c>
      <c r="EA91" t="s">
        <v>3</v>
      </c>
      <c r="EB91" t="s">
        <v>3</v>
      </c>
      <c r="EC91" t="s">
        <v>3</v>
      </c>
      <c r="EE91">
        <v>31727907</v>
      </c>
      <c r="EF91">
        <v>8</v>
      </c>
      <c r="EG91" t="s">
        <v>73</v>
      </c>
      <c r="EH91">
        <v>0</v>
      </c>
      <c r="EI91" t="s">
        <v>3</v>
      </c>
      <c r="EJ91">
        <v>1</v>
      </c>
      <c r="EK91">
        <v>500001</v>
      </c>
      <c r="EL91" t="s">
        <v>74</v>
      </c>
      <c r="EM91" t="s">
        <v>75</v>
      </c>
      <c r="EO91" t="s">
        <v>3</v>
      </c>
      <c r="EQ91">
        <v>0</v>
      </c>
      <c r="ER91">
        <v>56.42</v>
      </c>
      <c r="ES91">
        <v>56.42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FQ91">
        <v>0</v>
      </c>
      <c r="FR91">
        <f t="shared" si="68"/>
        <v>0</v>
      </c>
      <c r="FS91">
        <v>0</v>
      </c>
      <c r="FX91">
        <v>0</v>
      </c>
      <c r="FY91">
        <v>0</v>
      </c>
      <c r="GA91" t="s">
        <v>3</v>
      </c>
      <c r="GD91">
        <v>1</v>
      </c>
      <c r="GF91">
        <v>-723722646</v>
      </c>
      <c r="GG91">
        <v>2</v>
      </c>
      <c r="GH91">
        <v>1</v>
      </c>
      <c r="GI91">
        <v>2</v>
      </c>
      <c r="GJ91">
        <v>0</v>
      </c>
      <c r="GK91">
        <v>0</v>
      </c>
      <c r="GL91">
        <f t="shared" si="69"/>
        <v>0</v>
      </c>
      <c r="GM91">
        <f t="shared" si="70"/>
        <v>10433.219999999999</v>
      </c>
      <c r="GN91">
        <f t="shared" si="71"/>
        <v>10433.219999999999</v>
      </c>
      <c r="GO91">
        <f t="shared" si="72"/>
        <v>0</v>
      </c>
      <c r="GP91">
        <f t="shared" si="73"/>
        <v>0</v>
      </c>
      <c r="GR91">
        <v>0</v>
      </c>
      <c r="GS91">
        <v>3</v>
      </c>
      <c r="GT91">
        <v>0</v>
      </c>
      <c r="GU91" t="s">
        <v>3</v>
      </c>
      <c r="GV91">
        <f t="shared" si="74"/>
        <v>0</v>
      </c>
      <c r="GW91">
        <v>1</v>
      </c>
      <c r="GX91">
        <f t="shared" si="75"/>
        <v>0</v>
      </c>
      <c r="HA91">
        <v>0</v>
      </c>
      <c r="HB91">
        <v>0</v>
      </c>
      <c r="HC91">
        <f t="shared" si="76"/>
        <v>0</v>
      </c>
      <c r="HE91" t="s">
        <v>3</v>
      </c>
      <c r="HF91" t="s">
        <v>3</v>
      </c>
      <c r="HM91" t="s">
        <v>3</v>
      </c>
      <c r="HN91" t="s">
        <v>3</v>
      </c>
      <c r="HO91" t="s">
        <v>3</v>
      </c>
      <c r="HP91" t="s">
        <v>3</v>
      </c>
      <c r="HQ91" t="s">
        <v>3</v>
      </c>
      <c r="IK91">
        <v>0</v>
      </c>
    </row>
    <row r="92" spans="1:245" x14ac:dyDescent="0.2">
      <c r="A92">
        <v>17</v>
      </c>
      <c r="B92">
        <v>1</v>
      </c>
      <c r="C92">
        <f>ROW(SmtRes!A66)</f>
        <v>66</v>
      </c>
      <c r="D92">
        <f>ROW(EtalonRes!A66)</f>
        <v>66</v>
      </c>
      <c r="E92" t="s">
        <v>231</v>
      </c>
      <c r="F92" t="s">
        <v>232</v>
      </c>
      <c r="G92" t="s">
        <v>233</v>
      </c>
      <c r="H92" t="s">
        <v>22</v>
      </c>
      <c r="I92">
        <f>ROUND((1.4*2.25+1.47*2.26+1.26*2.1+0.9*2.37)/100,7)</f>
        <v>0.112512</v>
      </c>
      <c r="J92">
        <v>0</v>
      </c>
      <c r="K92">
        <f>ROUND((1.4*2.25+1.47*2.26+1.26*2.1+0.9*2.37)/100,7)</f>
        <v>0.112512</v>
      </c>
      <c r="O92">
        <f t="shared" si="55"/>
        <v>4786.72</v>
      </c>
      <c r="P92">
        <f>SUMIF(SmtRes!AQ64:'SmtRes'!AQ66,"=1",SmtRes!DF64:'SmtRes'!DF66)</f>
        <v>0</v>
      </c>
      <c r="Q92">
        <f>SUMIF(SmtRes!AQ64:'SmtRes'!AQ66,"=1",SmtRes!DG64:'SmtRes'!DG66)</f>
        <v>47.77</v>
      </c>
      <c r="R92">
        <f>SUMIF(SmtRes!AQ64:'SmtRes'!AQ66,"=1",SmtRes!DH64:'SmtRes'!DH66)</f>
        <v>388.99</v>
      </c>
      <c r="S92">
        <f>SUMIF(SmtRes!AQ64:'SmtRes'!AQ66,"=1",SmtRes!DI64:'SmtRes'!DI66)</f>
        <v>4349.96</v>
      </c>
      <c r="T92">
        <f t="shared" si="56"/>
        <v>0</v>
      </c>
      <c r="U92">
        <f>SUMIF(SmtRes!AQ64:'SmtRes'!AQ66,"=1",SmtRes!CV64:'SmtRes'!CV66)</f>
        <v>10.255468799999999</v>
      </c>
      <c r="V92">
        <f>SUMIF(SmtRes!AQ64:'SmtRes'!AQ66,"=1",SmtRes!CW64:'SmtRes'!CW66)</f>
        <v>0.87084289999999998</v>
      </c>
      <c r="W92">
        <f t="shared" si="57"/>
        <v>0</v>
      </c>
      <c r="X92">
        <f t="shared" si="58"/>
        <v>4312.4399999999996</v>
      </c>
      <c r="Y92">
        <f t="shared" si="59"/>
        <v>2464.25</v>
      </c>
      <c r="AA92">
        <v>32945098</v>
      </c>
      <c r="AB92">
        <f t="shared" si="60"/>
        <v>38951.040800000002</v>
      </c>
      <c r="AC92">
        <f>ROUND((0),6)</f>
        <v>0</v>
      </c>
      <c r="AD92">
        <f>ROUND((((SUM(SmtRes!BR64:'SmtRes'!BR66))-(SUM(SmtRes!BS64:'SmtRes'!BS66)))+AE92),6)</f>
        <v>288.85680000000002</v>
      </c>
      <c r="AE92">
        <f>ROUND((SUM(SmtRes!BS64:'SmtRes'!BS66)),6)</f>
        <v>3457.3031999999998</v>
      </c>
      <c r="AF92">
        <f>ROUND((SUM(SmtRes!BT64:'SmtRes'!BT66)),6)</f>
        <v>38662.184000000001</v>
      </c>
      <c r="AG92">
        <f t="shared" si="61"/>
        <v>0</v>
      </c>
      <c r="AH92">
        <f>(SUM(SmtRes!BU64:'SmtRes'!BU66))</f>
        <v>91.15</v>
      </c>
      <c r="AI92">
        <f>(SUM(SmtRes!BV64:'SmtRes'!BV66))</f>
        <v>7.74</v>
      </c>
      <c r="AJ92">
        <f t="shared" si="62"/>
        <v>0</v>
      </c>
      <c r="AK92">
        <v>42408.344000000005</v>
      </c>
      <c r="AL92">
        <v>0</v>
      </c>
      <c r="AM92">
        <v>288.85680000000002</v>
      </c>
      <c r="AN92">
        <v>3457.3032000000003</v>
      </c>
      <c r="AO92">
        <v>38662.184000000001</v>
      </c>
      <c r="AP92">
        <v>0</v>
      </c>
      <c r="AQ92">
        <v>91.15</v>
      </c>
      <c r="AR92">
        <v>7.74</v>
      </c>
      <c r="AS92">
        <v>0</v>
      </c>
      <c r="AT92">
        <v>91</v>
      </c>
      <c r="AU92">
        <v>52</v>
      </c>
      <c r="AV92">
        <v>1</v>
      </c>
      <c r="AW92">
        <v>1</v>
      </c>
      <c r="AZ92">
        <v>1</v>
      </c>
      <c r="BA92">
        <v>1</v>
      </c>
      <c r="BB92">
        <v>1</v>
      </c>
      <c r="BC92">
        <v>1</v>
      </c>
      <c r="BD92" t="s">
        <v>3</v>
      </c>
      <c r="BE92" t="s">
        <v>3</v>
      </c>
      <c r="BF92" t="s">
        <v>3</v>
      </c>
      <c r="BG92" t="s">
        <v>3</v>
      </c>
      <c r="BH92">
        <v>0</v>
      </c>
      <c r="BI92">
        <v>1</v>
      </c>
      <c r="BJ92" t="s">
        <v>234</v>
      </c>
      <c r="BM92">
        <v>46003</v>
      </c>
      <c r="BN92">
        <v>0</v>
      </c>
      <c r="BO92" t="s">
        <v>3</v>
      </c>
      <c r="BP92">
        <v>0</v>
      </c>
      <c r="BQ92">
        <v>2</v>
      </c>
      <c r="BR92">
        <v>0</v>
      </c>
      <c r="BS92">
        <v>1</v>
      </c>
      <c r="BT92">
        <v>1</v>
      </c>
      <c r="BU92">
        <v>1</v>
      </c>
      <c r="BV92">
        <v>1</v>
      </c>
      <c r="BW92">
        <v>1</v>
      </c>
      <c r="BX92">
        <v>1</v>
      </c>
      <c r="BY92" t="s">
        <v>3</v>
      </c>
      <c r="BZ92">
        <v>91</v>
      </c>
      <c r="CA92">
        <v>52</v>
      </c>
      <c r="CB92" t="s">
        <v>3</v>
      </c>
      <c r="CE92">
        <v>0</v>
      </c>
      <c r="CF92">
        <v>0</v>
      </c>
      <c r="CG92">
        <v>0</v>
      </c>
      <c r="CM92">
        <v>0</v>
      </c>
      <c r="CN92" t="s">
        <v>3</v>
      </c>
      <c r="CO92">
        <v>0</v>
      </c>
      <c r="CP92">
        <f t="shared" si="63"/>
        <v>4786.72</v>
      </c>
      <c r="CQ92">
        <f>SUMIF(SmtRes!AQ64:'SmtRes'!AQ66,"=1",SmtRes!AA64:'SmtRes'!AA66)</f>
        <v>0</v>
      </c>
      <c r="CR92">
        <f>SUMIF(SmtRes!AQ64:'SmtRes'!AQ66,"=1",SmtRes!AB64:'SmtRes'!AB66)</f>
        <v>54.86</v>
      </c>
      <c r="CS92">
        <f>SUMIF(SmtRes!AQ64:'SmtRes'!AQ66,"=1",SmtRes!AC64:'SmtRes'!AC66)</f>
        <v>446.68</v>
      </c>
      <c r="CT92">
        <f>SUMIF(SmtRes!AQ64:'SmtRes'!AQ66,"=1",SmtRes!AD64:'SmtRes'!AD66)</f>
        <v>424.16</v>
      </c>
      <c r="CU92">
        <f t="shared" si="64"/>
        <v>0</v>
      </c>
      <c r="CV92">
        <f>SUMIF(SmtRes!AQ64:'SmtRes'!AQ66,"=1",SmtRes!BU64:'SmtRes'!BU66)</f>
        <v>91.15</v>
      </c>
      <c r="CW92">
        <f>SUMIF(SmtRes!AQ64:'SmtRes'!AQ66,"=1",SmtRes!BV64:'SmtRes'!BV66)</f>
        <v>7.74</v>
      </c>
      <c r="CX92">
        <f t="shared" si="65"/>
        <v>0</v>
      </c>
      <c r="CY92">
        <f>(((S92+R92)*AT92)/100)</f>
        <v>4312.4445000000005</v>
      </c>
      <c r="CZ92">
        <f>(((S92+R92)*AU92)/100)</f>
        <v>2464.2539999999999</v>
      </c>
      <c r="DC92" t="s">
        <v>3</v>
      </c>
      <c r="DD92" t="s">
        <v>3</v>
      </c>
      <c r="DE92" t="s">
        <v>3</v>
      </c>
      <c r="DF92" t="s">
        <v>3</v>
      </c>
      <c r="DG92" t="s">
        <v>3</v>
      </c>
      <c r="DH92" t="s">
        <v>3</v>
      </c>
      <c r="DI92" t="s">
        <v>3</v>
      </c>
      <c r="DJ92" t="s">
        <v>3</v>
      </c>
      <c r="DK92" t="s">
        <v>3</v>
      </c>
      <c r="DL92" t="s">
        <v>3</v>
      </c>
      <c r="DM92" t="s">
        <v>3</v>
      </c>
      <c r="DN92">
        <v>0</v>
      </c>
      <c r="DO92">
        <v>0</v>
      </c>
      <c r="DP92">
        <v>1</v>
      </c>
      <c r="DQ92">
        <v>1</v>
      </c>
      <c r="DU92">
        <v>1005</v>
      </c>
      <c r="DV92" t="s">
        <v>22</v>
      </c>
      <c r="DW92" t="s">
        <v>22</v>
      </c>
      <c r="DX92">
        <v>100</v>
      </c>
      <c r="DZ92" t="s">
        <v>3</v>
      </c>
      <c r="EA92" t="s">
        <v>3</v>
      </c>
      <c r="EB92" t="s">
        <v>3</v>
      </c>
      <c r="EC92" t="s">
        <v>3</v>
      </c>
      <c r="EE92">
        <v>31728215</v>
      </c>
      <c r="EF92">
        <v>2</v>
      </c>
      <c r="EG92" t="s">
        <v>24</v>
      </c>
      <c r="EH92">
        <v>40</v>
      </c>
      <c r="EI92" t="s">
        <v>25</v>
      </c>
      <c r="EJ92">
        <v>1</v>
      </c>
      <c r="EK92">
        <v>46003</v>
      </c>
      <c r="EL92" t="s">
        <v>26</v>
      </c>
      <c r="EM92" t="s">
        <v>27</v>
      </c>
      <c r="EO92" t="s">
        <v>3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91.15</v>
      </c>
      <c r="EX92">
        <v>7.74</v>
      </c>
      <c r="EY92">
        <v>0</v>
      </c>
      <c r="FQ92">
        <v>0</v>
      </c>
      <c r="FR92">
        <f t="shared" si="68"/>
        <v>0</v>
      </c>
      <c r="FS92">
        <v>0</v>
      </c>
      <c r="FX92">
        <v>91</v>
      </c>
      <c r="FY92">
        <v>52</v>
      </c>
      <c r="GA92" t="s">
        <v>3</v>
      </c>
      <c r="GD92">
        <v>1</v>
      </c>
      <c r="GF92">
        <v>798749431</v>
      </c>
      <c r="GG92">
        <v>2</v>
      </c>
      <c r="GH92">
        <v>1</v>
      </c>
      <c r="GI92">
        <v>-2</v>
      </c>
      <c r="GJ92">
        <v>0</v>
      </c>
      <c r="GK92">
        <v>0</v>
      </c>
      <c r="GL92">
        <f t="shared" si="69"/>
        <v>0</v>
      </c>
      <c r="GM92">
        <f t="shared" si="70"/>
        <v>11563.41</v>
      </c>
      <c r="GN92">
        <f t="shared" si="71"/>
        <v>11563.41</v>
      </c>
      <c r="GO92">
        <f t="shared" si="72"/>
        <v>0</v>
      </c>
      <c r="GP92">
        <f t="shared" si="73"/>
        <v>0</v>
      </c>
      <c r="GR92">
        <v>0</v>
      </c>
      <c r="GS92">
        <v>3</v>
      </c>
      <c r="GT92">
        <v>0</v>
      </c>
      <c r="GU92" t="s">
        <v>3</v>
      </c>
      <c r="GV92">
        <f t="shared" si="74"/>
        <v>0</v>
      </c>
      <c r="GW92">
        <v>1</v>
      </c>
      <c r="GX92">
        <f t="shared" si="75"/>
        <v>0</v>
      </c>
      <c r="HA92">
        <v>0</v>
      </c>
      <c r="HB92">
        <v>0</v>
      </c>
      <c r="HC92">
        <f t="shared" si="76"/>
        <v>0</v>
      </c>
      <c r="HE92" t="s">
        <v>3</v>
      </c>
      <c r="HF92" t="s">
        <v>3</v>
      </c>
      <c r="HM92" t="s">
        <v>3</v>
      </c>
      <c r="HN92" t="s">
        <v>28</v>
      </c>
      <c r="HO92" t="s">
        <v>29</v>
      </c>
      <c r="HP92" t="s">
        <v>26</v>
      </c>
      <c r="HQ92" t="s">
        <v>26</v>
      </c>
      <c r="IK92">
        <v>0</v>
      </c>
    </row>
    <row r="93" spans="1:245" x14ac:dyDescent="0.2">
      <c r="A93">
        <v>17</v>
      </c>
      <c r="B93">
        <v>1</v>
      </c>
      <c r="C93">
        <f>ROW(SmtRes!A78)</f>
        <v>78</v>
      </c>
      <c r="D93">
        <f>ROW(EtalonRes!A78)</f>
        <v>78</v>
      </c>
      <c r="E93" t="s">
        <v>235</v>
      </c>
      <c r="F93" t="s">
        <v>236</v>
      </c>
      <c r="G93" t="s">
        <v>237</v>
      </c>
      <c r="H93" t="s">
        <v>22</v>
      </c>
      <c r="I93">
        <f>ROUND((1.26*2.1+0.9*2.37)/100,7)</f>
        <v>4.7789999999999999E-2</v>
      </c>
      <c r="J93">
        <v>0</v>
      </c>
      <c r="K93">
        <f>ROUND((1.26*2.1+0.9*2.37)/100,7)</f>
        <v>4.7789999999999999E-2</v>
      </c>
      <c r="O93">
        <f t="shared" si="55"/>
        <v>4076.75</v>
      </c>
      <c r="P93">
        <f>SUMIF(SmtRes!AQ67:'SmtRes'!AQ78,"=1",SmtRes!DF67:'SmtRes'!DF78)</f>
        <v>495.19</v>
      </c>
      <c r="Q93">
        <f>SUMIF(SmtRes!AQ67:'SmtRes'!AQ78,"=1",SmtRes!DG67:'SmtRes'!DG78)</f>
        <v>710.05</v>
      </c>
      <c r="R93">
        <f>SUMIF(SmtRes!AQ67:'SmtRes'!AQ78,"=1",SmtRes!DH67:'SmtRes'!DH78)</f>
        <v>507.44000000000005</v>
      </c>
      <c r="S93">
        <f>SUMIF(SmtRes!AQ67:'SmtRes'!AQ78,"=1",SmtRes!DI67:'SmtRes'!DI78)</f>
        <v>2364.0700000000002</v>
      </c>
      <c r="T93">
        <f t="shared" si="56"/>
        <v>0</v>
      </c>
      <c r="U93">
        <f>SUMIF(SmtRes!AQ67:'SmtRes'!AQ78,"=1",SmtRes!CV67:'SmtRes'!CV78)</f>
        <v>4.9204344999999998</v>
      </c>
      <c r="V93">
        <f>SUMIF(SmtRes!AQ67:'SmtRes'!AQ78,"=1",SmtRes!CW67:'SmtRes'!CW78)</f>
        <v>0.77897700000000003</v>
      </c>
      <c r="W93">
        <f t="shared" si="57"/>
        <v>0</v>
      </c>
      <c r="X93">
        <f t="shared" si="58"/>
        <v>2791.11</v>
      </c>
      <c r="Y93">
        <f t="shared" si="59"/>
        <v>1342.43</v>
      </c>
      <c r="AA93">
        <v>32945098</v>
      </c>
      <c r="AB93">
        <f t="shared" si="60"/>
        <v>70524.690701</v>
      </c>
      <c r="AC93">
        <f>ROUND((SUM(SmtRes!BQ67:'SmtRes'!BQ78)),6)</f>
        <v>9064.8545809999996</v>
      </c>
      <c r="AD93">
        <f>ROUND((((SUM(SmtRes!BR67:'SmtRes'!BR78))-(SUM(SmtRes!BS67:'SmtRes'!BS78)))+AE93),6)</f>
        <v>11991.91475</v>
      </c>
      <c r="AE93">
        <f>ROUND((SUM(SmtRes!BS67:'SmtRes'!BS78)),6)</f>
        <v>10618.112375000001</v>
      </c>
      <c r="AF93">
        <f>ROUND((SUM(SmtRes!BT67:'SmtRes'!BT78)),6)</f>
        <v>49467.921369999996</v>
      </c>
      <c r="AG93">
        <f t="shared" si="61"/>
        <v>0</v>
      </c>
      <c r="AH93">
        <f>(SUM(SmtRes!BU67:'SmtRes'!BU78))</f>
        <v>102.95949999999999</v>
      </c>
      <c r="AI93">
        <f>(SUM(SmtRes!BV67:'SmtRes'!BV78))</f>
        <v>16.3</v>
      </c>
      <c r="AJ93">
        <f t="shared" si="62"/>
        <v>0</v>
      </c>
      <c r="AK93">
        <v>70168.4600813</v>
      </c>
      <c r="AL93">
        <v>9064.8545813000001</v>
      </c>
      <c r="AM93">
        <v>9593.5318000000007</v>
      </c>
      <c r="AN93">
        <v>8494.4899000000005</v>
      </c>
      <c r="AO93">
        <v>43015.5838</v>
      </c>
      <c r="AP93">
        <v>0</v>
      </c>
      <c r="AQ93">
        <v>89.53</v>
      </c>
      <c r="AR93">
        <v>13.04</v>
      </c>
      <c r="AS93">
        <v>0</v>
      </c>
      <c r="AT93">
        <v>97.2</v>
      </c>
      <c r="AU93">
        <v>46.75</v>
      </c>
      <c r="AV93">
        <v>1</v>
      </c>
      <c r="AW93">
        <v>1</v>
      </c>
      <c r="AZ93">
        <v>1</v>
      </c>
      <c r="BA93">
        <v>1</v>
      </c>
      <c r="BB93">
        <v>1</v>
      </c>
      <c r="BC93">
        <v>1</v>
      </c>
      <c r="BD93" t="s">
        <v>3</v>
      </c>
      <c r="BE93" t="s">
        <v>3</v>
      </c>
      <c r="BF93" t="s">
        <v>3</v>
      </c>
      <c r="BG93" t="s">
        <v>3</v>
      </c>
      <c r="BH93">
        <v>0</v>
      </c>
      <c r="BI93">
        <v>1</v>
      </c>
      <c r="BJ93" t="s">
        <v>238</v>
      </c>
      <c r="BM93">
        <v>10001</v>
      </c>
      <c r="BN93">
        <v>0</v>
      </c>
      <c r="BO93" t="s">
        <v>3</v>
      </c>
      <c r="BP93">
        <v>0</v>
      </c>
      <c r="BQ93">
        <v>2</v>
      </c>
      <c r="BR93">
        <v>0</v>
      </c>
      <c r="BS93">
        <v>1</v>
      </c>
      <c r="BT93">
        <v>1</v>
      </c>
      <c r="BU93">
        <v>1</v>
      </c>
      <c r="BV93">
        <v>1</v>
      </c>
      <c r="BW93">
        <v>1</v>
      </c>
      <c r="BX93">
        <v>1</v>
      </c>
      <c r="BY93" t="s">
        <v>3</v>
      </c>
      <c r="BZ93">
        <v>108</v>
      </c>
      <c r="CA93">
        <v>55</v>
      </c>
      <c r="CB93" t="s">
        <v>3</v>
      </c>
      <c r="CE93">
        <v>0</v>
      </c>
      <c r="CF93">
        <v>0</v>
      </c>
      <c r="CG93">
        <v>0</v>
      </c>
      <c r="CM93">
        <v>0</v>
      </c>
      <c r="CN93" t="s">
        <v>1037</v>
      </c>
      <c r="CO93">
        <v>0</v>
      </c>
      <c r="CP93">
        <f t="shared" si="63"/>
        <v>4076.7500000000005</v>
      </c>
      <c r="CQ93">
        <f>SUMIF(SmtRes!AQ67:'SmtRes'!AQ78,"=1",SmtRes!AA67:'SmtRes'!AA78)</f>
        <v>107325.3</v>
      </c>
      <c r="CR93">
        <f>SUMIF(SmtRes!AQ67:'SmtRes'!AQ78,"=1",SmtRes!AB67:'SmtRes'!AB78)</f>
        <v>3078.09</v>
      </c>
      <c r="CS93">
        <f>SUMIF(SmtRes!AQ67:'SmtRes'!AQ78,"=1",SmtRes!AC67:'SmtRes'!AC78)</f>
        <v>1854.28</v>
      </c>
      <c r="CT93">
        <f>SUMIF(SmtRes!AQ67:'SmtRes'!AQ78,"=1",SmtRes!AD67:'SmtRes'!AD78)</f>
        <v>480.46</v>
      </c>
      <c r="CU93">
        <f t="shared" si="64"/>
        <v>0</v>
      </c>
      <c r="CV93">
        <f>SUMIF(SmtRes!AQ67:'SmtRes'!AQ78,"=1",SmtRes!BU67:'SmtRes'!BU78)</f>
        <v>102.95949999999999</v>
      </c>
      <c r="CW93">
        <f>SUMIF(SmtRes!AQ67:'SmtRes'!AQ78,"=1",SmtRes!BV67:'SmtRes'!BV78)</f>
        <v>16.3</v>
      </c>
      <c r="CX93">
        <f t="shared" si="65"/>
        <v>0</v>
      </c>
      <c r="CY93">
        <f>(((S93+R93)*AT93)/100)</f>
        <v>2791.1077200000004</v>
      </c>
      <c r="CZ93">
        <f>(((S93+R93)*AU93)/100)</f>
        <v>1342.4309249999999</v>
      </c>
      <c r="DB93">
        <v>6</v>
      </c>
      <c r="DC93" t="s">
        <v>3</v>
      </c>
      <c r="DD93" t="s">
        <v>3</v>
      </c>
      <c r="DE93" t="s">
        <v>38</v>
      </c>
      <c r="DF93" t="s">
        <v>38</v>
      </c>
      <c r="DG93" t="s">
        <v>39</v>
      </c>
      <c r="DH93" t="s">
        <v>3</v>
      </c>
      <c r="DI93" t="s">
        <v>39</v>
      </c>
      <c r="DJ93" t="s">
        <v>38</v>
      </c>
      <c r="DK93" t="s">
        <v>3</v>
      </c>
      <c r="DL93" t="s">
        <v>40</v>
      </c>
      <c r="DM93" t="s">
        <v>41</v>
      </c>
      <c r="DN93">
        <v>0</v>
      </c>
      <c r="DO93">
        <v>0</v>
      </c>
      <c r="DP93">
        <v>1</v>
      </c>
      <c r="DQ93">
        <v>1</v>
      </c>
      <c r="DU93">
        <v>1005</v>
      </c>
      <c r="DV93" t="s">
        <v>22</v>
      </c>
      <c r="DW93" t="s">
        <v>22</v>
      </c>
      <c r="DX93">
        <v>100</v>
      </c>
      <c r="DZ93" t="s">
        <v>3</v>
      </c>
      <c r="EA93" t="s">
        <v>3</v>
      </c>
      <c r="EB93" t="s">
        <v>3</v>
      </c>
      <c r="EC93" t="s">
        <v>3</v>
      </c>
      <c r="EE93">
        <v>31727974</v>
      </c>
      <c r="EF93">
        <v>2</v>
      </c>
      <c r="EG93" t="s">
        <v>24</v>
      </c>
      <c r="EH93">
        <v>10</v>
      </c>
      <c r="EI93" t="s">
        <v>239</v>
      </c>
      <c r="EJ93">
        <v>1</v>
      </c>
      <c r="EK93">
        <v>10001</v>
      </c>
      <c r="EL93" t="s">
        <v>239</v>
      </c>
      <c r="EM93" t="s">
        <v>240</v>
      </c>
      <c r="EO93" t="s">
        <v>44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89.53</v>
      </c>
      <c r="EX93">
        <v>13.04</v>
      </c>
      <c r="EY93">
        <v>0</v>
      </c>
      <c r="FQ93">
        <v>0</v>
      </c>
      <c r="FR93">
        <f t="shared" si="68"/>
        <v>0</v>
      </c>
      <c r="FS93">
        <v>0</v>
      </c>
      <c r="FX93">
        <v>97.2</v>
      </c>
      <c r="FY93">
        <v>46.75</v>
      </c>
      <c r="GA93" t="s">
        <v>3</v>
      </c>
      <c r="GD93">
        <v>1</v>
      </c>
      <c r="GF93">
        <v>-1635752457</v>
      </c>
      <c r="GG93">
        <v>2</v>
      </c>
      <c r="GH93">
        <v>1</v>
      </c>
      <c r="GI93">
        <v>-2</v>
      </c>
      <c r="GJ93">
        <v>0</v>
      </c>
      <c r="GK93">
        <v>0</v>
      </c>
      <c r="GL93">
        <f t="shared" si="69"/>
        <v>0</v>
      </c>
      <c r="GM93">
        <f t="shared" si="70"/>
        <v>8210.2900000000009</v>
      </c>
      <c r="GN93">
        <f t="shared" si="71"/>
        <v>8210.2900000000009</v>
      </c>
      <c r="GO93">
        <f t="shared" si="72"/>
        <v>0</v>
      </c>
      <c r="GP93">
        <f t="shared" si="73"/>
        <v>0</v>
      </c>
      <c r="GR93">
        <v>0</v>
      </c>
      <c r="GS93">
        <v>3</v>
      </c>
      <c r="GT93">
        <v>0</v>
      </c>
      <c r="GU93" t="s">
        <v>3</v>
      </c>
      <c r="GV93">
        <f t="shared" si="74"/>
        <v>0</v>
      </c>
      <c r="GW93">
        <v>1</v>
      </c>
      <c r="GX93">
        <f t="shared" si="75"/>
        <v>0</v>
      </c>
      <c r="HA93">
        <v>0</v>
      </c>
      <c r="HB93">
        <v>0</v>
      </c>
      <c r="HC93">
        <f t="shared" si="76"/>
        <v>0</v>
      </c>
      <c r="HE93" t="s">
        <v>3</v>
      </c>
      <c r="HF93" t="s">
        <v>3</v>
      </c>
      <c r="HM93" t="s">
        <v>3</v>
      </c>
      <c r="HN93" t="s">
        <v>241</v>
      </c>
      <c r="HO93" t="s">
        <v>242</v>
      </c>
      <c r="HP93" t="s">
        <v>239</v>
      </c>
      <c r="HQ93" t="s">
        <v>239</v>
      </c>
      <c r="IK93">
        <v>0</v>
      </c>
    </row>
    <row r="94" spans="1:245" x14ac:dyDescent="0.2">
      <c r="A94">
        <v>18</v>
      </c>
      <c r="B94">
        <v>1</v>
      </c>
      <c r="C94">
        <v>72</v>
      </c>
      <c r="E94" t="s">
        <v>243</v>
      </c>
      <c r="F94" t="s">
        <v>244</v>
      </c>
      <c r="G94" t="s">
        <v>245</v>
      </c>
      <c r="H94" t="s">
        <v>246</v>
      </c>
      <c r="I94">
        <f>I93*J94</f>
        <v>0</v>
      </c>
      <c r="J94">
        <v>0</v>
      </c>
      <c r="K94">
        <v>0</v>
      </c>
      <c r="O94">
        <f t="shared" si="55"/>
        <v>0</v>
      </c>
      <c r="P94">
        <f>ROUND(CQ94*I94,2)</f>
        <v>0</v>
      </c>
      <c r="Q94">
        <f>ROUND(CR94*I94,2)</f>
        <v>0</v>
      </c>
      <c r="R94">
        <f>ROUND(CS94*I94,2)</f>
        <v>0</v>
      </c>
      <c r="S94">
        <f>ROUND(CT94*I94,2)</f>
        <v>0</v>
      </c>
      <c r="T94">
        <f t="shared" si="56"/>
        <v>0</v>
      </c>
      <c r="U94">
        <f>ROUND(CV94*I94,7)</f>
        <v>0</v>
      </c>
      <c r="V94">
        <f>ROUND(CW94*I94,7)</f>
        <v>0</v>
      </c>
      <c r="W94">
        <f t="shared" si="57"/>
        <v>0</v>
      </c>
      <c r="X94">
        <f t="shared" si="58"/>
        <v>0</v>
      </c>
      <c r="Y94">
        <f t="shared" si="59"/>
        <v>0</v>
      </c>
      <c r="AA94">
        <v>32945098</v>
      </c>
      <c r="AB94">
        <f t="shared" si="60"/>
        <v>0</v>
      </c>
      <c r="AC94">
        <f>ROUND((ES94),6)</f>
        <v>0</v>
      </c>
      <c r="AD94">
        <f>ROUND((((ET94)-(EU94))+AE94),6)</f>
        <v>0</v>
      </c>
      <c r="AE94">
        <f t="shared" ref="AE94:AF98" si="80">ROUND((EU94),6)</f>
        <v>0</v>
      </c>
      <c r="AF94">
        <f t="shared" si="80"/>
        <v>0</v>
      </c>
      <c r="AG94">
        <f t="shared" si="61"/>
        <v>0</v>
      </c>
      <c r="AH94">
        <f t="shared" ref="AH94:AI98" si="81">(EW94)</f>
        <v>0</v>
      </c>
      <c r="AI94">
        <f t="shared" si="81"/>
        <v>0</v>
      </c>
      <c r="AJ94">
        <f t="shared" si="62"/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108</v>
      </c>
      <c r="AU94">
        <v>55</v>
      </c>
      <c r="AV94">
        <v>1</v>
      </c>
      <c r="AW94">
        <v>1</v>
      </c>
      <c r="AZ94">
        <v>1</v>
      </c>
      <c r="BA94">
        <v>1</v>
      </c>
      <c r="BB94">
        <v>1</v>
      </c>
      <c r="BC94">
        <v>1</v>
      </c>
      <c r="BD94" t="s">
        <v>3</v>
      </c>
      <c r="BE94" t="s">
        <v>3</v>
      </c>
      <c r="BF94" t="s">
        <v>3</v>
      </c>
      <c r="BG94" t="s">
        <v>3</v>
      </c>
      <c r="BH94">
        <v>3</v>
      </c>
      <c r="BI94">
        <v>1</v>
      </c>
      <c r="BJ94" t="s">
        <v>3</v>
      </c>
      <c r="BM94">
        <v>10001</v>
      </c>
      <c r="BN94">
        <v>0</v>
      </c>
      <c r="BO94" t="s">
        <v>3</v>
      </c>
      <c r="BP94">
        <v>0</v>
      </c>
      <c r="BQ94">
        <v>2</v>
      </c>
      <c r="BR94">
        <v>0</v>
      </c>
      <c r="BS94">
        <v>1</v>
      </c>
      <c r="BT94">
        <v>1</v>
      </c>
      <c r="BU94">
        <v>1</v>
      </c>
      <c r="BV94">
        <v>1</v>
      </c>
      <c r="BW94">
        <v>1</v>
      </c>
      <c r="BX94">
        <v>1</v>
      </c>
      <c r="BY94" t="s">
        <v>3</v>
      </c>
      <c r="BZ94">
        <v>108</v>
      </c>
      <c r="CA94">
        <v>55</v>
      </c>
      <c r="CB94" t="s">
        <v>3</v>
      </c>
      <c r="CE94">
        <v>0</v>
      </c>
      <c r="CF94">
        <v>0</v>
      </c>
      <c r="CG94">
        <v>0</v>
      </c>
      <c r="CM94">
        <v>0</v>
      </c>
      <c r="CN94" t="s">
        <v>3</v>
      </c>
      <c r="CO94">
        <v>0</v>
      </c>
      <c r="CP94">
        <f t="shared" si="63"/>
        <v>0</v>
      </c>
      <c r="CQ94">
        <f>ROUND(AL94*BC94,2)</f>
        <v>0</v>
      </c>
      <c r="CR94">
        <f>ROUND(AM94*BB94,2)</f>
        <v>0</v>
      </c>
      <c r="CS94">
        <f>ROUND(AN94*BS94,2)</f>
        <v>0</v>
      </c>
      <c r="CT94">
        <f>ROUND(AO94*BA94,2)</f>
        <v>0</v>
      </c>
      <c r="CU94">
        <f t="shared" si="64"/>
        <v>0</v>
      </c>
      <c r="CV94">
        <f t="shared" ref="CV94:CW98" si="82">AH94</f>
        <v>0</v>
      </c>
      <c r="CW94">
        <f t="shared" si="82"/>
        <v>0</v>
      </c>
      <c r="CX94">
        <f t="shared" si="65"/>
        <v>0</v>
      </c>
      <c r="CY94">
        <f>(((S94+R94)*AT94)/100)</f>
        <v>0</v>
      </c>
      <c r="CZ94">
        <f>(((S94+R94)*AU94)/100)</f>
        <v>0</v>
      </c>
      <c r="DC94" t="s">
        <v>3</v>
      </c>
      <c r="DD94" t="s">
        <v>3</v>
      </c>
      <c r="DE94" t="s">
        <v>3</v>
      </c>
      <c r="DF94" t="s">
        <v>3</v>
      </c>
      <c r="DG94" t="s">
        <v>3</v>
      </c>
      <c r="DH94" t="s">
        <v>3</v>
      </c>
      <c r="DI94" t="s">
        <v>3</v>
      </c>
      <c r="DJ94" t="s">
        <v>3</v>
      </c>
      <c r="DK94" t="s">
        <v>3</v>
      </c>
      <c r="DL94" t="s">
        <v>3</v>
      </c>
      <c r="DM94" t="s">
        <v>3</v>
      </c>
      <c r="DN94">
        <v>0</v>
      </c>
      <c r="DO94">
        <v>0</v>
      </c>
      <c r="DP94">
        <v>1</v>
      </c>
      <c r="DQ94">
        <v>1</v>
      </c>
      <c r="DU94">
        <v>1013</v>
      </c>
      <c r="DV94" t="s">
        <v>246</v>
      </c>
      <c r="DW94" t="s">
        <v>246</v>
      </c>
      <c r="DX94">
        <v>1</v>
      </c>
      <c r="DZ94" t="s">
        <v>3</v>
      </c>
      <c r="EA94" t="s">
        <v>3</v>
      </c>
      <c r="EB94" t="s">
        <v>3</v>
      </c>
      <c r="EC94" t="s">
        <v>3</v>
      </c>
      <c r="EE94">
        <v>31727974</v>
      </c>
      <c r="EF94">
        <v>2</v>
      </c>
      <c r="EG94" t="s">
        <v>24</v>
      </c>
      <c r="EH94">
        <v>10</v>
      </c>
      <c r="EI94" t="s">
        <v>239</v>
      </c>
      <c r="EJ94">
        <v>1</v>
      </c>
      <c r="EK94">
        <v>10001</v>
      </c>
      <c r="EL94" t="s">
        <v>239</v>
      </c>
      <c r="EM94" t="s">
        <v>240</v>
      </c>
      <c r="EO94" t="s">
        <v>3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FQ94">
        <v>0</v>
      </c>
      <c r="FR94">
        <f t="shared" si="68"/>
        <v>0</v>
      </c>
      <c r="FS94">
        <v>0</v>
      </c>
      <c r="FX94">
        <v>108</v>
      </c>
      <c r="FY94">
        <v>55</v>
      </c>
      <c r="GA94" t="s">
        <v>3</v>
      </c>
      <c r="GD94">
        <v>1</v>
      </c>
      <c r="GF94">
        <v>805514110</v>
      </c>
      <c r="GG94">
        <v>2</v>
      </c>
      <c r="GH94">
        <v>1</v>
      </c>
      <c r="GI94">
        <v>-2</v>
      </c>
      <c r="GJ94">
        <v>0</v>
      </c>
      <c r="GK94">
        <v>0</v>
      </c>
      <c r="GL94">
        <f t="shared" si="69"/>
        <v>0</v>
      </c>
      <c r="GM94">
        <f t="shared" si="70"/>
        <v>0</v>
      </c>
      <c r="GN94">
        <f t="shared" si="71"/>
        <v>0</v>
      </c>
      <c r="GO94">
        <f t="shared" si="72"/>
        <v>0</v>
      </c>
      <c r="GP94">
        <f t="shared" si="73"/>
        <v>0</v>
      </c>
      <c r="GR94">
        <v>0</v>
      </c>
      <c r="GS94">
        <v>3</v>
      </c>
      <c r="GT94">
        <v>0</v>
      </c>
      <c r="GU94" t="s">
        <v>3</v>
      </c>
      <c r="GV94">
        <f t="shared" si="74"/>
        <v>0</v>
      </c>
      <c r="GW94">
        <v>1</v>
      </c>
      <c r="GX94">
        <f t="shared" si="75"/>
        <v>0</v>
      </c>
      <c r="HA94">
        <v>0</v>
      </c>
      <c r="HB94">
        <v>0</v>
      </c>
      <c r="HC94">
        <f t="shared" si="76"/>
        <v>0</v>
      </c>
      <c r="HE94" t="s">
        <v>3</v>
      </c>
      <c r="HF94" t="s">
        <v>3</v>
      </c>
      <c r="HM94" t="s">
        <v>3</v>
      </c>
      <c r="HN94" t="s">
        <v>241</v>
      </c>
      <c r="HO94" t="s">
        <v>242</v>
      </c>
      <c r="HP94" t="s">
        <v>239</v>
      </c>
      <c r="HQ94" t="s">
        <v>239</v>
      </c>
      <c r="IK94">
        <v>0</v>
      </c>
    </row>
    <row r="95" spans="1:245" x14ac:dyDescent="0.2">
      <c r="A95">
        <v>18</v>
      </c>
      <c r="B95">
        <v>1</v>
      </c>
      <c r="C95">
        <v>75</v>
      </c>
      <c r="E95" t="s">
        <v>247</v>
      </c>
      <c r="F95" t="s">
        <v>248</v>
      </c>
      <c r="G95" t="s">
        <v>249</v>
      </c>
      <c r="H95" t="s">
        <v>68</v>
      </c>
      <c r="I95">
        <f>I93*J95</f>
        <v>0</v>
      </c>
      <c r="J95">
        <v>0</v>
      </c>
      <c r="K95">
        <v>0</v>
      </c>
      <c r="O95">
        <f t="shared" si="55"/>
        <v>0</v>
      </c>
      <c r="P95">
        <f>ROUND(CQ95*I95,2)</f>
        <v>0</v>
      </c>
      <c r="Q95">
        <f>ROUND(CR95*I95,2)</f>
        <v>0</v>
      </c>
      <c r="R95">
        <f>ROUND(CS95*I95,2)</f>
        <v>0</v>
      </c>
      <c r="S95">
        <f>ROUND(CT95*I95,2)</f>
        <v>0</v>
      </c>
      <c r="T95">
        <f t="shared" si="56"/>
        <v>0</v>
      </c>
      <c r="U95">
        <f>ROUND(CV95*I95,7)</f>
        <v>0</v>
      </c>
      <c r="V95">
        <f>ROUND(CW95*I95,7)</f>
        <v>0</v>
      </c>
      <c r="W95">
        <f t="shared" si="57"/>
        <v>0</v>
      </c>
      <c r="X95">
        <f t="shared" si="58"/>
        <v>0</v>
      </c>
      <c r="Y95">
        <f t="shared" si="59"/>
        <v>0</v>
      </c>
      <c r="AA95">
        <v>32945098</v>
      </c>
      <c r="AB95">
        <f t="shared" si="60"/>
        <v>0</v>
      </c>
      <c r="AC95">
        <f>ROUND((ES95),6)</f>
        <v>0</v>
      </c>
      <c r="AD95">
        <f>ROUND((((ET95)-(EU95))+AE95),6)</f>
        <v>0</v>
      </c>
      <c r="AE95">
        <f t="shared" si="80"/>
        <v>0</v>
      </c>
      <c r="AF95">
        <f t="shared" si="80"/>
        <v>0</v>
      </c>
      <c r="AG95">
        <f t="shared" si="61"/>
        <v>0</v>
      </c>
      <c r="AH95">
        <f t="shared" si="81"/>
        <v>0</v>
      </c>
      <c r="AI95">
        <f t="shared" si="81"/>
        <v>0</v>
      </c>
      <c r="AJ95">
        <f t="shared" si="62"/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108</v>
      </c>
      <c r="AU95">
        <v>55</v>
      </c>
      <c r="AV95">
        <v>1</v>
      </c>
      <c r="AW95">
        <v>1</v>
      </c>
      <c r="AZ95">
        <v>1</v>
      </c>
      <c r="BA95">
        <v>1</v>
      </c>
      <c r="BB95">
        <v>1</v>
      </c>
      <c r="BC95">
        <v>1</v>
      </c>
      <c r="BD95" t="s">
        <v>3</v>
      </c>
      <c r="BE95" t="s">
        <v>3</v>
      </c>
      <c r="BF95" t="s">
        <v>3</v>
      </c>
      <c r="BG95" t="s">
        <v>3</v>
      </c>
      <c r="BH95">
        <v>3</v>
      </c>
      <c r="BI95">
        <v>1</v>
      </c>
      <c r="BJ95" t="s">
        <v>3</v>
      </c>
      <c r="BM95">
        <v>10001</v>
      </c>
      <c r="BN95">
        <v>0</v>
      </c>
      <c r="BO95" t="s">
        <v>3</v>
      </c>
      <c r="BP95">
        <v>0</v>
      </c>
      <c r="BQ95">
        <v>2</v>
      </c>
      <c r="BR95">
        <v>0</v>
      </c>
      <c r="BS95">
        <v>1</v>
      </c>
      <c r="BT95">
        <v>1</v>
      </c>
      <c r="BU95">
        <v>1</v>
      </c>
      <c r="BV95">
        <v>1</v>
      </c>
      <c r="BW95">
        <v>1</v>
      </c>
      <c r="BX95">
        <v>1</v>
      </c>
      <c r="BY95" t="s">
        <v>3</v>
      </c>
      <c r="BZ95">
        <v>108</v>
      </c>
      <c r="CA95">
        <v>55</v>
      </c>
      <c r="CB95" t="s">
        <v>3</v>
      </c>
      <c r="CE95">
        <v>0</v>
      </c>
      <c r="CF95">
        <v>0</v>
      </c>
      <c r="CG95">
        <v>0</v>
      </c>
      <c r="CM95">
        <v>0</v>
      </c>
      <c r="CN95" t="s">
        <v>3</v>
      </c>
      <c r="CO95">
        <v>0</v>
      </c>
      <c r="CP95">
        <f t="shared" si="63"/>
        <v>0</v>
      </c>
      <c r="CQ95">
        <f>ROUND(AL95*BC95,2)</f>
        <v>0</v>
      </c>
      <c r="CR95">
        <f>ROUND(AM95*BB95,2)</f>
        <v>0</v>
      </c>
      <c r="CS95">
        <f>ROUND(AN95*BS95,2)</f>
        <v>0</v>
      </c>
      <c r="CT95">
        <f>ROUND(AO95*BA95,2)</f>
        <v>0</v>
      </c>
      <c r="CU95">
        <f t="shared" si="64"/>
        <v>0</v>
      </c>
      <c r="CV95">
        <f t="shared" si="82"/>
        <v>0</v>
      </c>
      <c r="CW95">
        <f t="shared" si="82"/>
        <v>0</v>
      </c>
      <c r="CX95">
        <f t="shared" si="65"/>
        <v>0</v>
      </c>
      <c r="CY95">
        <f>(((S95+R95)*AT95)/100)</f>
        <v>0</v>
      </c>
      <c r="CZ95">
        <f>(((S95+R95)*AU95)/100)</f>
        <v>0</v>
      </c>
      <c r="DC95" t="s">
        <v>3</v>
      </c>
      <c r="DD95" t="s">
        <v>3</v>
      </c>
      <c r="DE95" t="s">
        <v>3</v>
      </c>
      <c r="DF95" t="s">
        <v>3</v>
      </c>
      <c r="DG95" t="s">
        <v>3</v>
      </c>
      <c r="DH95" t="s">
        <v>3</v>
      </c>
      <c r="DI95" t="s">
        <v>3</v>
      </c>
      <c r="DJ95" t="s">
        <v>3</v>
      </c>
      <c r="DK95" t="s">
        <v>3</v>
      </c>
      <c r="DL95" t="s">
        <v>3</v>
      </c>
      <c r="DM95" t="s">
        <v>3</v>
      </c>
      <c r="DN95">
        <v>0</v>
      </c>
      <c r="DO95">
        <v>0</v>
      </c>
      <c r="DP95">
        <v>1</v>
      </c>
      <c r="DQ95">
        <v>1</v>
      </c>
      <c r="DU95">
        <v>1009</v>
      </c>
      <c r="DV95" t="s">
        <v>68</v>
      </c>
      <c r="DW95" t="s">
        <v>68</v>
      </c>
      <c r="DX95">
        <v>1</v>
      </c>
      <c r="DZ95" t="s">
        <v>3</v>
      </c>
      <c r="EA95" t="s">
        <v>3</v>
      </c>
      <c r="EB95" t="s">
        <v>3</v>
      </c>
      <c r="EC95" t="s">
        <v>3</v>
      </c>
      <c r="EE95">
        <v>31727974</v>
      </c>
      <c r="EF95">
        <v>2</v>
      </c>
      <c r="EG95" t="s">
        <v>24</v>
      </c>
      <c r="EH95">
        <v>10</v>
      </c>
      <c r="EI95" t="s">
        <v>239</v>
      </c>
      <c r="EJ95">
        <v>1</v>
      </c>
      <c r="EK95">
        <v>10001</v>
      </c>
      <c r="EL95" t="s">
        <v>239</v>
      </c>
      <c r="EM95" t="s">
        <v>240</v>
      </c>
      <c r="EO95" t="s">
        <v>3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FQ95">
        <v>0</v>
      </c>
      <c r="FR95">
        <f t="shared" si="68"/>
        <v>0</v>
      </c>
      <c r="FS95">
        <v>0</v>
      </c>
      <c r="FX95">
        <v>108</v>
      </c>
      <c r="FY95">
        <v>55</v>
      </c>
      <c r="GA95" t="s">
        <v>3</v>
      </c>
      <c r="GD95">
        <v>1</v>
      </c>
      <c r="GF95">
        <v>553349952</v>
      </c>
      <c r="GG95">
        <v>2</v>
      </c>
      <c r="GH95">
        <v>1</v>
      </c>
      <c r="GI95">
        <v>-2</v>
      </c>
      <c r="GJ95">
        <v>0</v>
      </c>
      <c r="GK95">
        <v>0</v>
      </c>
      <c r="GL95">
        <f t="shared" si="69"/>
        <v>0</v>
      </c>
      <c r="GM95">
        <f t="shared" si="70"/>
        <v>0</v>
      </c>
      <c r="GN95">
        <f t="shared" si="71"/>
        <v>0</v>
      </c>
      <c r="GO95">
        <f t="shared" si="72"/>
        <v>0</v>
      </c>
      <c r="GP95">
        <f t="shared" si="73"/>
        <v>0</v>
      </c>
      <c r="GR95">
        <v>0</v>
      </c>
      <c r="GS95">
        <v>3</v>
      </c>
      <c r="GT95">
        <v>0</v>
      </c>
      <c r="GU95" t="s">
        <v>3</v>
      </c>
      <c r="GV95">
        <f t="shared" si="74"/>
        <v>0</v>
      </c>
      <c r="GW95">
        <v>1</v>
      </c>
      <c r="GX95">
        <f t="shared" si="75"/>
        <v>0</v>
      </c>
      <c r="HA95">
        <v>0</v>
      </c>
      <c r="HB95">
        <v>0</v>
      </c>
      <c r="HC95">
        <f t="shared" si="76"/>
        <v>0</v>
      </c>
      <c r="HE95" t="s">
        <v>3</v>
      </c>
      <c r="HF95" t="s">
        <v>3</v>
      </c>
      <c r="HM95" t="s">
        <v>3</v>
      </c>
      <c r="HN95" t="s">
        <v>241</v>
      </c>
      <c r="HO95" t="s">
        <v>242</v>
      </c>
      <c r="HP95" t="s">
        <v>239</v>
      </c>
      <c r="HQ95" t="s">
        <v>239</v>
      </c>
      <c r="IK95">
        <v>0</v>
      </c>
    </row>
    <row r="96" spans="1:245" x14ac:dyDescent="0.2">
      <c r="A96">
        <v>18</v>
      </c>
      <c r="B96">
        <v>1</v>
      </c>
      <c r="C96">
        <v>78</v>
      </c>
      <c r="E96" t="s">
        <v>250</v>
      </c>
      <c r="F96" t="s">
        <v>251</v>
      </c>
      <c r="G96" t="s">
        <v>252</v>
      </c>
      <c r="H96" t="s">
        <v>64</v>
      </c>
      <c r="I96">
        <f>I93*J96</f>
        <v>4.7789999999999999</v>
      </c>
      <c r="J96">
        <v>100</v>
      </c>
      <c r="K96">
        <v>100</v>
      </c>
      <c r="O96">
        <f t="shared" si="55"/>
        <v>0</v>
      </c>
      <c r="P96">
        <f>ROUND(CQ96*I96,2)</f>
        <v>0</v>
      </c>
      <c r="Q96">
        <f>ROUND(CR96*I96,2)</f>
        <v>0</v>
      </c>
      <c r="R96">
        <f>ROUND(CS96*I96,2)</f>
        <v>0</v>
      </c>
      <c r="S96">
        <f>ROUND(CT96*I96,2)</f>
        <v>0</v>
      </c>
      <c r="T96">
        <f t="shared" si="56"/>
        <v>0</v>
      </c>
      <c r="U96">
        <f>ROUND(CV96*I96,7)</f>
        <v>0</v>
      </c>
      <c r="V96">
        <f>ROUND(CW96*I96,7)</f>
        <v>0</v>
      </c>
      <c r="W96">
        <f t="shared" si="57"/>
        <v>0</v>
      </c>
      <c r="X96">
        <f t="shared" si="58"/>
        <v>0</v>
      </c>
      <c r="Y96">
        <f t="shared" si="59"/>
        <v>0</v>
      </c>
      <c r="AA96">
        <v>32945098</v>
      </c>
      <c r="AB96">
        <f t="shared" si="60"/>
        <v>0</v>
      </c>
      <c r="AC96">
        <f>ROUND((ES96),6)</f>
        <v>0</v>
      </c>
      <c r="AD96">
        <f>ROUND((((ET96)-(EU96))+AE96),6)</f>
        <v>0</v>
      </c>
      <c r="AE96">
        <f t="shared" si="80"/>
        <v>0</v>
      </c>
      <c r="AF96">
        <f t="shared" si="80"/>
        <v>0</v>
      </c>
      <c r="AG96">
        <f t="shared" si="61"/>
        <v>0</v>
      </c>
      <c r="AH96">
        <f t="shared" si="81"/>
        <v>0</v>
      </c>
      <c r="AI96">
        <f t="shared" si="81"/>
        <v>0</v>
      </c>
      <c r="AJ96">
        <f t="shared" si="62"/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108</v>
      </c>
      <c r="AU96">
        <v>55</v>
      </c>
      <c r="AV96">
        <v>1</v>
      </c>
      <c r="AW96">
        <v>1</v>
      </c>
      <c r="AZ96">
        <v>1</v>
      </c>
      <c r="BA96">
        <v>1</v>
      </c>
      <c r="BB96">
        <v>1</v>
      </c>
      <c r="BC96">
        <v>1</v>
      </c>
      <c r="BD96" t="s">
        <v>3</v>
      </c>
      <c r="BE96" t="s">
        <v>3</v>
      </c>
      <c r="BF96" t="s">
        <v>3</v>
      </c>
      <c r="BG96" t="s">
        <v>3</v>
      </c>
      <c r="BH96">
        <v>3</v>
      </c>
      <c r="BI96">
        <v>1</v>
      </c>
      <c r="BJ96" t="s">
        <v>3</v>
      </c>
      <c r="BM96">
        <v>10001</v>
      </c>
      <c r="BN96">
        <v>0</v>
      </c>
      <c r="BO96" t="s">
        <v>3</v>
      </c>
      <c r="BP96">
        <v>0</v>
      </c>
      <c r="BQ96">
        <v>2</v>
      </c>
      <c r="BR96">
        <v>0</v>
      </c>
      <c r="BS96">
        <v>1</v>
      </c>
      <c r="BT96">
        <v>1</v>
      </c>
      <c r="BU96">
        <v>1</v>
      </c>
      <c r="BV96">
        <v>1</v>
      </c>
      <c r="BW96">
        <v>1</v>
      </c>
      <c r="BX96">
        <v>1</v>
      </c>
      <c r="BY96" t="s">
        <v>3</v>
      </c>
      <c r="BZ96">
        <v>108</v>
      </c>
      <c r="CA96">
        <v>55</v>
      </c>
      <c r="CB96" t="s">
        <v>3</v>
      </c>
      <c r="CE96">
        <v>0</v>
      </c>
      <c r="CF96">
        <v>0</v>
      </c>
      <c r="CG96">
        <v>0</v>
      </c>
      <c r="CM96">
        <v>0</v>
      </c>
      <c r="CN96" t="s">
        <v>3</v>
      </c>
      <c r="CO96">
        <v>0</v>
      </c>
      <c r="CP96">
        <f t="shared" si="63"/>
        <v>0</v>
      </c>
      <c r="CQ96">
        <f>ROUND(AL96*BC96,2)</f>
        <v>0</v>
      </c>
      <c r="CR96">
        <f>ROUND(AM96*BB96,2)</f>
        <v>0</v>
      </c>
      <c r="CS96">
        <f>ROUND(AN96*BS96,2)</f>
        <v>0</v>
      </c>
      <c r="CT96">
        <f>ROUND(AO96*BA96,2)</f>
        <v>0</v>
      </c>
      <c r="CU96">
        <f t="shared" si="64"/>
        <v>0</v>
      </c>
      <c r="CV96">
        <f t="shared" si="82"/>
        <v>0</v>
      </c>
      <c r="CW96">
        <f t="shared" si="82"/>
        <v>0</v>
      </c>
      <c r="CX96">
        <f t="shared" si="65"/>
        <v>0</v>
      </c>
      <c r="CY96">
        <f>(((S96+R96)*AT96)/100)</f>
        <v>0</v>
      </c>
      <c r="CZ96">
        <f>(((S96+R96)*AU96)/100)</f>
        <v>0</v>
      </c>
      <c r="DC96" t="s">
        <v>3</v>
      </c>
      <c r="DD96" t="s">
        <v>3</v>
      </c>
      <c r="DE96" t="s">
        <v>3</v>
      </c>
      <c r="DF96" t="s">
        <v>3</v>
      </c>
      <c r="DG96" t="s">
        <v>3</v>
      </c>
      <c r="DH96" t="s">
        <v>3</v>
      </c>
      <c r="DI96" t="s">
        <v>3</v>
      </c>
      <c r="DJ96" t="s">
        <v>3</v>
      </c>
      <c r="DK96" t="s">
        <v>3</v>
      </c>
      <c r="DL96" t="s">
        <v>3</v>
      </c>
      <c r="DM96" t="s">
        <v>3</v>
      </c>
      <c r="DN96">
        <v>0</v>
      </c>
      <c r="DO96">
        <v>0</v>
      </c>
      <c r="DP96">
        <v>1</v>
      </c>
      <c r="DQ96">
        <v>1</v>
      </c>
      <c r="DU96">
        <v>1005</v>
      </c>
      <c r="DV96" t="s">
        <v>64</v>
      </c>
      <c r="DW96" t="s">
        <v>64</v>
      </c>
      <c r="DX96">
        <v>1</v>
      </c>
      <c r="DZ96" t="s">
        <v>3</v>
      </c>
      <c r="EA96" t="s">
        <v>3</v>
      </c>
      <c r="EB96" t="s">
        <v>3</v>
      </c>
      <c r="EC96" t="s">
        <v>3</v>
      </c>
      <c r="EE96">
        <v>31727974</v>
      </c>
      <c r="EF96">
        <v>2</v>
      </c>
      <c r="EG96" t="s">
        <v>24</v>
      </c>
      <c r="EH96">
        <v>10</v>
      </c>
      <c r="EI96" t="s">
        <v>239</v>
      </c>
      <c r="EJ96">
        <v>1</v>
      </c>
      <c r="EK96">
        <v>10001</v>
      </c>
      <c r="EL96" t="s">
        <v>239</v>
      </c>
      <c r="EM96" t="s">
        <v>240</v>
      </c>
      <c r="EO96" t="s">
        <v>3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FQ96">
        <v>0</v>
      </c>
      <c r="FR96">
        <f t="shared" si="68"/>
        <v>0</v>
      </c>
      <c r="FS96">
        <v>0</v>
      </c>
      <c r="FX96">
        <v>108</v>
      </c>
      <c r="FY96">
        <v>55</v>
      </c>
      <c r="GA96" t="s">
        <v>3</v>
      </c>
      <c r="GD96">
        <v>1</v>
      </c>
      <c r="GF96">
        <v>-732808487</v>
      </c>
      <c r="GG96">
        <v>2</v>
      </c>
      <c r="GH96">
        <v>1</v>
      </c>
      <c r="GI96">
        <v>-2</v>
      </c>
      <c r="GJ96">
        <v>0</v>
      </c>
      <c r="GK96">
        <v>0</v>
      </c>
      <c r="GL96">
        <f t="shared" si="69"/>
        <v>0</v>
      </c>
      <c r="GM96">
        <f t="shared" si="70"/>
        <v>0</v>
      </c>
      <c r="GN96">
        <f t="shared" si="71"/>
        <v>0</v>
      </c>
      <c r="GO96">
        <f t="shared" si="72"/>
        <v>0</v>
      </c>
      <c r="GP96">
        <f t="shared" si="73"/>
        <v>0</v>
      </c>
      <c r="GR96">
        <v>0</v>
      </c>
      <c r="GS96">
        <v>3</v>
      </c>
      <c r="GT96">
        <v>0</v>
      </c>
      <c r="GU96" t="s">
        <v>3</v>
      </c>
      <c r="GV96">
        <f t="shared" si="74"/>
        <v>0</v>
      </c>
      <c r="GW96">
        <v>1</v>
      </c>
      <c r="GX96">
        <f t="shared" si="75"/>
        <v>0</v>
      </c>
      <c r="HA96">
        <v>0</v>
      </c>
      <c r="HB96">
        <v>0</v>
      </c>
      <c r="HC96">
        <f t="shared" si="76"/>
        <v>0</v>
      </c>
      <c r="HE96" t="s">
        <v>3</v>
      </c>
      <c r="HF96" t="s">
        <v>3</v>
      </c>
      <c r="HM96" t="s">
        <v>3</v>
      </c>
      <c r="HN96" t="s">
        <v>241</v>
      </c>
      <c r="HO96" t="s">
        <v>242</v>
      </c>
      <c r="HP96" t="s">
        <v>239</v>
      </c>
      <c r="HQ96" t="s">
        <v>239</v>
      </c>
      <c r="IK96">
        <v>0</v>
      </c>
    </row>
    <row r="97" spans="1:245" x14ac:dyDescent="0.2">
      <c r="A97">
        <v>17</v>
      </c>
      <c r="B97">
        <v>1</v>
      </c>
      <c r="E97" t="s">
        <v>253</v>
      </c>
      <c r="F97" t="s">
        <v>254</v>
      </c>
      <c r="G97" t="s">
        <v>255</v>
      </c>
      <c r="H97" t="s">
        <v>64</v>
      </c>
      <c r="I97">
        <v>2.133</v>
      </c>
      <c r="J97">
        <v>0</v>
      </c>
      <c r="K97">
        <v>2.133</v>
      </c>
      <c r="O97">
        <f t="shared" si="55"/>
        <v>4380.6899999999996</v>
      </c>
      <c r="P97">
        <f>ROUND(CQ97*I97,2)</f>
        <v>4380.6899999999996</v>
      </c>
      <c r="Q97">
        <f>ROUND(CR97*I97,2)</f>
        <v>0</v>
      </c>
      <c r="R97">
        <f>ROUND(CS97*I97,2)</f>
        <v>0</v>
      </c>
      <c r="S97">
        <f>ROUND(CT97*I97,2)</f>
        <v>0</v>
      </c>
      <c r="T97">
        <f t="shared" si="56"/>
        <v>0</v>
      </c>
      <c r="U97">
        <f>ROUND(CV97*I97,7)</f>
        <v>0</v>
      </c>
      <c r="V97">
        <f>ROUND(CW97*I97,7)</f>
        <v>0</v>
      </c>
      <c r="W97">
        <f t="shared" si="57"/>
        <v>0</v>
      </c>
      <c r="X97">
        <f t="shared" si="58"/>
        <v>0</v>
      </c>
      <c r="Y97">
        <f t="shared" si="59"/>
        <v>0</v>
      </c>
      <c r="AA97">
        <v>32945098</v>
      </c>
      <c r="AB97">
        <f t="shared" si="60"/>
        <v>1064.1300000000001</v>
      </c>
      <c r="AC97">
        <f>ROUND((ES97),6)</f>
        <v>1064.1300000000001</v>
      </c>
      <c r="AD97">
        <f>ROUND((((ET97)-(EU97))+AE97),6)</f>
        <v>0</v>
      </c>
      <c r="AE97">
        <f t="shared" si="80"/>
        <v>0</v>
      </c>
      <c r="AF97">
        <f t="shared" si="80"/>
        <v>0</v>
      </c>
      <c r="AG97">
        <f t="shared" si="61"/>
        <v>0</v>
      </c>
      <c r="AH97">
        <f t="shared" si="81"/>
        <v>0</v>
      </c>
      <c r="AI97">
        <f t="shared" si="81"/>
        <v>0</v>
      </c>
      <c r="AJ97">
        <f t="shared" si="62"/>
        <v>0</v>
      </c>
      <c r="AK97">
        <v>1064.1300000000001</v>
      </c>
      <c r="AL97">
        <v>1064.1300000000001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1</v>
      </c>
      <c r="AW97">
        <v>1</v>
      </c>
      <c r="AZ97">
        <v>1</v>
      </c>
      <c r="BA97">
        <v>1</v>
      </c>
      <c r="BB97">
        <v>1</v>
      </c>
      <c r="BC97">
        <v>1.93</v>
      </c>
      <c r="BD97" t="s">
        <v>3</v>
      </c>
      <c r="BE97" t="s">
        <v>3</v>
      </c>
      <c r="BF97" t="s">
        <v>3</v>
      </c>
      <c r="BG97" t="s">
        <v>3</v>
      </c>
      <c r="BH97">
        <v>3</v>
      </c>
      <c r="BI97">
        <v>1</v>
      </c>
      <c r="BJ97" t="s">
        <v>256</v>
      </c>
      <c r="BM97">
        <v>500001</v>
      </c>
      <c r="BN97">
        <v>0</v>
      </c>
      <c r="BO97" t="s">
        <v>254</v>
      </c>
      <c r="BP97">
        <v>1</v>
      </c>
      <c r="BQ97">
        <v>8</v>
      </c>
      <c r="BR97">
        <v>0</v>
      </c>
      <c r="BS97">
        <v>1</v>
      </c>
      <c r="BT97">
        <v>1</v>
      </c>
      <c r="BU97">
        <v>1</v>
      </c>
      <c r="BV97">
        <v>1</v>
      </c>
      <c r="BW97">
        <v>1</v>
      </c>
      <c r="BX97">
        <v>1</v>
      </c>
      <c r="BY97" t="s">
        <v>3</v>
      </c>
      <c r="BZ97">
        <v>0</v>
      </c>
      <c r="CA97">
        <v>0</v>
      </c>
      <c r="CB97" t="s">
        <v>3</v>
      </c>
      <c r="CE97">
        <v>0</v>
      </c>
      <c r="CF97">
        <v>0</v>
      </c>
      <c r="CG97">
        <v>0</v>
      </c>
      <c r="CM97">
        <v>0</v>
      </c>
      <c r="CN97" t="s">
        <v>3</v>
      </c>
      <c r="CO97">
        <v>0</v>
      </c>
      <c r="CP97">
        <f t="shared" si="63"/>
        <v>4380.6899999999996</v>
      </c>
      <c r="CQ97">
        <f>ROUND(AL97*BC97,2)</f>
        <v>2053.77</v>
      </c>
      <c r="CR97">
        <f>ROUND(AM97*BB97,2)</f>
        <v>0</v>
      </c>
      <c r="CS97">
        <f>ROUND(AN97*BS97,2)</f>
        <v>0</v>
      </c>
      <c r="CT97">
        <f>ROUND(AO97*BA97,2)</f>
        <v>0</v>
      </c>
      <c r="CU97">
        <f t="shared" si="64"/>
        <v>0</v>
      </c>
      <c r="CV97">
        <f t="shared" si="82"/>
        <v>0</v>
      </c>
      <c r="CW97">
        <f t="shared" si="82"/>
        <v>0</v>
      </c>
      <c r="CX97">
        <f t="shared" si="65"/>
        <v>0</v>
      </c>
      <c r="CY97">
        <f>0</f>
        <v>0</v>
      </c>
      <c r="CZ97">
        <f>0</f>
        <v>0</v>
      </c>
      <c r="DC97" t="s">
        <v>3</v>
      </c>
      <c r="DD97" t="s">
        <v>3</v>
      </c>
      <c r="DE97" t="s">
        <v>3</v>
      </c>
      <c r="DF97" t="s">
        <v>3</v>
      </c>
      <c r="DG97" t="s">
        <v>3</v>
      </c>
      <c r="DH97" t="s">
        <v>3</v>
      </c>
      <c r="DI97" t="s">
        <v>3</v>
      </c>
      <c r="DJ97" t="s">
        <v>3</v>
      </c>
      <c r="DK97" t="s">
        <v>3</v>
      </c>
      <c r="DL97" t="s">
        <v>3</v>
      </c>
      <c r="DM97" t="s">
        <v>3</v>
      </c>
      <c r="DN97">
        <v>0</v>
      </c>
      <c r="DO97">
        <v>0</v>
      </c>
      <c r="DP97">
        <v>1</v>
      </c>
      <c r="DQ97">
        <v>1</v>
      </c>
      <c r="DU97">
        <v>1005</v>
      </c>
      <c r="DV97" t="s">
        <v>64</v>
      </c>
      <c r="DW97" t="s">
        <v>64</v>
      </c>
      <c r="DX97">
        <v>1</v>
      </c>
      <c r="DZ97" t="s">
        <v>3</v>
      </c>
      <c r="EA97" t="s">
        <v>3</v>
      </c>
      <c r="EB97" t="s">
        <v>3</v>
      </c>
      <c r="EC97" t="s">
        <v>3</v>
      </c>
      <c r="EE97">
        <v>31727907</v>
      </c>
      <c r="EF97">
        <v>8</v>
      </c>
      <c r="EG97" t="s">
        <v>73</v>
      </c>
      <c r="EH97">
        <v>0</v>
      </c>
      <c r="EI97" t="s">
        <v>3</v>
      </c>
      <c r="EJ97">
        <v>1</v>
      </c>
      <c r="EK97">
        <v>500001</v>
      </c>
      <c r="EL97" t="s">
        <v>74</v>
      </c>
      <c r="EM97" t="s">
        <v>75</v>
      </c>
      <c r="EO97" t="s">
        <v>3</v>
      </c>
      <c r="EQ97">
        <v>0</v>
      </c>
      <c r="ER97">
        <v>1064.1300000000001</v>
      </c>
      <c r="ES97">
        <v>1064.1300000000001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FQ97">
        <v>0</v>
      </c>
      <c r="FR97">
        <f t="shared" si="68"/>
        <v>0</v>
      </c>
      <c r="FS97">
        <v>0</v>
      </c>
      <c r="FX97">
        <v>0</v>
      </c>
      <c r="FY97">
        <v>0</v>
      </c>
      <c r="GA97" t="s">
        <v>3</v>
      </c>
      <c r="GD97">
        <v>1</v>
      </c>
      <c r="GF97">
        <v>532514262</v>
      </c>
      <c r="GG97">
        <v>2</v>
      </c>
      <c r="GH97">
        <v>1</v>
      </c>
      <c r="GI97">
        <v>2</v>
      </c>
      <c r="GJ97">
        <v>0</v>
      </c>
      <c r="GK97">
        <v>0</v>
      </c>
      <c r="GL97">
        <f t="shared" si="69"/>
        <v>0</v>
      </c>
      <c r="GM97">
        <f t="shared" si="70"/>
        <v>4380.6899999999996</v>
      </c>
      <c r="GN97">
        <f t="shared" si="71"/>
        <v>4380.6899999999996</v>
      </c>
      <c r="GO97">
        <f t="shared" si="72"/>
        <v>0</v>
      </c>
      <c r="GP97">
        <f t="shared" si="73"/>
        <v>0</v>
      </c>
      <c r="GR97">
        <v>0</v>
      </c>
      <c r="GS97">
        <v>3</v>
      </c>
      <c r="GT97">
        <v>0</v>
      </c>
      <c r="GU97" t="s">
        <v>3</v>
      </c>
      <c r="GV97">
        <f t="shared" si="74"/>
        <v>0</v>
      </c>
      <c r="GW97">
        <v>1</v>
      </c>
      <c r="GX97">
        <f t="shared" si="75"/>
        <v>0</v>
      </c>
      <c r="HA97">
        <v>0</v>
      </c>
      <c r="HB97">
        <v>0</v>
      </c>
      <c r="HC97">
        <f t="shared" si="76"/>
        <v>0</v>
      </c>
      <c r="HE97" t="s">
        <v>3</v>
      </c>
      <c r="HF97" t="s">
        <v>3</v>
      </c>
      <c r="HM97" t="s">
        <v>3</v>
      </c>
      <c r="HN97" t="s">
        <v>3</v>
      </c>
      <c r="HO97" t="s">
        <v>3</v>
      </c>
      <c r="HP97" t="s">
        <v>3</v>
      </c>
      <c r="HQ97" t="s">
        <v>3</v>
      </c>
      <c r="IK97">
        <v>0</v>
      </c>
    </row>
    <row r="98" spans="1:245" x14ac:dyDescent="0.2">
      <c r="A98">
        <v>17</v>
      </c>
      <c r="B98">
        <v>1</v>
      </c>
      <c r="E98" t="s">
        <v>257</v>
      </c>
      <c r="F98" t="s">
        <v>258</v>
      </c>
      <c r="G98" t="s">
        <v>259</v>
      </c>
      <c r="H98" t="s">
        <v>64</v>
      </c>
      <c r="I98">
        <v>2.6459999999999999</v>
      </c>
      <c r="J98">
        <v>0</v>
      </c>
      <c r="K98">
        <v>2.6459999999999999</v>
      </c>
      <c r="O98">
        <f t="shared" si="55"/>
        <v>32862.39</v>
      </c>
      <c r="P98">
        <f>ROUND(CQ98*I98,2)</f>
        <v>32862.39</v>
      </c>
      <c r="Q98">
        <f>ROUND(CR98*I98,2)</f>
        <v>0</v>
      </c>
      <c r="R98">
        <f>ROUND(CS98*I98,2)</f>
        <v>0</v>
      </c>
      <c r="S98">
        <f>ROUND(CT98*I98,2)</f>
        <v>0</v>
      </c>
      <c r="T98">
        <f t="shared" si="56"/>
        <v>0</v>
      </c>
      <c r="U98">
        <f>ROUND(CV98*I98,7)</f>
        <v>0</v>
      </c>
      <c r="V98">
        <f>ROUND(CW98*I98,7)</f>
        <v>0</v>
      </c>
      <c r="W98">
        <f t="shared" si="57"/>
        <v>0</v>
      </c>
      <c r="X98">
        <f t="shared" si="58"/>
        <v>0</v>
      </c>
      <c r="Y98">
        <f t="shared" si="59"/>
        <v>0</v>
      </c>
      <c r="AA98">
        <v>32945098</v>
      </c>
      <c r="AB98">
        <f t="shared" si="60"/>
        <v>6435.05</v>
      </c>
      <c r="AC98">
        <f>ROUND((ES98),6)</f>
        <v>6435.05</v>
      </c>
      <c r="AD98">
        <f>ROUND((((ET98)-(EU98))+AE98),6)</f>
        <v>0</v>
      </c>
      <c r="AE98">
        <f t="shared" si="80"/>
        <v>0</v>
      </c>
      <c r="AF98">
        <f t="shared" si="80"/>
        <v>0</v>
      </c>
      <c r="AG98">
        <f t="shared" si="61"/>
        <v>0</v>
      </c>
      <c r="AH98">
        <f t="shared" si="81"/>
        <v>0</v>
      </c>
      <c r="AI98">
        <f t="shared" si="81"/>
        <v>0</v>
      </c>
      <c r="AJ98">
        <f t="shared" si="62"/>
        <v>0</v>
      </c>
      <c r="AK98">
        <v>6435.05</v>
      </c>
      <c r="AL98">
        <v>6435.05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1</v>
      </c>
      <c r="AW98">
        <v>1</v>
      </c>
      <c r="AZ98">
        <v>1</v>
      </c>
      <c r="BA98">
        <v>1</v>
      </c>
      <c r="BB98">
        <v>1</v>
      </c>
      <c r="BC98">
        <v>1.93</v>
      </c>
      <c r="BD98" t="s">
        <v>3</v>
      </c>
      <c r="BE98" t="s">
        <v>3</v>
      </c>
      <c r="BF98" t="s">
        <v>3</v>
      </c>
      <c r="BG98" t="s">
        <v>3</v>
      </c>
      <c r="BH98">
        <v>3</v>
      </c>
      <c r="BI98">
        <v>1</v>
      </c>
      <c r="BJ98" t="s">
        <v>260</v>
      </c>
      <c r="BM98">
        <v>500001</v>
      </c>
      <c r="BN98">
        <v>0</v>
      </c>
      <c r="BO98" t="s">
        <v>258</v>
      </c>
      <c r="BP98">
        <v>1</v>
      </c>
      <c r="BQ98">
        <v>8</v>
      </c>
      <c r="BR98">
        <v>0</v>
      </c>
      <c r="BS98">
        <v>1</v>
      </c>
      <c r="BT98">
        <v>1</v>
      </c>
      <c r="BU98">
        <v>1</v>
      </c>
      <c r="BV98">
        <v>1</v>
      </c>
      <c r="BW98">
        <v>1</v>
      </c>
      <c r="BX98">
        <v>1</v>
      </c>
      <c r="BY98" t="s">
        <v>3</v>
      </c>
      <c r="BZ98">
        <v>0</v>
      </c>
      <c r="CA98">
        <v>0</v>
      </c>
      <c r="CB98" t="s">
        <v>3</v>
      </c>
      <c r="CE98">
        <v>0</v>
      </c>
      <c r="CF98">
        <v>0</v>
      </c>
      <c r="CG98">
        <v>0</v>
      </c>
      <c r="CM98">
        <v>0</v>
      </c>
      <c r="CN98" t="s">
        <v>3</v>
      </c>
      <c r="CO98">
        <v>0</v>
      </c>
      <c r="CP98">
        <f t="shared" si="63"/>
        <v>32862.39</v>
      </c>
      <c r="CQ98">
        <f>ROUND(AL98*BC98,2)</f>
        <v>12419.65</v>
      </c>
      <c r="CR98">
        <f>ROUND(AM98*BB98,2)</f>
        <v>0</v>
      </c>
      <c r="CS98">
        <f>ROUND(AN98*BS98,2)</f>
        <v>0</v>
      </c>
      <c r="CT98">
        <f>ROUND(AO98*BA98,2)</f>
        <v>0</v>
      </c>
      <c r="CU98">
        <f t="shared" si="64"/>
        <v>0</v>
      </c>
      <c r="CV98">
        <f t="shared" si="82"/>
        <v>0</v>
      </c>
      <c r="CW98">
        <f t="shared" si="82"/>
        <v>0</v>
      </c>
      <c r="CX98">
        <f t="shared" si="65"/>
        <v>0</v>
      </c>
      <c r="CY98">
        <f>0</f>
        <v>0</v>
      </c>
      <c r="CZ98">
        <f>0</f>
        <v>0</v>
      </c>
      <c r="DC98" t="s">
        <v>3</v>
      </c>
      <c r="DD98" t="s">
        <v>3</v>
      </c>
      <c r="DE98" t="s">
        <v>3</v>
      </c>
      <c r="DF98" t="s">
        <v>3</v>
      </c>
      <c r="DG98" t="s">
        <v>3</v>
      </c>
      <c r="DH98" t="s">
        <v>3</v>
      </c>
      <c r="DI98" t="s">
        <v>3</v>
      </c>
      <c r="DJ98" t="s">
        <v>3</v>
      </c>
      <c r="DK98" t="s">
        <v>3</v>
      </c>
      <c r="DL98" t="s">
        <v>3</v>
      </c>
      <c r="DM98" t="s">
        <v>3</v>
      </c>
      <c r="DN98">
        <v>0</v>
      </c>
      <c r="DO98">
        <v>0</v>
      </c>
      <c r="DP98">
        <v>1</v>
      </c>
      <c r="DQ98">
        <v>1</v>
      </c>
      <c r="DU98">
        <v>1005</v>
      </c>
      <c r="DV98" t="s">
        <v>64</v>
      </c>
      <c r="DW98" t="s">
        <v>64</v>
      </c>
      <c r="DX98">
        <v>1</v>
      </c>
      <c r="DZ98" t="s">
        <v>3</v>
      </c>
      <c r="EA98" t="s">
        <v>3</v>
      </c>
      <c r="EB98" t="s">
        <v>3</v>
      </c>
      <c r="EC98" t="s">
        <v>3</v>
      </c>
      <c r="EE98">
        <v>31727907</v>
      </c>
      <c r="EF98">
        <v>8</v>
      </c>
      <c r="EG98" t="s">
        <v>73</v>
      </c>
      <c r="EH98">
        <v>0</v>
      </c>
      <c r="EI98" t="s">
        <v>3</v>
      </c>
      <c r="EJ98">
        <v>1</v>
      </c>
      <c r="EK98">
        <v>500001</v>
      </c>
      <c r="EL98" t="s">
        <v>74</v>
      </c>
      <c r="EM98" t="s">
        <v>75</v>
      </c>
      <c r="EO98" t="s">
        <v>3</v>
      </c>
      <c r="EQ98">
        <v>0</v>
      </c>
      <c r="ER98">
        <v>6435.05</v>
      </c>
      <c r="ES98">
        <v>6435.05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FQ98">
        <v>0</v>
      </c>
      <c r="FR98">
        <f t="shared" si="68"/>
        <v>0</v>
      </c>
      <c r="FS98">
        <v>0</v>
      </c>
      <c r="FX98">
        <v>0</v>
      </c>
      <c r="FY98">
        <v>0</v>
      </c>
      <c r="GA98" t="s">
        <v>3</v>
      </c>
      <c r="GD98">
        <v>1</v>
      </c>
      <c r="GF98">
        <v>1915761060</v>
      </c>
      <c r="GG98">
        <v>2</v>
      </c>
      <c r="GH98">
        <v>1</v>
      </c>
      <c r="GI98">
        <v>2</v>
      </c>
      <c r="GJ98">
        <v>0</v>
      </c>
      <c r="GK98">
        <v>0</v>
      </c>
      <c r="GL98">
        <f t="shared" si="69"/>
        <v>0</v>
      </c>
      <c r="GM98">
        <f t="shared" si="70"/>
        <v>32862.39</v>
      </c>
      <c r="GN98">
        <f t="shared" si="71"/>
        <v>32862.39</v>
      </c>
      <c r="GO98">
        <f t="shared" si="72"/>
        <v>0</v>
      </c>
      <c r="GP98">
        <f t="shared" si="73"/>
        <v>0</v>
      </c>
      <c r="GR98">
        <v>0</v>
      </c>
      <c r="GS98">
        <v>3</v>
      </c>
      <c r="GT98">
        <v>0</v>
      </c>
      <c r="GU98" t="s">
        <v>3</v>
      </c>
      <c r="GV98">
        <f t="shared" si="74"/>
        <v>0</v>
      </c>
      <c r="GW98">
        <v>1</v>
      </c>
      <c r="GX98">
        <f t="shared" si="75"/>
        <v>0</v>
      </c>
      <c r="HA98">
        <v>0</v>
      </c>
      <c r="HB98">
        <v>0</v>
      </c>
      <c r="HC98">
        <f t="shared" si="76"/>
        <v>0</v>
      </c>
      <c r="HE98" t="s">
        <v>3</v>
      </c>
      <c r="HF98" t="s">
        <v>3</v>
      </c>
      <c r="HM98" t="s">
        <v>3</v>
      </c>
      <c r="HN98" t="s">
        <v>3</v>
      </c>
      <c r="HO98" t="s">
        <v>3</v>
      </c>
      <c r="HP98" t="s">
        <v>3</v>
      </c>
      <c r="HQ98" t="s">
        <v>3</v>
      </c>
      <c r="IK98">
        <v>0</v>
      </c>
    </row>
    <row r="99" spans="1:245" x14ac:dyDescent="0.2">
      <c r="A99">
        <v>17</v>
      </c>
      <c r="B99">
        <v>1</v>
      </c>
      <c r="C99">
        <f>ROW(SmtRes!A90)</f>
        <v>90</v>
      </c>
      <c r="D99">
        <f>ROW(EtalonRes!A90)</f>
        <v>90</v>
      </c>
      <c r="E99" t="s">
        <v>261</v>
      </c>
      <c r="F99" t="s">
        <v>262</v>
      </c>
      <c r="G99" t="s">
        <v>263</v>
      </c>
      <c r="H99" t="s">
        <v>22</v>
      </c>
      <c r="I99">
        <f>ROUND((1.4*2.25+1.47*2.26)/100,7)</f>
        <v>6.4722000000000002E-2</v>
      </c>
      <c r="J99">
        <v>0</v>
      </c>
      <c r="K99">
        <f>ROUND((1.4*2.25+1.47*2.26)/100,7)</f>
        <v>6.4722000000000002E-2</v>
      </c>
      <c r="O99">
        <f t="shared" si="55"/>
        <v>4679.38</v>
      </c>
      <c r="P99">
        <f>SUMIF(SmtRes!AQ79:'SmtRes'!AQ90,"=1",SmtRes!DF79:'SmtRes'!DF90)</f>
        <v>464.92999999999995</v>
      </c>
      <c r="Q99">
        <f>SUMIF(SmtRes!AQ79:'SmtRes'!AQ90,"=1",SmtRes!DG79:'SmtRes'!DG90)</f>
        <v>749.68</v>
      </c>
      <c r="R99">
        <f>SUMIF(SmtRes!AQ79:'SmtRes'!AQ90,"=1",SmtRes!DH79:'SmtRes'!DH90)</f>
        <v>533.20000000000005</v>
      </c>
      <c r="S99">
        <f>SUMIF(SmtRes!AQ79:'SmtRes'!AQ90,"=1",SmtRes!DI79:'SmtRes'!DI90)</f>
        <v>2931.57</v>
      </c>
      <c r="T99">
        <f t="shared" si="56"/>
        <v>0</v>
      </c>
      <c r="U99">
        <f>SUMIF(SmtRes!AQ79:'SmtRes'!AQ90,"=1",SmtRes!CV79:'SmtRes'!CV90)</f>
        <v>5.9618669999999998</v>
      </c>
      <c r="V99">
        <f>SUMIF(SmtRes!AQ79:'SmtRes'!AQ90,"=1",SmtRes!CW79:'SmtRes'!CW90)</f>
        <v>0.82844170000000006</v>
      </c>
      <c r="W99">
        <f t="shared" si="57"/>
        <v>0</v>
      </c>
      <c r="X99">
        <f t="shared" si="58"/>
        <v>3367.76</v>
      </c>
      <c r="Y99">
        <f t="shared" si="59"/>
        <v>1619.78</v>
      </c>
      <c r="AA99">
        <v>32945098</v>
      </c>
      <c r="AB99">
        <f t="shared" si="60"/>
        <v>60993.459546999999</v>
      </c>
      <c r="AC99">
        <f>ROUND((SUM(SmtRes!BQ79:'SmtRes'!BQ90)),6)</f>
        <v>6209.4764969999997</v>
      </c>
      <c r="AD99">
        <f>ROUND((((SUM(SmtRes!BR79:'SmtRes'!BR90))-(SUM(SmtRes!BS79:'SmtRes'!BS90)))+AE99),6)</f>
        <v>9489.1952500000007</v>
      </c>
      <c r="AE99">
        <f>ROUND((SUM(SmtRes!BS79:'SmtRes'!BS90)),6)</f>
        <v>8238.2287500000002</v>
      </c>
      <c r="AF99">
        <f>ROUND((SUM(SmtRes!BT79:'SmtRes'!BT90)),6)</f>
        <v>45294.787799999998</v>
      </c>
      <c r="AG99">
        <f t="shared" si="61"/>
        <v>0</v>
      </c>
      <c r="AH99">
        <f>(SUM(SmtRes!BU79:'SmtRes'!BU90))</f>
        <v>92.114999999999981</v>
      </c>
      <c r="AI99">
        <f>(SUM(SmtRes!BV79:'SmtRes'!BV90))</f>
        <v>12.799999999999999</v>
      </c>
      <c r="AJ99">
        <f t="shared" si="62"/>
        <v>0</v>
      </c>
      <c r="AK99">
        <v>59778.1876968</v>
      </c>
      <c r="AL99">
        <v>6209.476496799999</v>
      </c>
      <c r="AM99">
        <v>7591.3562000000002</v>
      </c>
      <c r="AN99">
        <v>6590.5830000000005</v>
      </c>
      <c r="AO99">
        <v>39386.771999999997</v>
      </c>
      <c r="AP99">
        <v>0</v>
      </c>
      <c r="AQ99">
        <v>80.099999999999994</v>
      </c>
      <c r="AR99">
        <v>10.24</v>
      </c>
      <c r="AS99">
        <v>0</v>
      </c>
      <c r="AT99">
        <v>97.2</v>
      </c>
      <c r="AU99">
        <v>46.75</v>
      </c>
      <c r="AV99">
        <v>1</v>
      </c>
      <c r="AW99">
        <v>1</v>
      </c>
      <c r="AZ99">
        <v>1</v>
      </c>
      <c r="BA99">
        <v>1</v>
      </c>
      <c r="BB99">
        <v>1</v>
      </c>
      <c r="BC99">
        <v>1</v>
      </c>
      <c r="BD99" t="s">
        <v>3</v>
      </c>
      <c r="BE99" t="s">
        <v>3</v>
      </c>
      <c r="BF99" t="s">
        <v>3</v>
      </c>
      <c r="BG99" t="s">
        <v>3</v>
      </c>
      <c r="BH99">
        <v>0</v>
      </c>
      <c r="BI99">
        <v>1</v>
      </c>
      <c r="BJ99" t="s">
        <v>264</v>
      </c>
      <c r="BM99">
        <v>10001</v>
      </c>
      <c r="BN99">
        <v>0</v>
      </c>
      <c r="BO99" t="s">
        <v>3</v>
      </c>
      <c r="BP99">
        <v>0</v>
      </c>
      <c r="BQ99">
        <v>2</v>
      </c>
      <c r="BR99">
        <v>0</v>
      </c>
      <c r="BS99">
        <v>1</v>
      </c>
      <c r="BT99">
        <v>1</v>
      </c>
      <c r="BU99">
        <v>1</v>
      </c>
      <c r="BV99">
        <v>1</v>
      </c>
      <c r="BW99">
        <v>1</v>
      </c>
      <c r="BX99">
        <v>1</v>
      </c>
      <c r="BY99" t="s">
        <v>3</v>
      </c>
      <c r="BZ99">
        <v>108</v>
      </c>
      <c r="CA99">
        <v>55</v>
      </c>
      <c r="CB99" t="s">
        <v>3</v>
      </c>
      <c r="CE99">
        <v>0</v>
      </c>
      <c r="CF99">
        <v>0</v>
      </c>
      <c r="CG99">
        <v>0</v>
      </c>
      <c r="CM99">
        <v>0</v>
      </c>
      <c r="CN99" t="s">
        <v>1037</v>
      </c>
      <c r="CO99">
        <v>0</v>
      </c>
      <c r="CP99">
        <f t="shared" si="63"/>
        <v>4679.38</v>
      </c>
      <c r="CQ99">
        <f>SUMIF(SmtRes!AQ79:'SmtRes'!AQ90,"=1",SmtRes!AA79:'SmtRes'!AA90)</f>
        <v>107325.3</v>
      </c>
      <c r="CR99">
        <f>SUMIF(SmtRes!AQ79:'SmtRes'!AQ90,"=1",SmtRes!AB79:'SmtRes'!AB90)</f>
        <v>3078.09</v>
      </c>
      <c r="CS99">
        <f>SUMIF(SmtRes!AQ79:'SmtRes'!AQ90,"=1",SmtRes!AC79:'SmtRes'!AC90)</f>
        <v>1854.28</v>
      </c>
      <c r="CT99">
        <f>SUMIF(SmtRes!AQ79:'SmtRes'!AQ90,"=1",SmtRes!AD79:'SmtRes'!AD90)</f>
        <v>491.72</v>
      </c>
      <c r="CU99">
        <f t="shared" si="64"/>
        <v>0</v>
      </c>
      <c r="CV99">
        <f>SUMIF(SmtRes!AQ79:'SmtRes'!AQ90,"=1",SmtRes!BU79:'SmtRes'!BU90)</f>
        <v>92.114999999999981</v>
      </c>
      <c r="CW99">
        <f>SUMIF(SmtRes!AQ79:'SmtRes'!AQ90,"=1",SmtRes!BV79:'SmtRes'!BV90)</f>
        <v>12.799999999999999</v>
      </c>
      <c r="CX99">
        <f t="shared" si="65"/>
        <v>0</v>
      </c>
      <c r="CY99">
        <f>(((S99+R99)*AT99)/100)</f>
        <v>3367.7564400000001</v>
      </c>
      <c r="CZ99">
        <f>(((S99+R99)*AU99)/100)</f>
        <v>1619.7799750000004</v>
      </c>
      <c r="DB99">
        <v>7</v>
      </c>
      <c r="DC99" t="s">
        <v>3</v>
      </c>
      <c r="DD99" t="s">
        <v>3</v>
      </c>
      <c r="DE99" t="s">
        <v>38</v>
      </c>
      <c r="DF99" t="s">
        <v>38</v>
      </c>
      <c r="DG99" t="s">
        <v>39</v>
      </c>
      <c r="DH99" t="s">
        <v>3</v>
      </c>
      <c r="DI99" t="s">
        <v>39</v>
      </c>
      <c r="DJ99" t="s">
        <v>38</v>
      </c>
      <c r="DK99" t="s">
        <v>3</v>
      </c>
      <c r="DL99" t="s">
        <v>40</v>
      </c>
      <c r="DM99" t="s">
        <v>41</v>
      </c>
      <c r="DN99">
        <v>0</v>
      </c>
      <c r="DO99">
        <v>0</v>
      </c>
      <c r="DP99">
        <v>1</v>
      </c>
      <c r="DQ99">
        <v>1</v>
      </c>
      <c r="DU99">
        <v>1005</v>
      </c>
      <c r="DV99" t="s">
        <v>22</v>
      </c>
      <c r="DW99" t="s">
        <v>22</v>
      </c>
      <c r="DX99">
        <v>100</v>
      </c>
      <c r="DZ99" t="s">
        <v>3</v>
      </c>
      <c r="EA99" t="s">
        <v>3</v>
      </c>
      <c r="EB99" t="s">
        <v>3</v>
      </c>
      <c r="EC99" t="s">
        <v>3</v>
      </c>
      <c r="EE99">
        <v>31727974</v>
      </c>
      <c r="EF99">
        <v>2</v>
      </c>
      <c r="EG99" t="s">
        <v>24</v>
      </c>
      <c r="EH99">
        <v>10</v>
      </c>
      <c r="EI99" t="s">
        <v>239</v>
      </c>
      <c r="EJ99">
        <v>1</v>
      </c>
      <c r="EK99">
        <v>10001</v>
      </c>
      <c r="EL99" t="s">
        <v>239</v>
      </c>
      <c r="EM99" t="s">
        <v>240</v>
      </c>
      <c r="EO99" t="s">
        <v>44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80.099999999999994</v>
      </c>
      <c r="EX99">
        <v>10.24</v>
      </c>
      <c r="EY99">
        <v>0</v>
      </c>
      <c r="FQ99">
        <v>0</v>
      </c>
      <c r="FR99">
        <f t="shared" si="68"/>
        <v>0</v>
      </c>
      <c r="FS99">
        <v>0</v>
      </c>
      <c r="FX99">
        <v>97.2</v>
      </c>
      <c r="FY99">
        <v>46.75</v>
      </c>
      <c r="GA99" t="s">
        <v>3</v>
      </c>
      <c r="GD99">
        <v>1</v>
      </c>
      <c r="GF99">
        <v>705135789</v>
      </c>
      <c r="GG99">
        <v>2</v>
      </c>
      <c r="GH99">
        <v>1</v>
      </c>
      <c r="GI99">
        <v>-2</v>
      </c>
      <c r="GJ99">
        <v>0</v>
      </c>
      <c r="GK99">
        <v>0</v>
      </c>
      <c r="GL99">
        <f t="shared" si="69"/>
        <v>0</v>
      </c>
      <c r="GM99">
        <f t="shared" si="70"/>
        <v>9666.92</v>
      </c>
      <c r="GN99">
        <f t="shared" si="71"/>
        <v>9666.92</v>
      </c>
      <c r="GO99">
        <f t="shared" si="72"/>
        <v>0</v>
      </c>
      <c r="GP99">
        <f t="shared" si="73"/>
        <v>0</v>
      </c>
      <c r="GR99">
        <v>0</v>
      </c>
      <c r="GS99">
        <v>3</v>
      </c>
      <c r="GT99">
        <v>0</v>
      </c>
      <c r="GU99" t="s">
        <v>3</v>
      </c>
      <c r="GV99">
        <f t="shared" si="74"/>
        <v>0</v>
      </c>
      <c r="GW99">
        <v>1</v>
      </c>
      <c r="GX99">
        <f t="shared" si="75"/>
        <v>0</v>
      </c>
      <c r="HA99">
        <v>0</v>
      </c>
      <c r="HB99">
        <v>0</v>
      </c>
      <c r="HC99">
        <f t="shared" si="76"/>
        <v>0</v>
      </c>
      <c r="HE99" t="s">
        <v>3</v>
      </c>
      <c r="HF99" t="s">
        <v>3</v>
      </c>
      <c r="HM99" t="s">
        <v>3</v>
      </c>
      <c r="HN99" t="s">
        <v>241</v>
      </c>
      <c r="HO99" t="s">
        <v>242</v>
      </c>
      <c r="HP99" t="s">
        <v>239</v>
      </c>
      <c r="HQ99" t="s">
        <v>239</v>
      </c>
      <c r="IK99">
        <v>0</v>
      </c>
    </row>
    <row r="100" spans="1:245" x14ac:dyDescent="0.2">
      <c r="A100">
        <v>18</v>
      </c>
      <c r="B100">
        <v>1</v>
      </c>
      <c r="C100">
        <v>84</v>
      </c>
      <c r="E100" t="s">
        <v>265</v>
      </c>
      <c r="F100" t="s">
        <v>244</v>
      </c>
      <c r="G100" t="s">
        <v>245</v>
      </c>
      <c r="H100" t="s">
        <v>246</v>
      </c>
      <c r="I100">
        <f>I99*J100</f>
        <v>0</v>
      </c>
      <c r="J100">
        <v>0</v>
      </c>
      <c r="K100">
        <v>0</v>
      </c>
      <c r="O100">
        <f t="shared" si="55"/>
        <v>0</v>
      </c>
      <c r="P100">
        <f>ROUND(CQ100*I100,2)</f>
        <v>0</v>
      </c>
      <c r="Q100">
        <f>ROUND(CR100*I100,2)</f>
        <v>0</v>
      </c>
      <c r="R100">
        <f>ROUND(CS100*I100,2)</f>
        <v>0</v>
      </c>
      <c r="S100">
        <f>ROUND(CT100*I100,2)</f>
        <v>0</v>
      </c>
      <c r="T100">
        <f t="shared" si="56"/>
        <v>0</v>
      </c>
      <c r="U100">
        <f>ROUND(CV100*I100,7)</f>
        <v>0</v>
      </c>
      <c r="V100">
        <f>ROUND(CW100*I100,7)</f>
        <v>0</v>
      </c>
      <c r="W100">
        <f t="shared" si="57"/>
        <v>0</v>
      </c>
      <c r="X100">
        <f t="shared" si="58"/>
        <v>0</v>
      </c>
      <c r="Y100">
        <f t="shared" si="59"/>
        <v>0</v>
      </c>
      <c r="AA100">
        <v>32945098</v>
      </c>
      <c r="AB100">
        <f t="shared" si="60"/>
        <v>0</v>
      </c>
      <c r="AC100">
        <f>ROUND((ES100),6)</f>
        <v>0</v>
      </c>
      <c r="AD100">
        <f>ROUND((((ET100)-(EU100))+AE100),6)</f>
        <v>0</v>
      </c>
      <c r="AE100">
        <f t="shared" ref="AE100:AF103" si="83">ROUND((EU100),6)</f>
        <v>0</v>
      </c>
      <c r="AF100">
        <f t="shared" si="83"/>
        <v>0</v>
      </c>
      <c r="AG100">
        <f t="shared" si="61"/>
        <v>0</v>
      </c>
      <c r="AH100">
        <f t="shared" ref="AH100:AI103" si="84">(EW100)</f>
        <v>0</v>
      </c>
      <c r="AI100">
        <f t="shared" si="84"/>
        <v>0</v>
      </c>
      <c r="AJ100">
        <f t="shared" si="62"/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108</v>
      </c>
      <c r="AU100">
        <v>55</v>
      </c>
      <c r="AV100">
        <v>1</v>
      </c>
      <c r="AW100">
        <v>1</v>
      </c>
      <c r="AZ100">
        <v>1</v>
      </c>
      <c r="BA100">
        <v>1</v>
      </c>
      <c r="BB100">
        <v>1</v>
      </c>
      <c r="BC100">
        <v>1</v>
      </c>
      <c r="BD100" t="s">
        <v>3</v>
      </c>
      <c r="BE100" t="s">
        <v>3</v>
      </c>
      <c r="BF100" t="s">
        <v>3</v>
      </c>
      <c r="BG100" t="s">
        <v>3</v>
      </c>
      <c r="BH100">
        <v>3</v>
      </c>
      <c r="BI100">
        <v>1</v>
      </c>
      <c r="BJ100" t="s">
        <v>3</v>
      </c>
      <c r="BM100">
        <v>10001</v>
      </c>
      <c r="BN100">
        <v>0</v>
      </c>
      <c r="BO100" t="s">
        <v>3</v>
      </c>
      <c r="BP100">
        <v>0</v>
      </c>
      <c r="BQ100">
        <v>2</v>
      </c>
      <c r="BR100">
        <v>0</v>
      </c>
      <c r="BS100">
        <v>1</v>
      </c>
      <c r="BT100">
        <v>1</v>
      </c>
      <c r="BU100">
        <v>1</v>
      </c>
      <c r="BV100">
        <v>1</v>
      </c>
      <c r="BW100">
        <v>1</v>
      </c>
      <c r="BX100">
        <v>1</v>
      </c>
      <c r="BY100" t="s">
        <v>3</v>
      </c>
      <c r="BZ100">
        <v>108</v>
      </c>
      <c r="CA100">
        <v>55</v>
      </c>
      <c r="CB100" t="s">
        <v>3</v>
      </c>
      <c r="CE100">
        <v>0</v>
      </c>
      <c r="CF100">
        <v>0</v>
      </c>
      <c r="CG100">
        <v>0</v>
      </c>
      <c r="CM100">
        <v>0</v>
      </c>
      <c r="CN100" t="s">
        <v>3</v>
      </c>
      <c r="CO100">
        <v>0</v>
      </c>
      <c r="CP100">
        <f t="shared" si="63"/>
        <v>0</v>
      </c>
      <c r="CQ100">
        <f>ROUND(AL100*BC100,2)</f>
        <v>0</v>
      </c>
      <c r="CR100">
        <f>ROUND(AM100*BB100,2)</f>
        <v>0</v>
      </c>
      <c r="CS100">
        <f>ROUND(AN100*BS100,2)</f>
        <v>0</v>
      </c>
      <c r="CT100">
        <f>ROUND(AO100*BA100,2)</f>
        <v>0</v>
      </c>
      <c r="CU100">
        <f t="shared" si="64"/>
        <v>0</v>
      </c>
      <c r="CV100">
        <f t="shared" ref="CV100:CW103" si="85">AH100</f>
        <v>0</v>
      </c>
      <c r="CW100">
        <f t="shared" si="85"/>
        <v>0</v>
      </c>
      <c r="CX100">
        <f t="shared" si="65"/>
        <v>0</v>
      </c>
      <c r="CY100">
        <f>(((S100+R100)*AT100)/100)</f>
        <v>0</v>
      </c>
      <c r="CZ100">
        <f>(((S100+R100)*AU100)/100)</f>
        <v>0</v>
      </c>
      <c r="DC100" t="s">
        <v>3</v>
      </c>
      <c r="DD100" t="s">
        <v>3</v>
      </c>
      <c r="DE100" t="s">
        <v>3</v>
      </c>
      <c r="DF100" t="s">
        <v>3</v>
      </c>
      <c r="DG100" t="s">
        <v>3</v>
      </c>
      <c r="DH100" t="s">
        <v>3</v>
      </c>
      <c r="DI100" t="s">
        <v>3</v>
      </c>
      <c r="DJ100" t="s">
        <v>3</v>
      </c>
      <c r="DK100" t="s">
        <v>3</v>
      </c>
      <c r="DL100" t="s">
        <v>3</v>
      </c>
      <c r="DM100" t="s">
        <v>3</v>
      </c>
      <c r="DN100">
        <v>0</v>
      </c>
      <c r="DO100">
        <v>0</v>
      </c>
      <c r="DP100">
        <v>1</v>
      </c>
      <c r="DQ100">
        <v>1</v>
      </c>
      <c r="DU100">
        <v>1013</v>
      </c>
      <c r="DV100" t="s">
        <v>246</v>
      </c>
      <c r="DW100" t="s">
        <v>246</v>
      </c>
      <c r="DX100">
        <v>1</v>
      </c>
      <c r="DZ100" t="s">
        <v>3</v>
      </c>
      <c r="EA100" t="s">
        <v>3</v>
      </c>
      <c r="EB100" t="s">
        <v>3</v>
      </c>
      <c r="EC100" t="s">
        <v>3</v>
      </c>
      <c r="EE100">
        <v>31727974</v>
      </c>
      <c r="EF100">
        <v>2</v>
      </c>
      <c r="EG100" t="s">
        <v>24</v>
      </c>
      <c r="EH100">
        <v>10</v>
      </c>
      <c r="EI100" t="s">
        <v>239</v>
      </c>
      <c r="EJ100">
        <v>1</v>
      </c>
      <c r="EK100">
        <v>10001</v>
      </c>
      <c r="EL100" t="s">
        <v>239</v>
      </c>
      <c r="EM100" t="s">
        <v>240</v>
      </c>
      <c r="EO100" t="s">
        <v>3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FQ100">
        <v>0</v>
      </c>
      <c r="FR100">
        <f t="shared" si="68"/>
        <v>0</v>
      </c>
      <c r="FS100">
        <v>0</v>
      </c>
      <c r="FX100">
        <v>108</v>
      </c>
      <c r="FY100">
        <v>55</v>
      </c>
      <c r="GA100" t="s">
        <v>3</v>
      </c>
      <c r="GD100">
        <v>1</v>
      </c>
      <c r="GF100">
        <v>805514110</v>
      </c>
      <c r="GG100">
        <v>2</v>
      </c>
      <c r="GH100">
        <v>1</v>
      </c>
      <c r="GI100">
        <v>-2</v>
      </c>
      <c r="GJ100">
        <v>0</v>
      </c>
      <c r="GK100">
        <v>0</v>
      </c>
      <c r="GL100">
        <f t="shared" si="69"/>
        <v>0</v>
      </c>
      <c r="GM100">
        <f t="shared" si="70"/>
        <v>0</v>
      </c>
      <c r="GN100">
        <f t="shared" si="71"/>
        <v>0</v>
      </c>
      <c r="GO100">
        <f t="shared" si="72"/>
        <v>0</v>
      </c>
      <c r="GP100">
        <f t="shared" si="73"/>
        <v>0</v>
      </c>
      <c r="GR100">
        <v>0</v>
      </c>
      <c r="GS100">
        <v>3</v>
      </c>
      <c r="GT100">
        <v>0</v>
      </c>
      <c r="GU100" t="s">
        <v>3</v>
      </c>
      <c r="GV100">
        <f t="shared" si="74"/>
        <v>0</v>
      </c>
      <c r="GW100">
        <v>1</v>
      </c>
      <c r="GX100">
        <f t="shared" si="75"/>
        <v>0</v>
      </c>
      <c r="HA100">
        <v>0</v>
      </c>
      <c r="HB100">
        <v>0</v>
      </c>
      <c r="HC100">
        <f t="shared" si="76"/>
        <v>0</v>
      </c>
      <c r="HE100" t="s">
        <v>3</v>
      </c>
      <c r="HF100" t="s">
        <v>3</v>
      </c>
      <c r="HM100" t="s">
        <v>3</v>
      </c>
      <c r="HN100" t="s">
        <v>241</v>
      </c>
      <c r="HO100" t="s">
        <v>242</v>
      </c>
      <c r="HP100" t="s">
        <v>239</v>
      </c>
      <c r="HQ100" t="s">
        <v>239</v>
      </c>
      <c r="IK100">
        <v>0</v>
      </c>
    </row>
    <row r="101" spans="1:245" x14ac:dyDescent="0.2">
      <c r="A101">
        <v>18</v>
      </c>
      <c r="B101">
        <v>1</v>
      </c>
      <c r="C101">
        <v>87</v>
      </c>
      <c r="E101" t="s">
        <v>266</v>
      </c>
      <c r="F101" t="s">
        <v>248</v>
      </c>
      <c r="G101" t="s">
        <v>249</v>
      </c>
      <c r="H101" t="s">
        <v>68</v>
      </c>
      <c r="I101">
        <f>I99*J101</f>
        <v>0</v>
      </c>
      <c r="J101">
        <v>0</v>
      </c>
      <c r="K101">
        <v>0</v>
      </c>
      <c r="O101">
        <f t="shared" si="55"/>
        <v>0</v>
      </c>
      <c r="P101">
        <f>ROUND(CQ101*I101,2)</f>
        <v>0</v>
      </c>
      <c r="Q101">
        <f>ROUND(CR101*I101,2)</f>
        <v>0</v>
      </c>
      <c r="R101">
        <f>ROUND(CS101*I101,2)</f>
        <v>0</v>
      </c>
      <c r="S101">
        <f>ROUND(CT101*I101,2)</f>
        <v>0</v>
      </c>
      <c r="T101">
        <f t="shared" si="56"/>
        <v>0</v>
      </c>
      <c r="U101">
        <f>ROUND(CV101*I101,7)</f>
        <v>0</v>
      </c>
      <c r="V101">
        <f>ROUND(CW101*I101,7)</f>
        <v>0</v>
      </c>
      <c r="W101">
        <f t="shared" si="57"/>
        <v>0</v>
      </c>
      <c r="X101">
        <f t="shared" si="58"/>
        <v>0</v>
      </c>
      <c r="Y101">
        <f t="shared" si="59"/>
        <v>0</v>
      </c>
      <c r="AA101">
        <v>32945098</v>
      </c>
      <c r="AB101">
        <f t="shared" si="60"/>
        <v>0</v>
      </c>
      <c r="AC101">
        <f>ROUND((ES101),6)</f>
        <v>0</v>
      </c>
      <c r="AD101">
        <f>ROUND((((ET101)-(EU101))+AE101),6)</f>
        <v>0</v>
      </c>
      <c r="AE101">
        <f t="shared" si="83"/>
        <v>0</v>
      </c>
      <c r="AF101">
        <f t="shared" si="83"/>
        <v>0</v>
      </c>
      <c r="AG101">
        <f t="shared" si="61"/>
        <v>0</v>
      </c>
      <c r="AH101">
        <f t="shared" si="84"/>
        <v>0</v>
      </c>
      <c r="AI101">
        <f t="shared" si="84"/>
        <v>0</v>
      </c>
      <c r="AJ101">
        <f t="shared" si="62"/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108</v>
      </c>
      <c r="AU101">
        <v>55</v>
      </c>
      <c r="AV101">
        <v>1</v>
      </c>
      <c r="AW101">
        <v>1</v>
      </c>
      <c r="AZ101">
        <v>1</v>
      </c>
      <c r="BA101">
        <v>1</v>
      </c>
      <c r="BB101">
        <v>1</v>
      </c>
      <c r="BC101">
        <v>1</v>
      </c>
      <c r="BD101" t="s">
        <v>3</v>
      </c>
      <c r="BE101" t="s">
        <v>3</v>
      </c>
      <c r="BF101" t="s">
        <v>3</v>
      </c>
      <c r="BG101" t="s">
        <v>3</v>
      </c>
      <c r="BH101">
        <v>3</v>
      </c>
      <c r="BI101">
        <v>1</v>
      </c>
      <c r="BJ101" t="s">
        <v>3</v>
      </c>
      <c r="BM101">
        <v>10001</v>
      </c>
      <c r="BN101">
        <v>0</v>
      </c>
      <c r="BO101" t="s">
        <v>3</v>
      </c>
      <c r="BP101">
        <v>0</v>
      </c>
      <c r="BQ101">
        <v>2</v>
      </c>
      <c r="BR101">
        <v>0</v>
      </c>
      <c r="BS101">
        <v>1</v>
      </c>
      <c r="BT101">
        <v>1</v>
      </c>
      <c r="BU101">
        <v>1</v>
      </c>
      <c r="BV101">
        <v>1</v>
      </c>
      <c r="BW101">
        <v>1</v>
      </c>
      <c r="BX101">
        <v>1</v>
      </c>
      <c r="BY101" t="s">
        <v>3</v>
      </c>
      <c r="BZ101">
        <v>108</v>
      </c>
      <c r="CA101">
        <v>55</v>
      </c>
      <c r="CB101" t="s">
        <v>3</v>
      </c>
      <c r="CE101">
        <v>0</v>
      </c>
      <c r="CF101">
        <v>0</v>
      </c>
      <c r="CG101">
        <v>0</v>
      </c>
      <c r="CM101">
        <v>0</v>
      </c>
      <c r="CN101" t="s">
        <v>3</v>
      </c>
      <c r="CO101">
        <v>0</v>
      </c>
      <c r="CP101">
        <f t="shared" si="63"/>
        <v>0</v>
      </c>
      <c r="CQ101">
        <f>ROUND(AL101*BC101,2)</f>
        <v>0</v>
      </c>
      <c r="CR101">
        <f>ROUND(AM101*BB101,2)</f>
        <v>0</v>
      </c>
      <c r="CS101">
        <f>ROUND(AN101*BS101,2)</f>
        <v>0</v>
      </c>
      <c r="CT101">
        <f>ROUND(AO101*BA101,2)</f>
        <v>0</v>
      </c>
      <c r="CU101">
        <f t="shared" si="64"/>
        <v>0</v>
      </c>
      <c r="CV101">
        <f t="shared" si="85"/>
        <v>0</v>
      </c>
      <c r="CW101">
        <f t="shared" si="85"/>
        <v>0</v>
      </c>
      <c r="CX101">
        <f t="shared" si="65"/>
        <v>0</v>
      </c>
      <c r="CY101">
        <f>(((S101+R101)*AT101)/100)</f>
        <v>0</v>
      </c>
      <c r="CZ101">
        <f>(((S101+R101)*AU101)/100)</f>
        <v>0</v>
      </c>
      <c r="DC101" t="s">
        <v>3</v>
      </c>
      <c r="DD101" t="s">
        <v>3</v>
      </c>
      <c r="DE101" t="s">
        <v>3</v>
      </c>
      <c r="DF101" t="s">
        <v>3</v>
      </c>
      <c r="DG101" t="s">
        <v>3</v>
      </c>
      <c r="DH101" t="s">
        <v>3</v>
      </c>
      <c r="DI101" t="s">
        <v>3</v>
      </c>
      <c r="DJ101" t="s">
        <v>3</v>
      </c>
      <c r="DK101" t="s">
        <v>3</v>
      </c>
      <c r="DL101" t="s">
        <v>3</v>
      </c>
      <c r="DM101" t="s">
        <v>3</v>
      </c>
      <c r="DN101">
        <v>0</v>
      </c>
      <c r="DO101">
        <v>0</v>
      </c>
      <c r="DP101">
        <v>1</v>
      </c>
      <c r="DQ101">
        <v>1</v>
      </c>
      <c r="DU101">
        <v>1009</v>
      </c>
      <c r="DV101" t="s">
        <v>68</v>
      </c>
      <c r="DW101" t="s">
        <v>68</v>
      </c>
      <c r="DX101">
        <v>1</v>
      </c>
      <c r="DZ101" t="s">
        <v>3</v>
      </c>
      <c r="EA101" t="s">
        <v>3</v>
      </c>
      <c r="EB101" t="s">
        <v>3</v>
      </c>
      <c r="EC101" t="s">
        <v>3</v>
      </c>
      <c r="EE101">
        <v>31727974</v>
      </c>
      <c r="EF101">
        <v>2</v>
      </c>
      <c r="EG101" t="s">
        <v>24</v>
      </c>
      <c r="EH101">
        <v>10</v>
      </c>
      <c r="EI101" t="s">
        <v>239</v>
      </c>
      <c r="EJ101">
        <v>1</v>
      </c>
      <c r="EK101">
        <v>10001</v>
      </c>
      <c r="EL101" t="s">
        <v>239</v>
      </c>
      <c r="EM101" t="s">
        <v>240</v>
      </c>
      <c r="EO101" t="s">
        <v>3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FQ101">
        <v>0</v>
      </c>
      <c r="FR101">
        <f t="shared" si="68"/>
        <v>0</v>
      </c>
      <c r="FS101">
        <v>0</v>
      </c>
      <c r="FX101">
        <v>108</v>
      </c>
      <c r="FY101">
        <v>55</v>
      </c>
      <c r="GA101" t="s">
        <v>3</v>
      </c>
      <c r="GD101">
        <v>1</v>
      </c>
      <c r="GF101">
        <v>553349952</v>
      </c>
      <c r="GG101">
        <v>2</v>
      </c>
      <c r="GH101">
        <v>1</v>
      </c>
      <c r="GI101">
        <v>-2</v>
      </c>
      <c r="GJ101">
        <v>0</v>
      </c>
      <c r="GK101">
        <v>0</v>
      </c>
      <c r="GL101">
        <f t="shared" si="69"/>
        <v>0</v>
      </c>
      <c r="GM101">
        <f t="shared" si="70"/>
        <v>0</v>
      </c>
      <c r="GN101">
        <f t="shared" si="71"/>
        <v>0</v>
      </c>
      <c r="GO101">
        <f t="shared" si="72"/>
        <v>0</v>
      </c>
      <c r="GP101">
        <f t="shared" si="73"/>
        <v>0</v>
      </c>
      <c r="GR101">
        <v>0</v>
      </c>
      <c r="GS101">
        <v>3</v>
      </c>
      <c r="GT101">
        <v>0</v>
      </c>
      <c r="GU101" t="s">
        <v>3</v>
      </c>
      <c r="GV101">
        <f t="shared" si="74"/>
        <v>0</v>
      </c>
      <c r="GW101">
        <v>1</v>
      </c>
      <c r="GX101">
        <f t="shared" si="75"/>
        <v>0</v>
      </c>
      <c r="HA101">
        <v>0</v>
      </c>
      <c r="HB101">
        <v>0</v>
      </c>
      <c r="HC101">
        <f t="shared" si="76"/>
        <v>0</v>
      </c>
      <c r="HE101" t="s">
        <v>3</v>
      </c>
      <c r="HF101" t="s">
        <v>3</v>
      </c>
      <c r="HM101" t="s">
        <v>3</v>
      </c>
      <c r="HN101" t="s">
        <v>241</v>
      </c>
      <c r="HO101" t="s">
        <v>242</v>
      </c>
      <c r="HP101" t="s">
        <v>239</v>
      </c>
      <c r="HQ101" t="s">
        <v>239</v>
      </c>
      <c r="IK101">
        <v>0</v>
      </c>
    </row>
    <row r="102" spans="1:245" x14ac:dyDescent="0.2">
      <c r="A102">
        <v>18</v>
      </c>
      <c r="B102">
        <v>1</v>
      </c>
      <c r="C102">
        <v>90</v>
      </c>
      <c r="E102" t="s">
        <v>267</v>
      </c>
      <c r="F102" t="s">
        <v>251</v>
      </c>
      <c r="G102" t="s">
        <v>252</v>
      </c>
      <c r="H102" t="s">
        <v>64</v>
      </c>
      <c r="I102">
        <f>I99*J102</f>
        <v>6.4722</v>
      </c>
      <c r="J102">
        <v>100</v>
      </c>
      <c r="K102">
        <v>100</v>
      </c>
      <c r="O102">
        <f t="shared" si="55"/>
        <v>0</v>
      </c>
      <c r="P102">
        <f>ROUND(CQ102*I102,2)</f>
        <v>0</v>
      </c>
      <c r="Q102">
        <f>ROUND(CR102*I102,2)</f>
        <v>0</v>
      </c>
      <c r="R102">
        <f>ROUND(CS102*I102,2)</f>
        <v>0</v>
      </c>
      <c r="S102">
        <f>ROUND(CT102*I102,2)</f>
        <v>0</v>
      </c>
      <c r="T102">
        <f t="shared" si="56"/>
        <v>0</v>
      </c>
      <c r="U102">
        <f>ROUND(CV102*I102,7)</f>
        <v>0</v>
      </c>
      <c r="V102">
        <f>ROUND(CW102*I102,7)</f>
        <v>0</v>
      </c>
      <c r="W102">
        <f t="shared" si="57"/>
        <v>0</v>
      </c>
      <c r="X102">
        <f t="shared" si="58"/>
        <v>0</v>
      </c>
      <c r="Y102">
        <f t="shared" si="59"/>
        <v>0</v>
      </c>
      <c r="AA102">
        <v>32945098</v>
      </c>
      <c r="AB102">
        <f t="shared" si="60"/>
        <v>0</v>
      </c>
      <c r="AC102">
        <f>ROUND((ES102),6)</f>
        <v>0</v>
      </c>
      <c r="AD102">
        <f>ROUND((((ET102)-(EU102))+AE102),6)</f>
        <v>0</v>
      </c>
      <c r="AE102">
        <f t="shared" si="83"/>
        <v>0</v>
      </c>
      <c r="AF102">
        <f t="shared" si="83"/>
        <v>0</v>
      </c>
      <c r="AG102">
        <f t="shared" si="61"/>
        <v>0</v>
      </c>
      <c r="AH102">
        <f t="shared" si="84"/>
        <v>0</v>
      </c>
      <c r="AI102">
        <f t="shared" si="84"/>
        <v>0</v>
      </c>
      <c r="AJ102">
        <f t="shared" si="62"/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108</v>
      </c>
      <c r="AU102">
        <v>55</v>
      </c>
      <c r="AV102">
        <v>1</v>
      </c>
      <c r="AW102">
        <v>1</v>
      </c>
      <c r="AZ102">
        <v>1</v>
      </c>
      <c r="BA102">
        <v>1</v>
      </c>
      <c r="BB102">
        <v>1</v>
      </c>
      <c r="BC102">
        <v>1</v>
      </c>
      <c r="BD102" t="s">
        <v>3</v>
      </c>
      <c r="BE102" t="s">
        <v>3</v>
      </c>
      <c r="BF102" t="s">
        <v>3</v>
      </c>
      <c r="BG102" t="s">
        <v>3</v>
      </c>
      <c r="BH102">
        <v>3</v>
      </c>
      <c r="BI102">
        <v>1</v>
      </c>
      <c r="BJ102" t="s">
        <v>3</v>
      </c>
      <c r="BM102">
        <v>10001</v>
      </c>
      <c r="BN102">
        <v>0</v>
      </c>
      <c r="BO102" t="s">
        <v>3</v>
      </c>
      <c r="BP102">
        <v>0</v>
      </c>
      <c r="BQ102">
        <v>2</v>
      </c>
      <c r="BR102">
        <v>0</v>
      </c>
      <c r="BS102">
        <v>1</v>
      </c>
      <c r="BT102">
        <v>1</v>
      </c>
      <c r="BU102">
        <v>1</v>
      </c>
      <c r="BV102">
        <v>1</v>
      </c>
      <c r="BW102">
        <v>1</v>
      </c>
      <c r="BX102">
        <v>1</v>
      </c>
      <c r="BY102" t="s">
        <v>3</v>
      </c>
      <c r="BZ102">
        <v>108</v>
      </c>
      <c r="CA102">
        <v>55</v>
      </c>
      <c r="CB102" t="s">
        <v>3</v>
      </c>
      <c r="CE102">
        <v>0</v>
      </c>
      <c r="CF102">
        <v>0</v>
      </c>
      <c r="CG102">
        <v>0</v>
      </c>
      <c r="CM102">
        <v>0</v>
      </c>
      <c r="CN102" t="s">
        <v>3</v>
      </c>
      <c r="CO102">
        <v>0</v>
      </c>
      <c r="CP102">
        <f t="shared" si="63"/>
        <v>0</v>
      </c>
      <c r="CQ102">
        <f>ROUND(AL102*BC102,2)</f>
        <v>0</v>
      </c>
      <c r="CR102">
        <f>ROUND(AM102*BB102,2)</f>
        <v>0</v>
      </c>
      <c r="CS102">
        <f>ROUND(AN102*BS102,2)</f>
        <v>0</v>
      </c>
      <c r="CT102">
        <f>ROUND(AO102*BA102,2)</f>
        <v>0</v>
      </c>
      <c r="CU102">
        <f t="shared" si="64"/>
        <v>0</v>
      </c>
      <c r="CV102">
        <f t="shared" si="85"/>
        <v>0</v>
      </c>
      <c r="CW102">
        <f t="shared" si="85"/>
        <v>0</v>
      </c>
      <c r="CX102">
        <f t="shared" si="65"/>
        <v>0</v>
      </c>
      <c r="CY102">
        <f>(((S102+R102)*AT102)/100)</f>
        <v>0</v>
      </c>
      <c r="CZ102">
        <f>(((S102+R102)*AU102)/100)</f>
        <v>0</v>
      </c>
      <c r="DC102" t="s">
        <v>3</v>
      </c>
      <c r="DD102" t="s">
        <v>3</v>
      </c>
      <c r="DE102" t="s">
        <v>3</v>
      </c>
      <c r="DF102" t="s">
        <v>3</v>
      </c>
      <c r="DG102" t="s">
        <v>3</v>
      </c>
      <c r="DH102" t="s">
        <v>3</v>
      </c>
      <c r="DI102" t="s">
        <v>3</v>
      </c>
      <c r="DJ102" t="s">
        <v>3</v>
      </c>
      <c r="DK102" t="s">
        <v>3</v>
      </c>
      <c r="DL102" t="s">
        <v>3</v>
      </c>
      <c r="DM102" t="s">
        <v>3</v>
      </c>
      <c r="DN102">
        <v>0</v>
      </c>
      <c r="DO102">
        <v>0</v>
      </c>
      <c r="DP102">
        <v>1</v>
      </c>
      <c r="DQ102">
        <v>1</v>
      </c>
      <c r="DU102">
        <v>1005</v>
      </c>
      <c r="DV102" t="s">
        <v>64</v>
      </c>
      <c r="DW102" t="s">
        <v>64</v>
      </c>
      <c r="DX102">
        <v>1</v>
      </c>
      <c r="DZ102" t="s">
        <v>3</v>
      </c>
      <c r="EA102" t="s">
        <v>3</v>
      </c>
      <c r="EB102" t="s">
        <v>3</v>
      </c>
      <c r="EC102" t="s">
        <v>3</v>
      </c>
      <c r="EE102">
        <v>31727974</v>
      </c>
      <c r="EF102">
        <v>2</v>
      </c>
      <c r="EG102" t="s">
        <v>24</v>
      </c>
      <c r="EH102">
        <v>10</v>
      </c>
      <c r="EI102" t="s">
        <v>239</v>
      </c>
      <c r="EJ102">
        <v>1</v>
      </c>
      <c r="EK102">
        <v>10001</v>
      </c>
      <c r="EL102" t="s">
        <v>239</v>
      </c>
      <c r="EM102" t="s">
        <v>240</v>
      </c>
      <c r="EO102" t="s">
        <v>3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FQ102">
        <v>0</v>
      </c>
      <c r="FR102">
        <f t="shared" si="68"/>
        <v>0</v>
      </c>
      <c r="FS102">
        <v>0</v>
      </c>
      <c r="FX102">
        <v>108</v>
      </c>
      <c r="FY102">
        <v>55</v>
      </c>
      <c r="GA102" t="s">
        <v>3</v>
      </c>
      <c r="GD102">
        <v>1</v>
      </c>
      <c r="GF102">
        <v>-732808487</v>
      </c>
      <c r="GG102">
        <v>2</v>
      </c>
      <c r="GH102">
        <v>1</v>
      </c>
      <c r="GI102">
        <v>-2</v>
      </c>
      <c r="GJ102">
        <v>0</v>
      </c>
      <c r="GK102">
        <v>0</v>
      </c>
      <c r="GL102">
        <f t="shared" si="69"/>
        <v>0</v>
      </c>
      <c r="GM102">
        <f t="shared" si="70"/>
        <v>0</v>
      </c>
      <c r="GN102">
        <f t="shared" si="71"/>
        <v>0</v>
      </c>
      <c r="GO102">
        <f t="shared" si="72"/>
        <v>0</v>
      </c>
      <c r="GP102">
        <f t="shared" si="73"/>
        <v>0</v>
      </c>
      <c r="GR102">
        <v>0</v>
      </c>
      <c r="GS102">
        <v>3</v>
      </c>
      <c r="GT102">
        <v>0</v>
      </c>
      <c r="GU102" t="s">
        <v>3</v>
      </c>
      <c r="GV102">
        <f t="shared" si="74"/>
        <v>0</v>
      </c>
      <c r="GW102">
        <v>1</v>
      </c>
      <c r="GX102">
        <f t="shared" si="75"/>
        <v>0</v>
      </c>
      <c r="HA102">
        <v>0</v>
      </c>
      <c r="HB102">
        <v>0</v>
      </c>
      <c r="HC102">
        <f t="shared" si="76"/>
        <v>0</v>
      </c>
      <c r="HE102" t="s">
        <v>3</v>
      </c>
      <c r="HF102" t="s">
        <v>3</v>
      </c>
      <c r="HM102" t="s">
        <v>3</v>
      </c>
      <c r="HN102" t="s">
        <v>241</v>
      </c>
      <c r="HO102" t="s">
        <v>242</v>
      </c>
      <c r="HP102" t="s">
        <v>239</v>
      </c>
      <c r="HQ102" t="s">
        <v>239</v>
      </c>
      <c r="IK102">
        <v>0</v>
      </c>
    </row>
    <row r="103" spans="1:245" x14ac:dyDescent="0.2">
      <c r="A103">
        <v>17</v>
      </c>
      <c r="B103">
        <v>1</v>
      </c>
      <c r="E103" t="s">
        <v>268</v>
      </c>
      <c r="F103" t="s">
        <v>269</v>
      </c>
      <c r="G103" t="s">
        <v>270</v>
      </c>
      <c r="H103" t="s">
        <v>64</v>
      </c>
      <c r="I103">
        <v>6.4722</v>
      </c>
      <c r="J103">
        <v>0</v>
      </c>
      <c r="K103">
        <v>6.4722</v>
      </c>
      <c r="O103">
        <f t="shared" si="55"/>
        <v>76881.320000000007</v>
      </c>
      <c r="P103">
        <f>ROUND(CQ103*I103,2)</f>
        <v>76881.320000000007</v>
      </c>
      <c r="Q103">
        <f>ROUND(CR103*I103,2)</f>
        <v>0</v>
      </c>
      <c r="R103">
        <f>ROUND(CS103*I103,2)</f>
        <v>0</v>
      </c>
      <c r="S103">
        <f>ROUND(CT103*I103,2)</f>
        <v>0</v>
      </c>
      <c r="T103">
        <f t="shared" si="56"/>
        <v>0</v>
      </c>
      <c r="U103">
        <f>ROUND(CV103*I103,7)</f>
        <v>0</v>
      </c>
      <c r="V103">
        <f>ROUND(CW103*I103,7)</f>
        <v>0</v>
      </c>
      <c r="W103">
        <f t="shared" si="57"/>
        <v>0</v>
      </c>
      <c r="X103">
        <f t="shared" si="58"/>
        <v>0</v>
      </c>
      <c r="Y103">
        <f t="shared" si="59"/>
        <v>0</v>
      </c>
      <c r="AA103">
        <v>32945098</v>
      </c>
      <c r="AB103">
        <f t="shared" si="60"/>
        <v>13053.52</v>
      </c>
      <c r="AC103">
        <f>ROUND((ES103),6)</f>
        <v>13053.52</v>
      </c>
      <c r="AD103">
        <f>ROUND((((ET103)-(EU103))+AE103),6)</f>
        <v>0</v>
      </c>
      <c r="AE103">
        <f t="shared" si="83"/>
        <v>0</v>
      </c>
      <c r="AF103">
        <f t="shared" si="83"/>
        <v>0</v>
      </c>
      <c r="AG103">
        <f t="shared" si="61"/>
        <v>0</v>
      </c>
      <c r="AH103">
        <f t="shared" si="84"/>
        <v>0</v>
      </c>
      <c r="AI103">
        <f t="shared" si="84"/>
        <v>0</v>
      </c>
      <c r="AJ103">
        <f t="shared" si="62"/>
        <v>0</v>
      </c>
      <c r="AK103">
        <v>13053.52</v>
      </c>
      <c r="AL103">
        <v>13053.52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1</v>
      </c>
      <c r="AW103">
        <v>1</v>
      </c>
      <c r="AZ103">
        <v>1</v>
      </c>
      <c r="BA103">
        <v>1</v>
      </c>
      <c r="BB103">
        <v>1</v>
      </c>
      <c r="BC103">
        <v>0.91</v>
      </c>
      <c r="BD103" t="s">
        <v>3</v>
      </c>
      <c r="BE103" t="s">
        <v>3</v>
      </c>
      <c r="BF103" t="s">
        <v>3</v>
      </c>
      <c r="BG103" t="s">
        <v>3</v>
      </c>
      <c r="BH103">
        <v>3</v>
      </c>
      <c r="BI103">
        <v>1</v>
      </c>
      <c r="BJ103" t="s">
        <v>271</v>
      </c>
      <c r="BM103">
        <v>500001</v>
      </c>
      <c r="BN103">
        <v>0</v>
      </c>
      <c r="BO103" t="s">
        <v>269</v>
      </c>
      <c r="BP103">
        <v>1</v>
      </c>
      <c r="BQ103">
        <v>8</v>
      </c>
      <c r="BR103">
        <v>0</v>
      </c>
      <c r="BS103">
        <v>1</v>
      </c>
      <c r="BT103">
        <v>1</v>
      </c>
      <c r="BU103">
        <v>1</v>
      </c>
      <c r="BV103">
        <v>1</v>
      </c>
      <c r="BW103">
        <v>1</v>
      </c>
      <c r="BX103">
        <v>1</v>
      </c>
      <c r="BY103" t="s">
        <v>3</v>
      </c>
      <c r="BZ103">
        <v>0</v>
      </c>
      <c r="CA103">
        <v>0</v>
      </c>
      <c r="CB103" t="s">
        <v>3</v>
      </c>
      <c r="CE103">
        <v>0</v>
      </c>
      <c r="CF103">
        <v>0</v>
      </c>
      <c r="CG103">
        <v>0</v>
      </c>
      <c r="CM103">
        <v>0</v>
      </c>
      <c r="CN103" t="s">
        <v>3</v>
      </c>
      <c r="CO103">
        <v>0</v>
      </c>
      <c r="CP103">
        <f t="shared" si="63"/>
        <v>76881.320000000007</v>
      </c>
      <c r="CQ103">
        <f>ROUND(AL103*BC103,2)</f>
        <v>11878.7</v>
      </c>
      <c r="CR103">
        <f>ROUND(AM103*BB103,2)</f>
        <v>0</v>
      </c>
      <c r="CS103">
        <f>ROUND(AN103*BS103,2)</f>
        <v>0</v>
      </c>
      <c r="CT103">
        <f>ROUND(AO103*BA103,2)</f>
        <v>0</v>
      </c>
      <c r="CU103">
        <f t="shared" si="64"/>
        <v>0</v>
      </c>
      <c r="CV103">
        <f t="shared" si="85"/>
        <v>0</v>
      </c>
      <c r="CW103">
        <f t="shared" si="85"/>
        <v>0</v>
      </c>
      <c r="CX103">
        <f t="shared" si="65"/>
        <v>0</v>
      </c>
      <c r="CY103">
        <f>0</f>
        <v>0</v>
      </c>
      <c r="CZ103">
        <f>0</f>
        <v>0</v>
      </c>
      <c r="DC103" t="s">
        <v>3</v>
      </c>
      <c r="DD103" t="s">
        <v>3</v>
      </c>
      <c r="DE103" t="s">
        <v>3</v>
      </c>
      <c r="DF103" t="s">
        <v>3</v>
      </c>
      <c r="DG103" t="s">
        <v>3</v>
      </c>
      <c r="DH103" t="s">
        <v>3</v>
      </c>
      <c r="DI103" t="s">
        <v>3</v>
      </c>
      <c r="DJ103" t="s">
        <v>3</v>
      </c>
      <c r="DK103" t="s">
        <v>3</v>
      </c>
      <c r="DL103" t="s">
        <v>3</v>
      </c>
      <c r="DM103" t="s">
        <v>3</v>
      </c>
      <c r="DN103">
        <v>0</v>
      </c>
      <c r="DO103">
        <v>0</v>
      </c>
      <c r="DP103">
        <v>1</v>
      </c>
      <c r="DQ103">
        <v>1</v>
      </c>
      <c r="DU103">
        <v>1005</v>
      </c>
      <c r="DV103" t="s">
        <v>64</v>
      </c>
      <c r="DW103" t="s">
        <v>64</v>
      </c>
      <c r="DX103">
        <v>1</v>
      </c>
      <c r="DZ103" t="s">
        <v>3</v>
      </c>
      <c r="EA103" t="s">
        <v>3</v>
      </c>
      <c r="EB103" t="s">
        <v>3</v>
      </c>
      <c r="EC103" t="s">
        <v>3</v>
      </c>
      <c r="EE103">
        <v>31727907</v>
      </c>
      <c r="EF103">
        <v>8</v>
      </c>
      <c r="EG103" t="s">
        <v>73</v>
      </c>
      <c r="EH103">
        <v>0</v>
      </c>
      <c r="EI103" t="s">
        <v>3</v>
      </c>
      <c r="EJ103">
        <v>1</v>
      </c>
      <c r="EK103">
        <v>500001</v>
      </c>
      <c r="EL103" t="s">
        <v>74</v>
      </c>
      <c r="EM103" t="s">
        <v>75</v>
      </c>
      <c r="EO103" t="s">
        <v>3</v>
      </c>
      <c r="EQ103">
        <v>0</v>
      </c>
      <c r="ER103">
        <v>13053.52</v>
      </c>
      <c r="ES103">
        <v>13053.52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FQ103">
        <v>0</v>
      </c>
      <c r="FR103">
        <f t="shared" si="68"/>
        <v>0</v>
      </c>
      <c r="FS103">
        <v>0</v>
      </c>
      <c r="FX103">
        <v>0</v>
      </c>
      <c r="FY103">
        <v>0</v>
      </c>
      <c r="GA103" t="s">
        <v>3</v>
      </c>
      <c r="GD103">
        <v>1</v>
      </c>
      <c r="GF103">
        <v>243345040</v>
      </c>
      <c r="GG103">
        <v>2</v>
      </c>
      <c r="GH103">
        <v>1</v>
      </c>
      <c r="GI103">
        <v>2</v>
      </c>
      <c r="GJ103">
        <v>0</v>
      </c>
      <c r="GK103">
        <v>0</v>
      </c>
      <c r="GL103">
        <f t="shared" si="69"/>
        <v>0</v>
      </c>
      <c r="GM103">
        <f t="shared" si="70"/>
        <v>76881.320000000007</v>
      </c>
      <c r="GN103">
        <f t="shared" si="71"/>
        <v>76881.320000000007</v>
      </c>
      <c r="GO103">
        <f t="shared" si="72"/>
        <v>0</v>
      </c>
      <c r="GP103">
        <f t="shared" si="73"/>
        <v>0</v>
      </c>
      <c r="GR103">
        <v>0</v>
      </c>
      <c r="GS103">
        <v>3</v>
      </c>
      <c r="GT103">
        <v>0</v>
      </c>
      <c r="GU103" t="s">
        <v>3</v>
      </c>
      <c r="GV103">
        <f t="shared" si="74"/>
        <v>0</v>
      </c>
      <c r="GW103">
        <v>1</v>
      </c>
      <c r="GX103">
        <f t="shared" si="75"/>
        <v>0</v>
      </c>
      <c r="HA103">
        <v>0</v>
      </c>
      <c r="HB103">
        <v>0</v>
      </c>
      <c r="HC103">
        <f t="shared" si="76"/>
        <v>0</v>
      </c>
      <c r="HE103" t="s">
        <v>3</v>
      </c>
      <c r="HF103" t="s">
        <v>3</v>
      </c>
      <c r="HM103" t="s">
        <v>3</v>
      </c>
      <c r="HN103" t="s">
        <v>3</v>
      </c>
      <c r="HO103" t="s">
        <v>3</v>
      </c>
      <c r="HP103" t="s">
        <v>3</v>
      </c>
      <c r="HQ103" t="s">
        <v>3</v>
      </c>
      <c r="IK103">
        <v>0</v>
      </c>
    </row>
    <row r="104" spans="1:245" x14ac:dyDescent="0.2">
      <c r="A104">
        <v>17</v>
      </c>
      <c r="B104">
        <v>1</v>
      </c>
      <c r="C104">
        <f>ROW(SmtRes!A92)</f>
        <v>92</v>
      </c>
      <c r="D104">
        <f>ROW(EtalonRes!A92)</f>
        <v>92</v>
      </c>
      <c r="E104" t="s">
        <v>272</v>
      </c>
      <c r="F104" t="s">
        <v>273</v>
      </c>
      <c r="G104" t="s">
        <v>274</v>
      </c>
      <c r="H104" t="s">
        <v>22</v>
      </c>
      <c r="I104">
        <f>ROUND(3.445/100,7)</f>
        <v>3.4450000000000001E-2</v>
      </c>
      <c r="J104">
        <v>0</v>
      </c>
      <c r="K104">
        <f>ROUND(6.89/100,7)</f>
        <v>6.8900000000000003E-2</v>
      </c>
      <c r="O104">
        <f t="shared" si="55"/>
        <v>321.64999999999998</v>
      </c>
      <c r="P104">
        <f>SUMIF(SmtRes!AQ91:'SmtRes'!AQ92,"=1",SmtRes!DF91:'SmtRes'!DF92)</f>
        <v>0</v>
      </c>
      <c r="Q104">
        <f>SUMIF(SmtRes!AQ91:'SmtRes'!AQ92,"=1",SmtRes!DG91:'SmtRes'!DG92)</f>
        <v>0</v>
      </c>
      <c r="R104">
        <f>SUMIF(SmtRes!AQ91:'SmtRes'!AQ92,"=1",SmtRes!DH91:'SmtRes'!DH92)</f>
        <v>0</v>
      </c>
      <c r="S104">
        <f>SUMIF(SmtRes!AQ91:'SmtRes'!AQ92,"=1",SmtRes!DI91:'SmtRes'!DI92)</f>
        <v>321.64999999999998</v>
      </c>
      <c r="T104">
        <f t="shared" si="56"/>
        <v>0</v>
      </c>
      <c r="U104">
        <f>SUMIF(SmtRes!AQ91:'SmtRes'!AQ92,"=1",SmtRes!CV91:'SmtRes'!CV92)</f>
        <v>0.78614899999999999</v>
      </c>
      <c r="V104">
        <f>SUMIF(SmtRes!AQ91:'SmtRes'!AQ92,"=1",SmtRes!CW91:'SmtRes'!CW92)</f>
        <v>0</v>
      </c>
      <c r="W104">
        <f t="shared" si="57"/>
        <v>0</v>
      </c>
      <c r="X104">
        <f t="shared" si="58"/>
        <v>292.7</v>
      </c>
      <c r="Y104">
        <f t="shared" si="59"/>
        <v>167.26</v>
      </c>
      <c r="AA104">
        <v>32945098</v>
      </c>
      <c r="AB104">
        <f t="shared" si="60"/>
        <v>9336.5748000000003</v>
      </c>
      <c r="AC104">
        <f>ROUND((0),6)</f>
        <v>0</v>
      </c>
      <c r="AD104">
        <f>ROUND((((0)-(0))+AE104),6)</f>
        <v>0</v>
      </c>
      <c r="AE104">
        <f>ROUND((0),6)</f>
        <v>0</v>
      </c>
      <c r="AF104">
        <f>ROUND((SUM(SmtRes!BT91:'SmtRes'!BT92)),6)</f>
        <v>9336.5748000000003</v>
      </c>
      <c r="AG104">
        <f t="shared" si="61"/>
        <v>0</v>
      </c>
      <c r="AH104">
        <f>(SUM(SmtRes!BU91:'SmtRes'!BU92))</f>
        <v>22.82</v>
      </c>
      <c r="AI104">
        <f>(0)</f>
        <v>0</v>
      </c>
      <c r="AJ104">
        <f t="shared" si="62"/>
        <v>0</v>
      </c>
      <c r="AK104">
        <v>9336.5748000000003</v>
      </c>
      <c r="AL104">
        <v>0</v>
      </c>
      <c r="AM104">
        <v>0</v>
      </c>
      <c r="AN104">
        <v>0</v>
      </c>
      <c r="AO104">
        <v>9336.5748000000003</v>
      </c>
      <c r="AP104">
        <v>0</v>
      </c>
      <c r="AQ104">
        <v>22.82</v>
      </c>
      <c r="AR104">
        <v>0</v>
      </c>
      <c r="AS104">
        <v>0</v>
      </c>
      <c r="AT104">
        <v>91</v>
      </c>
      <c r="AU104">
        <v>52</v>
      </c>
      <c r="AV104">
        <v>1</v>
      </c>
      <c r="AW104">
        <v>1</v>
      </c>
      <c r="AZ104">
        <v>1</v>
      </c>
      <c r="BA104">
        <v>1</v>
      </c>
      <c r="BB104">
        <v>1</v>
      </c>
      <c r="BC104">
        <v>1</v>
      </c>
      <c r="BD104" t="s">
        <v>3</v>
      </c>
      <c r="BE104" t="s">
        <v>3</v>
      </c>
      <c r="BF104" t="s">
        <v>3</v>
      </c>
      <c r="BG104" t="s">
        <v>3</v>
      </c>
      <c r="BH104">
        <v>0</v>
      </c>
      <c r="BI104">
        <v>1</v>
      </c>
      <c r="BJ104" t="s">
        <v>275</v>
      </c>
      <c r="BM104">
        <v>46003</v>
      </c>
      <c r="BN104">
        <v>0</v>
      </c>
      <c r="BO104" t="s">
        <v>3</v>
      </c>
      <c r="BP104">
        <v>0</v>
      </c>
      <c r="BQ104">
        <v>2</v>
      </c>
      <c r="BR104">
        <v>0</v>
      </c>
      <c r="BS104">
        <v>1</v>
      </c>
      <c r="BT104">
        <v>1</v>
      </c>
      <c r="BU104">
        <v>1</v>
      </c>
      <c r="BV104">
        <v>1</v>
      </c>
      <c r="BW104">
        <v>1</v>
      </c>
      <c r="BX104">
        <v>1</v>
      </c>
      <c r="BY104" t="s">
        <v>3</v>
      </c>
      <c r="BZ104">
        <v>91</v>
      </c>
      <c r="CA104">
        <v>52</v>
      </c>
      <c r="CB104" t="s">
        <v>3</v>
      </c>
      <c r="CE104">
        <v>0</v>
      </c>
      <c r="CF104">
        <v>0</v>
      </c>
      <c r="CG104">
        <v>0</v>
      </c>
      <c r="CM104">
        <v>0</v>
      </c>
      <c r="CN104" t="s">
        <v>3</v>
      </c>
      <c r="CO104">
        <v>0</v>
      </c>
      <c r="CP104">
        <f t="shared" si="63"/>
        <v>321.64999999999998</v>
      </c>
      <c r="CQ104">
        <f>SUMIF(SmtRes!AQ91:'SmtRes'!AQ92,"=1",SmtRes!AA91:'SmtRes'!AA92)</f>
        <v>0</v>
      </c>
      <c r="CR104">
        <f>SUMIF(SmtRes!AQ91:'SmtRes'!AQ92,"=1",SmtRes!AB91:'SmtRes'!AB92)</f>
        <v>0</v>
      </c>
      <c r="CS104">
        <f>SUMIF(SmtRes!AQ91:'SmtRes'!AQ92,"=1",SmtRes!AC91:'SmtRes'!AC92)</f>
        <v>0</v>
      </c>
      <c r="CT104">
        <f>SUMIF(SmtRes!AQ91:'SmtRes'!AQ92,"=1",SmtRes!AD91:'SmtRes'!AD92)</f>
        <v>409.14</v>
      </c>
      <c r="CU104">
        <f t="shared" si="64"/>
        <v>0</v>
      </c>
      <c r="CV104">
        <f>SUMIF(SmtRes!AQ91:'SmtRes'!AQ92,"=1",SmtRes!BU91:'SmtRes'!BU92)</f>
        <v>22.82</v>
      </c>
      <c r="CW104">
        <f>SUMIF(SmtRes!AQ91:'SmtRes'!AQ92,"=1",SmtRes!BV91:'SmtRes'!BV92)</f>
        <v>0</v>
      </c>
      <c r="CX104">
        <f t="shared" si="65"/>
        <v>0</v>
      </c>
      <c r="CY104">
        <f>(((S104+R104)*AT104)/100)</f>
        <v>292.70149999999995</v>
      </c>
      <c r="CZ104">
        <f>(((S104+R104)*AU104)/100)</f>
        <v>167.25799999999998</v>
      </c>
      <c r="DC104" t="s">
        <v>3</v>
      </c>
      <c r="DD104" t="s">
        <v>3</v>
      </c>
      <c r="DE104" t="s">
        <v>3</v>
      </c>
      <c r="DF104" t="s">
        <v>3</v>
      </c>
      <c r="DG104" t="s">
        <v>3</v>
      </c>
      <c r="DH104" t="s">
        <v>3</v>
      </c>
      <c r="DI104" t="s">
        <v>3</v>
      </c>
      <c r="DJ104" t="s">
        <v>3</v>
      </c>
      <c r="DK104" t="s">
        <v>3</v>
      </c>
      <c r="DL104" t="s">
        <v>3</v>
      </c>
      <c r="DM104" t="s">
        <v>3</v>
      </c>
      <c r="DN104">
        <v>0</v>
      </c>
      <c r="DO104">
        <v>0</v>
      </c>
      <c r="DP104">
        <v>1</v>
      </c>
      <c r="DQ104">
        <v>1</v>
      </c>
      <c r="DU104">
        <v>1005</v>
      </c>
      <c r="DV104" t="s">
        <v>22</v>
      </c>
      <c r="DW104" t="s">
        <v>22</v>
      </c>
      <c r="DX104">
        <v>100</v>
      </c>
      <c r="DZ104" t="s">
        <v>3</v>
      </c>
      <c r="EA104" t="s">
        <v>3</v>
      </c>
      <c r="EB104" t="s">
        <v>3</v>
      </c>
      <c r="EC104" t="s">
        <v>3</v>
      </c>
      <c r="EE104">
        <v>31728215</v>
      </c>
      <c r="EF104">
        <v>2</v>
      </c>
      <c r="EG104" t="s">
        <v>24</v>
      </c>
      <c r="EH104">
        <v>40</v>
      </c>
      <c r="EI104" t="s">
        <v>25</v>
      </c>
      <c r="EJ104">
        <v>1</v>
      </c>
      <c r="EK104">
        <v>46003</v>
      </c>
      <c r="EL104" t="s">
        <v>26</v>
      </c>
      <c r="EM104" t="s">
        <v>27</v>
      </c>
      <c r="EO104" t="s">
        <v>3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22.82</v>
      </c>
      <c r="EX104">
        <v>0</v>
      </c>
      <c r="EY104">
        <v>0</v>
      </c>
      <c r="FQ104">
        <v>0</v>
      </c>
      <c r="FR104">
        <f t="shared" si="68"/>
        <v>0</v>
      </c>
      <c r="FS104">
        <v>0</v>
      </c>
      <c r="FX104">
        <v>91</v>
      </c>
      <c r="FY104">
        <v>52</v>
      </c>
      <c r="GA104" t="s">
        <v>3</v>
      </c>
      <c r="GD104">
        <v>1</v>
      </c>
      <c r="GF104">
        <v>1938349285</v>
      </c>
      <c r="GG104">
        <v>2</v>
      </c>
      <c r="GH104">
        <v>1</v>
      </c>
      <c r="GI104">
        <v>-2</v>
      </c>
      <c r="GJ104">
        <v>0</v>
      </c>
      <c r="GK104">
        <v>0</v>
      </c>
      <c r="GL104">
        <f t="shared" si="69"/>
        <v>0</v>
      </c>
      <c r="GM104">
        <f t="shared" si="70"/>
        <v>781.61</v>
      </c>
      <c r="GN104">
        <f t="shared" si="71"/>
        <v>781.61</v>
      </c>
      <c r="GO104">
        <f t="shared" si="72"/>
        <v>0</v>
      </c>
      <c r="GP104">
        <f t="shared" si="73"/>
        <v>0</v>
      </c>
      <c r="GR104">
        <v>0</v>
      </c>
      <c r="GS104">
        <v>3</v>
      </c>
      <c r="GT104">
        <v>0</v>
      </c>
      <c r="GU104" t="s">
        <v>3</v>
      </c>
      <c r="GV104">
        <f t="shared" si="74"/>
        <v>0</v>
      </c>
      <c r="GW104">
        <v>1</v>
      </c>
      <c r="GX104">
        <f t="shared" si="75"/>
        <v>0</v>
      </c>
      <c r="HA104">
        <v>0</v>
      </c>
      <c r="HB104">
        <v>0</v>
      </c>
      <c r="HC104">
        <f t="shared" si="76"/>
        <v>0</v>
      </c>
      <c r="HE104" t="s">
        <v>3</v>
      </c>
      <c r="HF104" t="s">
        <v>3</v>
      </c>
      <c r="HM104" t="s">
        <v>3</v>
      </c>
      <c r="HN104" t="s">
        <v>28</v>
      </c>
      <c r="HO104" t="s">
        <v>29</v>
      </c>
      <c r="HP104" t="s">
        <v>26</v>
      </c>
      <c r="HQ104" t="s">
        <v>26</v>
      </c>
      <c r="IK104">
        <v>0</v>
      </c>
    </row>
    <row r="105" spans="1:245" x14ac:dyDescent="0.2">
      <c r="A105">
        <v>18</v>
      </c>
      <c r="B105">
        <v>1</v>
      </c>
      <c r="C105">
        <v>92</v>
      </c>
      <c r="E105" t="s">
        <v>276</v>
      </c>
      <c r="F105" t="s">
        <v>31</v>
      </c>
      <c r="G105" t="s">
        <v>32</v>
      </c>
      <c r="H105" t="s">
        <v>33</v>
      </c>
      <c r="I105">
        <f>I104*J105</f>
        <v>0.15847</v>
      </c>
      <c r="J105">
        <v>4.5999999999999996</v>
      </c>
      <c r="K105">
        <v>4.5999999999999996</v>
      </c>
      <c r="O105">
        <f t="shared" si="55"/>
        <v>0</v>
      </c>
      <c r="P105">
        <f>ROUND(CQ105*I105,2)</f>
        <v>0</v>
      </c>
      <c r="Q105">
        <f>ROUND(CR105*I105,2)</f>
        <v>0</v>
      </c>
      <c r="R105">
        <f>ROUND(CS105*I105,2)</f>
        <v>0</v>
      </c>
      <c r="S105">
        <f>ROUND(CT105*I105,2)</f>
        <v>0</v>
      </c>
      <c r="T105">
        <f t="shared" si="56"/>
        <v>0</v>
      </c>
      <c r="U105">
        <f>ROUND(CV105*I105,7)</f>
        <v>0</v>
      </c>
      <c r="V105">
        <f>ROUND(CW105*I105,7)</f>
        <v>0</v>
      </c>
      <c r="W105">
        <f t="shared" si="57"/>
        <v>0</v>
      </c>
      <c r="X105">
        <f t="shared" si="58"/>
        <v>0</v>
      </c>
      <c r="Y105">
        <f t="shared" si="59"/>
        <v>0</v>
      </c>
      <c r="AA105">
        <v>32945098</v>
      </c>
      <c r="AB105">
        <f t="shared" si="60"/>
        <v>0</v>
      </c>
      <c r="AC105">
        <f>ROUND((ES105),6)</f>
        <v>0</v>
      </c>
      <c r="AD105">
        <f>ROUND((((ET105)-(EU105))+AE105),6)</f>
        <v>0</v>
      </c>
      <c r="AE105">
        <f>ROUND((EU105),6)</f>
        <v>0</v>
      </c>
      <c r="AF105">
        <f>ROUND((EV105),6)</f>
        <v>0</v>
      </c>
      <c r="AG105">
        <f t="shared" si="61"/>
        <v>0</v>
      </c>
      <c r="AH105">
        <f>(EW105)</f>
        <v>0</v>
      </c>
      <c r="AI105">
        <f>(EX105)</f>
        <v>0</v>
      </c>
      <c r="AJ105">
        <f t="shared" si="62"/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91</v>
      </c>
      <c r="AU105">
        <v>52</v>
      </c>
      <c r="AV105">
        <v>1</v>
      </c>
      <c r="AW105">
        <v>1</v>
      </c>
      <c r="AZ105">
        <v>1</v>
      </c>
      <c r="BA105">
        <v>1</v>
      </c>
      <c r="BB105">
        <v>1</v>
      </c>
      <c r="BC105">
        <v>1</v>
      </c>
      <c r="BD105" t="s">
        <v>3</v>
      </c>
      <c r="BE105" t="s">
        <v>3</v>
      </c>
      <c r="BF105" t="s">
        <v>3</v>
      </c>
      <c r="BG105" t="s">
        <v>3</v>
      </c>
      <c r="BH105">
        <v>3</v>
      </c>
      <c r="BI105">
        <v>1</v>
      </c>
      <c r="BJ105" t="s">
        <v>3</v>
      </c>
      <c r="BM105">
        <v>46003</v>
      </c>
      <c r="BN105">
        <v>0</v>
      </c>
      <c r="BO105" t="s">
        <v>3</v>
      </c>
      <c r="BP105">
        <v>0</v>
      </c>
      <c r="BQ105">
        <v>2</v>
      </c>
      <c r="BR105">
        <v>0</v>
      </c>
      <c r="BS105">
        <v>1</v>
      </c>
      <c r="BT105">
        <v>1</v>
      </c>
      <c r="BU105">
        <v>1</v>
      </c>
      <c r="BV105">
        <v>1</v>
      </c>
      <c r="BW105">
        <v>1</v>
      </c>
      <c r="BX105">
        <v>1</v>
      </c>
      <c r="BY105" t="s">
        <v>3</v>
      </c>
      <c r="BZ105">
        <v>91</v>
      </c>
      <c r="CA105">
        <v>52</v>
      </c>
      <c r="CB105" t="s">
        <v>3</v>
      </c>
      <c r="CE105">
        <v>0</v>
      </c>
      <c r="CF105">
        <v>0</v>
      </c>
      <c r="CG105">
        <v>0</v>
      </c>
      <c r="CM105">
        <v>0</v>
      </c>
      <c r="CN105" t="s">
        <v>3</v>
      </c>
      <c r="CO105">
        <v>0</v>
      </c>
      <c r="CP105">
        <f t="shared" si="63"/>
        <v>0</v>
      </c>
      <c r="CQ105">
        <f>ROUND(AL105*BC105,2)</f>
        <v>0</v>
      </c>
      <c r="CR105">
        <f>ROUND(AM105*BB105,2)</f>
        <v>0</v>
      </c>
      <c r="CS105">
        <f>ROUND(AN105*BS105,2)</f>
        <v>0</v>
      </c>
      <c r="CT105">
        <f>ROUND(AO105*BA105,2)</f>
        <v>0</v>
      </c>
      <c r="CU105">
        <f t="shared" si="64"/>
        <v>0</v>
      </c>
      <c r="CV105">
        <f>AH105</f>
        <v>0</v>
      </c>
      <c r="CW105">
        <f>AI105</f>
        <v>0</v>
      </c>
      <c r="CX105">
        <f t="shared" si="65"/>
        <v>0</v>
      </c>
      <c r="CY105">
        <f>(((S105+R105)*AT105)/100)</f>
        <v>0</v>
      </c>
      <c r="CZ105">
        <f>(((S105+R105)*AU105)/100)</f>
        <v>0</v>
      </c>
      <c r="DC105" t="s">
        <v>3</v>
      </c>
      <c r="DD105" t="s">
        <v>3</v>
      </c>
      <c r="DE105" t="s">
        <v>3</v>
      </c>
      <c r="DF105" t="s">
        <v>3</v>
      </c>
      <c r="DG105" t="s">
        <v>3</v>
      </c>
      <c r="DH105" t="s">
        <v>3</v>
      </c>
      <c r="DI105" t="s">
        <v>3</v>
      </c>
      <c r="DJ105" t="s">
        <v>3</v>
      </c>
      <c r="DK105" t="s">
        <v>3</v>
      </c>
      <c r="DL105" t="s">
        <v>3</v>
      </c>
      <c r="DM105" t="s">
        <v>3</v>
      </c>
      <c r="DN105">
        <v>0</v>
      </c>
      <c r="DO105">
        <v>0</v>
      </c>
      <c r="DP105">
        <v>1</v>
      </c>
      <c r="DQ105">
        <v>1</v>
      </c>
      <c r="DU105">
        <v>1009</v>
      </c>
      <c r="DV105" t="s">
        <v>33</v>
      </c>
      <c r="DW105" t="s">
        <v>33</v>
      </c>
      <c r="DX105">
        <v>1000</v>
      </c>
      <c r="DZ105" t="s">
        <v>3</v>
      </c>
      <c r="EA105" t="s">
        <v>3</v>
      </c>
      <c r="EB105" t="s">
        <v>3</v>
      </c>
      <c r="EC105" t="s">
        <v>3</v>
      </c>
      <c r="EE105">
        <v>31728215</v>
      </c>
      <c r="EF105">
        <v>2</v>
      </c>
      <c r="EG105" t="s">
        <v>24</v>
      </c>
      <c r="EH105">
        <v>40</v>
      </c>
      <c r="EI105" t="s">
        <v>25</v>
      </c>
      <c r="EJ105">
        <v>1</v>
      </c>
      <c r="EK105">
        <v>46003</v>
      </c>
      <c r="EL105" t="s">
        <v>26</v>
      </c>
      <c r="EM105" t="s">
        <v>27</v>
      </c>
      <c r="EO105" t="s">
        <v>3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FQ105">
        <v>0</v>
      </c>
      <c r="FR105">
        <f t="shared" si="68"/>
        <v>0</v>
      </c>
      <c r="FS105">
        <v>0</v>
      </c>
      <c r="FX105">
        <v>91</v>
      </c>
      <c r="FY105">
        <v>52</v>
      </c>
      <c r="GA105" t="s">
        <v>3</v>
      </c>
      <c r="GD105">
        <v>1</v>
      </c>
      <c r="GF105">
        <v>2102561428</v>
      </c>
      <c r="GG105">
        <v>2</v>
      </c>
      <c r="GH105">
        <v>1</v>
      </c>
      <c r="GI105">
        <v>-2</v>
      </c>
      <c r="GJ105">
        <v>0</v>
      </c>
      <c r="GK105">
        <v>0</v>
      </c>
      <c r="GL105">
        <f t="shared" si="69"/>
        <v>0</v>
      </c>
      <c r="GM105">
        <f t="shared" si="70"/>
        <v>0</v>
      </c>
      <c r="GN105">
        <f t="shared" si="71"/>
        <v>0</v>
      </c>
      <c r="GO105">
        <f t="shared" si="72"/>
        <v>0</v>
      </c>
      <c r="GP105">
        <f t="shared" si="73"/>
        <v>0</v>
      </c>
      <c r="GR105">
        <v>0</v>
      </c>
      <c r="GS105">
        <v>3</v>
      </c>
      <c r="GT105">
        <v>0</v>
      </c>
      <c r="GU105" t="s">
        <v>3</v>
      </c>
      <c r="GV105">
        <f t="shared" si="74"/>
        <v>0</v>
      </c>
      <c r="GW105">
        <v>1</v>
      </c>
      <c r="GX105">
        <f t="shared" si="75"/>
        <v>0</v>
      </c>
      <c r="HA105">
        <v>0</v>
      </c>
      <c r="HB105">
        <v>0</v>
      </c>
      <c r="HC105">
        <f t="shared" si="76"/>
        <v>0</v>
      </c>
      <c r="HE105" t="s">
        <v>3</v>
      </c>
      <c r="HF105" t="s">
        <v>3</v>
      </c>
      <c r="HM105" t="s">
        <v>3</v>
      </c>
      <c r="HN105" t="s">
        <v>28</v>
      </c>
      <c r="HO105" t="s">
        <v>29</v>
      </c>
      <c r="HP105" t="s">
        <v>26</v>
      </c>
      <c r="HQ105" t="s">
        <v>26</v>
      </c>
      <c r="IK105">
        <v>0</v>
      </c>
    </row>
    <row r="106" spans="1:245" x14ac:dyDescent="0.2">
      <c r="A106">
        <v>17</v>
      </c>
      <c r="B106">
        <v>1</v>
      </c>
      <c r="C106">
        <f>ROW(SmtRes!A100)</f>
        <v>100</v>
      </c>
      <c r="D106">
        <f>ROW(EtalonRes!A100)</f>
        <v>100</v>
      </c>
      <c r="E106" t="s">
        <v>277</v>
      </c>
      <c r="F106" t="s">
        <v>278</v>
      </c>
      <c r="G106" t="s">
        <v>279</v>
      </c>
      <c r="H106" t="s">
        <v>22</v>
      </c>
      <c r="I106">
        <f>ROUND(3.445/100,7)</f>
        <v>3.4450000000000001E-2</v>
      </c>
      <c r="J106">
        <v>0</v>
      </c>
      <c r="K106">
        <f>ROUND(6.89/100,7)</f>
        <v>6.8900000000000003E-2</v>
      </c>
      <c r="O106">
        <f t="shared" si="55"/>
        <v>1509.59</v>
      </c>
      <c r="P106">
        <f>SUMIF(SmtRes!AQ93:'SmtRes'!AQ100,"=1",SmtRes!DF93:'SmtRes'!DF100)</f>
        <v>0.84</v>
      </c>
      <c r="Q106">
        <f>SUMIF(SmtRes!AQ93:'SmtRes'!AQ100,"=1",SmtRes!DG93:'SmtRes'!DG100)</f>
        <v>2.21</v>
      </c>
      <c r="R106">
        <f>SUMIF(SmtRes!AQ93:'SmtRes'!AQ100,"=1",SmtRes!DH93:'SmtRes'!DH100)</f>
        <v>25.89</v>
      </c>
      <c r="S106">
        <f>SUMIF(SmtRes!AQ93:'SmtRes'!AQ100,"=1",SmtRes!DI93:'SmtRes'!DI100)</f>
        <v>1480.65</v>
      </c>
      <c r="T106">
        <f t="shared" si="56"/>
        <v>0</v>
      </c>
      <c r="U106">
        <f>SUMIF(SmtRes!AQ93:'SmtRes'!AQ100,"=1",SmtRes!CV93:'SmtRes'!CV100)</f>
        <v>3.3147962</v>
      </c>
      <c r="V106">
        <f>SUMIF(SmtRes!AQ93:'SmtRes'!AQ100,"=1",SmtRes!CW93:'SmtRes'!CW100)</f>
        <v>5.7703900000000002E-2</v>
      </c>
      <c r="W106">
        <f t="shared" si="57"/>
        <v>0</v>
      </c>
      <c r="X106">
        <f t="shared" si="58"/>
        <v>1355.89</v>
      </c>
      <c r="Y106">
        <f t="shared" si="59"/>
        <v>627.47</v>
      </c>
      <c r="AA106">
        <v>32945098</v>
      </c>
      <c r="AB106">
        <f t="shared" si="60"/>
        <v>43062.343090000002</v>
      </c>
      <c r="AC106">
        <f>ROUND((SUM(SmtRes!BQ93:'SmtRes'!BQ100)),6)</f>
        <v>26.4254</v>
      </c>
      <c r="AD106">
        <f>ROUND((((SUM(SmtRes!BR93:'SmtRes'!BR100))-(SUM(SmtRes!BS93:'SmtRes'!BS100)))+AE106),6)</f>
        <v>56.144750000000002</v>
      </c>
      <c r="AE106">
        <f>ROUND((SUM(SmtRes!BS93:'SmtRes'!BS100)),6)</f>
        <v>751.47325000000001</v>
      </c>
      <c r="AF106">
        <f>ROUND((SUM(SmtRes!BT93:'SmtRes'!BT100)),6)</f>
        <v>42979.772940000003</v>
      </c>
      <c r="AG106">
        <f t="shared" si="61"/>
        <v>0</v>
      </c>
      <c r="AH106">
        <f>(SUM(SmtRes!BU93:'SmtRes'!BU100))</f>
        <v>96.220500000000001</v>
      </c>
      <c r="AI106">
        <f>(SUM(SmtRes!BV93:'SmtRes'!BV100))</f>
        <v>1.6749999999999998</v>
      </c>
      <c r="AJ106">
        <f t="shared" si="62"/>
        <v>0</v>
      </c>
      <c r="AK106">
        <v>38046.235400000005</v>
      </c>
      <c r="AL106">
        <v>26.4254</v>
      </c>
      <c r="AM106">
        <v>44.915800000000004</v>
      </c>
      <c r="AN106">
        <v>601.17859999999996</v>
      </c>
      <c r="AO106">
        <v>37373.715600000003</v>
      </c>
      <c r="AP106">
        <v>0</v>
      </c>
      <c r="AQ106">
        <v>83.67</v>
      </c>
      <c r="AR106">
        <v>1.34</v>
      </c>
      <c r="AS106">
        <v>0</v>
      </c>
      <c r="AT106">
        <v>90</v>
      </c>
      <c r="AU106">
        <v>41.65</v>
      </c>
      <c r="AV106">
        <v>1</v>
      </c>
      <c r="AW106">
        <v>1</v>
      </c>
      <c r="AZ106">
        <v>1</v>
      </c>
      <c r="BA106">
        <v>1</v>
      </c>
      <c r="BB106">
        <v>1</v>
      </c>
      <c r="BC106">
        <v>1</v>
      </c>
      <c r="BD106" t="s">
        <v>3</v>
      </c>
      <c r="BE106" t="s">
        <v>3</v>
      </c>
      <c r="BF106" t="s">
        <v>3</v>
      </c>
      <c r="BG106" t="s">
        <v>3</v>
      </c>
      <c r="BH106">
        <v>0</v>
      </c>
      <c r="BI106">
        <v>1</v>
      </c>
      <c r="BJ106" t="s">
        <v>280</v>
      </c>
      <c r="BM106">
        <v>15001</v>
      </c>
      <c r="BN106">
        <v>0</v>
      </c>
      <c r="BO106" t="s">
        <v>3</v>
      </c>
      <c r="BP106">
        <v>0</v>
      </c>
      <c r="BQ106">
        <v>2</v>
      </c>
      <c r="BR106">
        <v>0</v>
      </c>
      <c r="BS106">
        <v>1</v>
      </c>
      <c r="BT106">
        <v>1</v>
      </c>
      <c r="BU106">
        <v>1</v>
      </c>
      <c r="BV106">
        <v>1</v>
      </c>
      <c r="BW106">
        <v>1</v>
      </c>
      <c r="BX106">
        <v>1</v>
      </c>
      <c r="BY106" t="s">
        <v>3</v>
      </c>
      <c r="BZ106">
        <v>100</v>
      </c>
      <c r="CA106">
        <v>49</v>
      </c>
      <c r="CB106" t="s">
        <v>3</v>
      </c>
      <c r="CE106">
        <v>0</v>
      </c>
      <c r="CF106">
        <v>0</v>
      </c>
      <c r="CG106">
        <v>0</v>
      </c>
      <c r="CM106">
        <v>0</v>
      </c>
      <c r="CN106" t="s">
        <v>1037</v>
      </c>
      <c r="CO106">
        <v>0</v>
      </c>
      <c r="CP106">
        <f t="shared" si="63"/>
        <v>1509.5900000000001</v>
      </c>
      <c r="CQ106">
        <f>SUMIF(SmtRes!AQ93:'SmtRes'!AQ100,"=1",SmtRes!AA93:'SmtRes'!AA100)</f>
        <v>32.85</v>
      </c>
      <c r="CR106">
        <f>SUMIF(SmtRes!AQ93:'SmtRes'!AQ100,"=1",SmtRes!AB93:'SmtRes'!AB100)</f>
        <v>1626.44</v>
      </c>
      <c r="CS106">
        <f>SUMIF(SmtRes!AQ93:'SmtRes'!AQ100,"=1",SmtRes!AC93:'SmtRes'!AC100)</f>
        <v>1471.41</v>
      </c>
      <c r="CT106">
        <f>SUMIF(SmtRes!AQ93:'SmtRes'!AQ100,"=1",SmtRes!AD93:'SmtRes'!AD100)</f>
        <v>446.68</v>
      </c>
      <c r="CU106">
        <f t="shared" si="64"/>
        <v>0</v>
      </c>
      <c r="CV106">
        <f>SUMIF(SmtRes!AQ93:'SmtRes'!AQ100,"=1",SmtRes!BU93:'SmtRes'!BU100)</f>
        <v>96.220500000000001</v>
      </c>
      <c r="CW106">
        <f>SUMIF(SmtRes!AQ93:'SmtRes'!AQ100,"=1",SmtRes!BV93:'SmtRes'!BV100)</f>
        <v>1.6749999999999998</v>
      </c>
      <c r="CX106">
        <f t="shared" si="65"/>
        <v>0</v>
      </c>
      <c r="CY106">
        <f>(((S106+R106)*AT106)/100)</f>
        <v>1355.886</v>
      </c>
      <c r="CZ106">
        <f>(((S106+R106)*AU106)/100)</f>
        <v>627.47391000000005</v>
      </c>
      <c r="DB106">
        <v>8</v>
      </c>
      <c r="DC106" t="s">
        <v>3</v>
      </c>
      <c r="DD106" t="s">
        <v>3</v>
      </c>
      <c r="DE106" t="s">
        <v>38</v>
      </c>
      <c r="DF106" t="s">
        <v>38</v>
      </c>
      <c r="DG106" t="s">
        <v>39</v>
      </c>
      <c r="DH106" t="s">
        <v>3</v>
      </c>
      <c r="DI106" t="s">
        <v>39</v>
      </c>
      <c r="DJ106" t="s">
        <v>38</v>
      </c>
      <c r="DK106" t="s">
        <v>3</v>
      </c>
      <c r="DL106" t="s">
        <v>40</v>
      </c>
      <c r="DM106" t="s">
        <v>41</v>
      </c>
      <c r="DN106">
        <v>0</v>
      </c>
      <c r="DO106">
        <v>0</v>
      </c>
      <c r="DP106">
        <v>1</v>
      </c>
      <c r="DQ106">
        <v>1</v>
      </c>
      <c r="DU106">
        <v>1005</v>
      </c>
      <c r="DV106" t="s">
        <v>22</v>
      </c>
      <c r="DW106" t="s">
        <v>22</v>
      </c>
      <c r="DX106">
        <v>100</v>
      </c>
      <c r="DZ106" t="s">
        <v>3</v>
      </c>
      <c r="EA106" t="s">
        <v>3</v>
      </c>
      <c r="EB106" t="s">
        <v>3</v>
      </c>
      <c r="EC106" t="s">
        <v>3</v>
      </c>
      <c r="EE106">
        <v>31728000</v>
      </c>
      <c r="EF106">
        <v>2</v>
      </c>
      <c r="EG106" t="s">
        <v>24</v>
      </c>
      <c r="EH106">
        <v>15</v>
      </c>
      <c r="EI106" t="s">
        <v>182</v>
      </c>
      <c r="EJ106">
        <v>1</v>
      </c>
      <c r="EK106">
        <v>15001</v>
      </c>
      <c r="EL106" t="s">
        <v>182</v>
      </c>
      <c r="EM106" t="s">
        <v>183</v>
      </c>
      <c r="EO106" t="s">
        <v>44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83.67</v>
      </c>
      <c r="EX106">
        <v>1.34</v>
      </c>
      <c r="EY106">
        <v>0</v>
      </c>
      <c r="FQ106">
        <v>0</v>
      </c>
      <c r="FR106">
        <f t="shared" si="68"/>
        <v>0</v>
      </c>
      <c r="FS106">
        <v>0</v>
      </c>
      <c r="FX106">
        <v>90</v>
      </c>
      <c r="FY106">
        <v>41.65</v>
      </c>
      <c r="GA106" t="s">
        <v>3</v>
      </c>
      <c r="GD106">
        <v>1</v>
      </c>
      <c r="GF106">
        <v>213584996</v>
      </c>
      <c r="GG106">
        <v>2</v>
      </c>
      <c r="GH106">
        <v>1</v>
      </c>
      <c r="GI106">
        <v>-2</v>
      </c>
      <c r="GJ106">
        <v>0</v>
      </c>
      <c r="GK106">
        <v>0</v>
      </c>
      <c r="GL106">
        <f t="shared" si="69"/>
        <v>0</v>
      </c>
      <c r="GM106">
        <f t="shared" si="70"/>
        <v>3492.95</v>
      </c>
      <c r="GN106">
        <f t="shared" si="71"/>
        <v>3492.95</v>
      </c>
      <c r="GO106">
        <f t="shared" si="72"/>
        <v>0</v>
      </c>
      <c r="GP106">
        <f t="shared" si="73"/>
        <v>0</v>
      </c>
      <c r="GR106">
        <v>0</v>
      </c>
      <c r="GS106">
        <v>3</v>
      </c>
      <c r="GT106">
        <v>0</v>
      </c>
      <c r="GU106" t="s">
        <v>3</v>
      </c>
      <c r="GV106">
        <f t="shared" si="74"/>
        <v>0</v>
      </c>
      <c r="GW106">
        <v>1</v>
      </c>
      <c r="GX106">
        <f t="shared" si="75"/>
        <v>0</v>
      </c>
      <c r="HA106">
        <v>0</v>
      </c>
      <c r="HB106">
        <v>0</v>
      </c>
      <c r="HC106">
        <f t="shared" si="76"/>
        <v>0</v>
      </c>
      <c r="HE106" t="s">
        <v>3</v>
      </c>
      <c r="HF106" t="s">
        <v>3</v>
      </c>
      <c r="HM106" t="s">
        <v>3</v>
      </c>
      <c r="HN106" t="s">
        <v>184</v>
      </c>
      <c r="HO106" t="s">
        <v>185</v>
      </c>
      <c r="HP106" t="s">
        <v>182</v>
      </c>
      <c r="HQ106" t="s">
        <v>182</v>
      </c>
      <c r="IK106">
        <v>0</v>
      </c>
    </row>
    <row r="107" spans="1:245" x14ac:dyDescent="0.2">
      <c r="A107">
        <v>18</v>
      </c>
      <c r="B107">
        <v>1</v>
      </c>
      <c r="C107">
        <v>99</v>
      </c>
      <c r="E107" t="s">
        <v>281</v>
      </c>
      <c r="F107" t="s">
        <v>282</v>
      </c>
      <c r="G107" t="s">
        <v>283</v>
      </c>
      <c r="H107" t="s">
        <v>33</v>
      </c>
      <c r="I107">
        <f>I106*J107</f>
        <v>0</v>
      </c>
      <c r="J107">
        <v>0</v>
      </c>
      <c r="K107">
        <v>0</v>
      </c>
      <c r="O107">
        <f t="shared" si="55"/>
        <v>0</v>
      </c>
      <c r="P107">
        <f>ROUND(CQ107*I107,2)</f>
        <v>0</v>
      </c>
      <c r="Q107">
        <f>ROUND(CR107*I107,2)</f>
        <v>0</v>
      </c>
      <c r="R107">
        <f>ROUND(CS107*I107,2)</f>
        <v>0</v>
      </c>
      <c r="S107">
        <f>ROUND(CT107*I107,2)</f>
        <v>0</v>
      </c>
      <c r="T107">
        <f t="shared" si="56"/>
        <v>0</v>
      </c>
      <c r="U107">
        <f>ROUND(CV107*I107,7)</f>
        <v>0</v>
      </c>
      <c r="V107">
        <f>ROUND(CW107*I107,7)</f>
        <v>0</v>
      </c>
      <c r="W107">
        <f t="shared" si="57"/>
        <v>0</v>
      </c>
      <c r="X107">
        <f t="shared" si="58"/>
        <v>0</v>
      </c>
      <c r="Y107">
        <f t="shared" si="59"/>
        <v>0</v>
      </c>
      <c r="AA107">
        <v>32945098</v>
      </c>
      <c r="AB107">
        <f t="shared" si="60"/>
        <v>0</v>
      </c>
      <c r="AC107">
        <f>ROUND((ES107),6)</f>
        <v>0</v>
      </c>
      <c r="AD107">
        <f>ROUND((((ET107)-(EU107))+AE107),6)</f>
        <v>0</v>
      </c>
      <c r="AE107">
        <f t="shared" ref="AE107:AF110" si="86">ROUND((EU107),6)</f>
        <v>0</v>
      </c>
      <c r="AF107">
        <f t="shared" si="86"/>
        <v>0</v>
      </c>
      <c r="AG107">
        <f t="shared" si="61"/>
        <v>0</v>
      </c>
      <c r="AH107">
        <f t="shared" ref="AH107:AI110" si="87">(EW107)</f>
        <v>0</v>
      </c>
      <c r="AI107">
        <f t="shared" si="87"/>
        <v>0</v>
      </c>
      <c r="AJ107">
        <f t="shared" si="62"/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100</v>
      </c>
      <c r="AU107">
        <v>49</v>
      </c>
      <c r="AV107">
        <v>1</v>
      </c>
      <c r="AW107">
        <v>1</v>
      </c>
      <c r="AZ107">
        <v>1</v>
      </c>
      <c r="BA107">
        <v>1</v>
      </c>
      <c r="BB107">
        <v>1</v>
      </c>
      <c r="BC107">
        <v>1</v>
      </c>
      <c r="BD107" t="s">
        <v>3</v>
      </c>
      <c r="BE107" t="s">
        <v>3</v>
      </c>
      <c r="BF107" t="s">
        <v>3</v>
      </c>
      <c r="BG107" t="s">
        <v>3</v>
      </c>
      <c r="BH107">
        <v>3</v>
      </c>
      <c r="BI107">
        <v>1</v>
      </c>
      <c r="BJ107" t="s">
        <v>3</v>
      </c>
      <c r="BM107">
        <v>15001</v>
      </c>
      <c r="BN107">
        <v>0</v>
      </c>
      <c r="BO107" t="s">
        <v>3</v>
      </c>
      <c r="BP107">
        <v>0</v>
      </c>
      <c r="BQ107">
        <v>2</v>
      </c>
      <c r="BR107">
        <v>0</v>
      </c>
      <c r="BS107">
        <v>1</v>
      </c>
      <c r="BT107">
        <v>1</v>
      </c>
      <c r="BU107">
        <v>1</v>
      </c>
      <c r="BV107">
        <v>1</v>
      </c>
      <c r="BW107">
        <v>1</v>
      </c>
      <c r="BX107">
        <v>1</v>
      </c>
      <c r="BY107" t="s">
        <v>3</v>
      </c>
      <c r="BZ107">
        <v>100</v>
      </c>
      <c r="CA107">
        <v>49</v>
      </c>
      <c r="CB107" t="s">
        <v>3</v>
      </c>
      <c r="CE107">
        <v>0</v>
      </c>
      <c r="CF107">
        <v>0</v>
      </c>
      <c r="CG107">
        <v>0</v>
      </c>
      <c r="CM107">
        <v>0</v>
      </c>
      <c r="CN107" t="s">
        <v>3</v>
      </c>
      <c r="CO107">
        <v>0</v>
      </c>
      <c r="CP107">
        <f t="shared" si="63"/>
        <v>0</v>
      </c>
      <c r="CQ107">
        <f>ROUND(AL107*BC107,2)</f>
        <v>0</v>
      </c>
      <c r="CR107">
        <f>ROUND(AM107*BB107,2)</f>
        <v>0</v>
      </c>
      <c r="CS107">
        <f>ROUND(AN107*BS107,2)</f>
        <v>0</v>
      </c>
      <c r="CT107">
        <f>ROUND(AO107*BA107,2)</f>
        <v>0</v>
      </c>
      <c r="CU107">
        <f t="shared" si="64"/>
        <v>0</v>
      </c>
      <c r="CV107">
        <f t="shared" ref="CV107:CW110" si="88">AH107</f>
        <v>0</v>
      </c>
      <c r="CW107">
        <f t="shared" si="88"/>
        <v>0</v>
      </c>
      <c r="CX107">
        <f t="shared" si="65"/>
        <v>0</v>
      </c>
      <c r="CY107">
        <f>(((S107+R107)*AT107)/100)</f>
        <v>0</v>
      </c>
      <c r="CZ107">
        <f>(((S107+R107)*AU107)/100)</f>
        <v>0</v>
      </c>
      <c r="DC107" t="s">
        <v>3</v>
      </c>
      <c r="DD107" t="s">
        <v>3</v>
      </c>
      <c r="DE107" t="s">
        <v>3</v>
      </c>
      <c r="DF107" t="s">
        <v>3</v>
      </c>
      <c r="DG107" t="s">
        <v>3</v>
      </c>
      <c r="DH107" t="s">
        <v>3</v>
      </c>
      <c r="DI107" t="s">
        <v>3</v>
      </c>
      <c r="DJ107" t="s">
        <v>3</v>
      </c>
      <c r="DK107" t="s">
        <v>3</v>
      </c>
      <c r="DL107" t="s">
        <v>3</v>
      </c>
      <c r="DM107" t="s">
        <v>3</v>
      </c>
      <c r="DN107">
        <v>0</v>
      </c>
      <c r="DO107">
        <v>0</v>
      </c>
      <c r="DP107">
        <v>1</v>
      </c>
      <c r="DQ107">
        <v>1</v>
      </c>
      <c r="DU107">
        <v>1009</v>
      </c>
      <c r="DV107" t="s">
        <v>33</v>
      </c>
      <c r="DW107" t="s">
        <v>33</v>
      </c>
      <c r="DX107">
        <v>1000</v>
      </c>
      <c r="DZ107" t="s">
        <v>3</v>
      </c>
      <c r="EA107" t="s">
        <v>3</v>
      </c>
      <c r="EB107" t="s">
        <v>3</v>
      </c>
      <c r="EC107" t="s">
        <v>3</v>
      </c>
      <c r="EE107">
        <v>31728000</v>
      </c>
      <c r="EF107">
        <v>2</v>
      </c>
      <c r="EG107" t="s">
        <v>24</v>
      </c>
      <c r="EH107">
        <v>15</v>
      </c>
      <c r="EI107" t="s">
        <v>182</v>
      </c>
      <c r="EJ107">
        <v>1</v>
      </c>
      <c r="EK107">
        <v>15001</v>
      </c>
      <c r="EL107" t="s">
        <v>182</v>
      </c>
      <c r="EM107" t="s">
        <v>183</v>
      </c>
      <c r="EO107" t="s">
        <v>3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FQ107">
        <v>0</v>
      </c>
      <c r="FR107">
        <f t="shared" si="68"/>
        <v>0</v>
      </c>
      <c r="FS107">
        <v>0</v>
      </c>
      <c r="FX107">
        <v>100</v>
      </c>
      <c r="FY107">
        <v>49</v>
      </c>
      <c r="GA107" t="s">
        <v>3</v>
      </c>
      <c r="GD107">
        <v>1</v>
      </c>
      <c r="GF107">
        <v>1880203204</v>
      </c>
      <c r="GG107">
        <v>2</v>
      </c>
      <c r="GH107">
        <v>1</v>
      </c>
      <c r="GI107">
        <v>-2</v>
      </c>
      <c r="GJ107">
        <v>0</v>
      </c>
      <c r="GK107">
        <v>0</v>
      </c>
      <c r="GL107">
        <f t="shared" si="69"/>
        <v>0</v>
      </c>
      <c r="GM107">
        <f t="shared" si="70"/>
        <v>0</v>
      </c>
      <c r="GN107">
        <f t="shared" si="71"/>
        <v>0</v>
      </c>
      <c r="GO107">
        <f t="shared" si="72"/>
        <v>0</v>
      </c>
      <c r="GP107">
        <f t="shared" si="73"/>
        <v>0</v>
      </c>
      <c r="GR107">
        <v>0</v>
      </c>
      <c r="GS107">
        <v>3</v>
      </c>
      <c r="GT107">
        <v>0</v>
      </c>
      <c r="GU107" t="s">
        <v>3</v>
      </c>
      <c r="GV107">
        <f t="shared" si="74"/>
        <v>0</v>
      </c>
      <c r="GW107">
        <v>1</v>
      </c>
      <c r="GX107">
        <f t="shared" si="75"/>
        <v>0</v>
      </c>
      <c r="HA107">
        <v>0</v>
      </c>
      <c r="HB107">
        <v>0</v>
      </c>
      <c r="HC107">
        <f t="shared" si="76"/>
        <v>0</v>
      </c>
      <c r="HE107" t="s">
        <v>3</v>
      </c>
      <c r="HF107" t="s">
        <v>3</v>
      </c>
      <c r="HM107" t="s">
        <v>3</v>
      </c>
      <c r="HN107" t="s">
        <v>184</v>
      </c>
      <c r="HO107" t="s">
        <v>185</v>
      </c>
      <c r="HP107" t="s">
        <v>182</v>
      </c>
      <c r="HQ107" t="s">
        <v>182</v>
      </c>
      <c r="IK107">
        <v>0</v>
      </c>
    </row>
    <row r="108" spans="1:245" x14ac:dyDescent="0.2">
      <c r="A108">
        <v>18</v>
      </c>
      <c r="B108">
        <v>1</v>
      </c>
      <c r="C108">
        <v>100</v>
      </c>
      <c r="E108" t="s">
        <v>284</v>
      </c>
      <c r="F108" t="s">
        <v>285</v>
      </c>
      <c r="G108" t="s">
        <v>191</v>
      </c>
      <c r="H108" t="s">
        <v>33</v>
      </c>
      <c r="I108">
        <f>I106*J108</f>
        <v>0</v>
      </c>
      <c r="J108">
        <v>0</v>
      </c>
      <c r="K108">
        <v>0</v>
      </c>
      <c r="O108">
        <f t="shared" si="55"/>
        <v>0</v>
      </c>
      <c r="P108">
        <f>ROUND(CQ108*I108,2)</f>
        <v>0</v>
      </c>
      <c r="Q108">
        <f>ROUND(CR108*I108,2)</f>
        <v>0</v>
      </c>
      <c r="R108">
        <f>ROUND(CS108*I108,2)</f>
        <v>0</v>
      </c>
      <c r="S108">
        <f>ROUND(CT108*I108,2)</f>
        <v>0</v>
      </c>
      <c r="T108">
        <f t="shared" si="56"/>
        <v>0</v>
      </c>
      <c r="U108">
        <f>ROUND(CV108*I108,7)</f>
        <v>0</v>
      </c>
      <c r="V108">
        <f>ROUND(CW108*I108,7)</f>
        <v>0</v>
      </c>
      <c r="W108">
        <f t="shared" si="57"/>
        <v>0</v>
      </c>
      <c r="X108">
        <f t="shared" si="58"/>
        <v>0</v>
      </c>
      <c r="Y108">
        <f t="shared" si="59"/>
        <v>0</v>
      </c>
      <c r="AA108">
        <v>32945098</v>
      </c>
      <c r="AB108">
        <f t="shared" si="60"/>
        <v>0</v>
      </c>
      <c r="AC108">
        <f>ROUND((ES108),6)</f>
        <v>0</v>
      </c>
      <c r="AD108">
        <f>ROUND((((ET108)-(EU108))+AE108),6)</f>
        <v>0</v>
      </c>
      <c r="AE108">
        <f t="shared" si="86"/>
        <v>0</v>
      </c>
      <c r="AF108">
        <f t="shared" si="86"/>
        <v>0</v>
      </c>
      <c r="AG108">
        <f t="shared" si="61"/>
        <v>0</v>
      </c>
      <c r="AH108">
        <f t="shared" si="87"/>
        <v>0</v>
      </c>
      <c r="AI108">
        <f t="shared" si="87"/>
        <v>0</v>
      </c>
      <c r="AJ108">
        <f t="shared" si="62"/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100</v>
      </c>
      <c r="AU108">
        <v>49</v>
      </c>
      <c r="AV108">
        <v>1</v>
      </c>
      <c r="AW108">
        <v>1</v>
      </c>
      <c r="AZ108">
        <v>1</v>
      </c>
      <c r="BA108">
        <v>1</v>
      </c>
      <c r="BB108">
        <v>1</v>
      </c>
      <c r="BC108">
        <v>1</v>
      </c>
      <c r="BD108" t="s">
        <v>3</v>
      </c>
      <c r="BE108" t="s">
        <v>3</v>
      </c>
      <c r="BF108" t="s">
        <v>3</v>
      </c>
      <c r="BG108" t="s">
        <v>3</v>
      </c>
      <c r="BH108">
        <v>3</v>
      </c>
      <c r="BI108">
        <v>1</v>
      </c>
      <c r="BJ108" t="s">
        <v>3</v>
      </c>
      <c r="BM108">
        <v>15001</v>
      </c>
      <c r="BN108">
        <v>0</v>
      </c>
      <c r="BO108" t="s">
        <v>3</v>
      </c>
      <c r="BP108">
        <v>0</v>
      </c>
      <c r="BQ108">
        <v>2</v>
      </c>
      <c r="BR108">
        <v>0</v>
      </c>
      <c r="BS108">
        <v>1</v>
      </c>
      <c r="BT108">
        <v>1</v>
      </c>
      <c r="BU108">
        <v>1</v>
      </c>
      <c r="BV108">
        <v>1</v>
      </c>
      <c r="BW108">
        <v>1</v>
      </c>
      <c r="BX108">
        <v>1</v>
      </c>
      <c r="BY108" t="s">
        <v>3</v>
      </c>
      <c r="BZ108">
        <v>100</v>
      </c>
      <c r="CA108">
        <v>49</v>
      </c>
      <c r="CB108" t="s">
        <v>3</v>
      </c>
      <c r="CE108">
        <v>0</v>
      </c>
      <c r="CF108">
        <v>0</v>
      </c>
      <c r="CG108">
        <v>0</v>
      </c>
      <c r="CM108">
        <v>0</v>
      </c>
      <c r="CN108" t="s">
        <v>3</v>
      </c>
      <c r="CO108">
        <v>0</v>
      </c>
      <c r="CP108">
        <f t="shared" si="63"/>
        <v>0</v>
      </c>
      <c r="CQ108">
        <f>ROUND(AL108*BC108,2)</f>
        <v>0</v>
      </c>
      <c r="CR108">
        <f>ROUND(AM108*BB108,2)</f>
        <v>0</v>
      </c>
      <c r="CS108">
        <f>ROUND(AN108*BS108,2)</f>
        <v>0</v>
      </c>
      <c r="CT108">
        <f>ROUND(AO108*BA108,2)</f>
        <v>0</v>
      </c>
      <c r="CU108">
        <f t="shared" si="64"/>
        <v>0</v>
      </c>
      <c r="CV108">
        <f t="shared" si="88"/>
        <v>0</v>
      </c>
      <c r="CW108">
        <f t="shared" si="88"/>
        <v>0</v>
      </c>
      <c r="CX108">
        <f t="shared" si="65"/>
        <v>0</v>
      </c>
      <c r="CY108">
        <f>(((S108+R108)*AT108)/100)</f>
        <v>0</v>
      </c>
      <c r="CZ108">
        <f>(((S108+R108)*AU108)/100)</f>
        <v>0</v>
      </c>
      <c r="DC108" t="s">
        <v>3</v>
      </c>
      <c r="DD108" t="s">
        <v>3</v>
      </c>
      <c r="DE108" t="s">
        <v>3</v>
      </c>
      <c r="DF108" t="s">
        <v>3</v>
      </c>
      <c r="DG108" t="s">
        <v>3</v>
      </c>
      <c r="DH108" t="s">
        <v>3</v>
      </c>
      <c r="DI108" t="s">
        <v>3</v>
      </c>
      <c r="DJ108" t="s">
        <v>3</v>
      </c>
      <c r="DK108" t="s">
        <v>3</v>
      </c>
      <c r="DL108" t="s">
        <v>3</v>
      </c>
      <c r="DM108" t="s">
        <v>3</v>
      </c>
      <c r="DN108">
        <v>0</v>
      </c>
      <c r="DO108">
        <v>0</v>
      </c>
      <c r="DP108">
        <v>1</v>
      </c>
      <c r="DQ108">
        <v>1</v>
      </c>
      <c r="DU108">
        <v>1009</v>
      </c>
      <c r="DV108" t="s">
        <v>33</v>
      </c>
      <c r="DW108" t="s">
        <v>33</v>
      </c>
      <c r="DX108">
        <v>1000</v>
      </c>
      <c r="DZ108" t="s">
        <v>3</v>
      </c>
      <c r="EA108" t="s">
        <v>3</v>
      </c>
      <c r="EB108" t="s">
        <v>3</v>
      </c>
      <c r="EC108" t="s">
        <v>3</v>
      </c>
      <c r="EE108">
        <v>31728000</v>
      </c>
      <c r="EF108">
        <v>2</v>
      </c>
      <c r="EG108" t="s">
        <v>24</v>
      </c>
      <c r="EH108">
        <v>15</v>
      </c>
      <c r="EI108" t="s">
        <v>182</v>
      </c>
      <c r="EJ108">
        <v>1</v>
      </c>
      <c r="EK108">
        <v>15001</v>
      </c>
      <c r="EL108" t="s">
        <v>182</v>
      </c>
      <c r="EM108" t="s">
        <v>183</v>
      </c>
      <c r="EO108" t="s">
        <v>3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FQ108">
        <v>0</v>
      </c>
      <c r="FR108">
        <f t="shared" si="68"/>
        <v>0</v>
      </c>
      <c r="FS108">
        <v>0</v>
      </c>
      <c r="FX108">
        <v>100</v>
      </c>
      <c r="FY108">
        <v>49</v>
      </c>
      <c r="GA108" t="s">
        <v>3</v>
      </c>
      <c r="GD108">
        <v>1</v>
      </c>
      <c r="GF108">
        <v>-1212923053</v>
      </c>
      <c r="GG108">
        <v>2</v>
      </c>
      <c r="GH108">
        <v>1</v>
      </c>
      <c r="GI108">
        <v>-2</v>
      </c>
      <c r="GJ108">
        <v>0</v>
      </c>
      <c r="GK108">
        <v>0</v>
      </c>
      <c r="GL108">
        <f t="shared" si="69"/>
        <v>0</v>
      </c>
      <c r="GM108">
        <f t="shared" si="70"/>
        <v>0</v>
      </c>
      <c r="GN108">
        <f t="shared" si="71"/>
        <v>0</v>
      </c>
      <c r="GO108">
        <f t="shared" si="72"/>
        <v>0</v>
      </c>
      <c r="GP108">
        <f t="shared" si="73"/>
        <v>0</v>
      </c>
      <c r="GR108">
        <v>0</v>
      </c>
      <c r="GS108">
        <v>3</v>
      </c>
      <c r="GT108">
        <v>0</v>
      </c>
      <c r="GU108" t="s">
        <v>3</v>
      </c>
      <c r="GV108">
        <f t="shared" si="74"/>
        <v>0</v>
      </c>
      <c r="GW108">
        <v>1</v>
      </c>
      <c r="GX108">
        <f t="shared" si="75"/>
        <v>0</v>
      </c>
      <c r="HA108">
        <v>0</v>
      </c>
      <c r="HB108">
        <v>0</v>
      </c>
      <c r="HC108">
        <f t="shared" si="76"/>
        <v>0</v>
      </c>
      <c r="HE108" t="s">
        <v>3</v>
      </c>
      <c r="HF108" t="s">
        <v>3</v>
      </c>
      <c r="HM108" t="s">
        <v>3</v>
      </c>
      <c r="HN108" t="s">
        <v>184</v>
      </c>
      <c r="HO108" t="s">
        <v>185</v>
      </c>
      <c r="HP108" t="s">
        <v>182</v>
      </c>
      <c r="HQ108" t="s">
        <v>182</v>
      </c>
      <c r="IK108">
        <v>0</v>
      </c>
    </row>
    <row r="109" spans="1:245" x14ac:dyDescent="0.2">
      <c r="A109">
        <v>17</v>
      </c>
      <c r="B109">
        <v>1</v>
      </c>
      <c r="E109" t="s">
        <v>286</v>
      </c>
      <c r="F109" t="s">
        <v>287</v>
      </c>
      <c r="G109" t="s">
        <v>288</v>
      </c>
      <c r="H109" t="s">
        <v>68</v>
      </c>
      <c r="I109">
        <v>29.282499999999999</v>
      </c>
      <c r="J109">
        <v>0</v>
      </c>
      <c r="K109">
        <v>58.564999999999998</v>
      </c>
      <c r="O109">
        <f t="shared" si="55"/>
        <v>446.85</v>
      </c>
      <c r="P109">
        <f>ROUND(CQ109*I109,2)</f>
        <v>446.85</v>
      </c>
      <c r="Q109">
        <f>ROUND(CR109*I109,2)</f>
        <v>0</v>
      </c>
      <c r="R109">
        <f>ROUND(CS109*I109,2)</f>
        <v>0</v>
      </c>
      <c r="S109">
        <f>ROUND(CT109*I109,2)</f>
        <v>0</v>
      </c>
      <c r="T109">
        <f t="shared" si="56"/>
        <v>0</v>
      </c>
      <c r="U109">
        <f>ROUND(CV109*I109,7)</f>
        <v>0</v>
      </c>
      <c r="V109">
        <f>ROUND(CW109*I109,7)</f>
        <v>0</v>
      </c>
      <c r="W109">
        <f t="shared" si="57"/>
        <v>0</v>
      </c>
      <c r="X109">
        <f t="shared" si="58"/>
        <v>0</v>
      </c>
      <c r="Y109">
        <f t="shared" si="59"/>
        <v>0</v>
      </c>
      <c r="AA109">
        <v>32945098</v>
      </c>
      <c r="AB109">
        <f t="shared" si="60"/>
        <v>12.31</v>
      </c>
      <c r="AC109">
        <f>ROUND((ES109),6)</f>
        <v>12.31</v>
      </c>
      <c r="AD109">
        <f>ROUND((((ET109)-(EU109))+AE109),6)</f>
        <v>0</v>
      </c>
      <c r="AE109">
        <f t="shared" si="86"/>
        <v>0</v>
      </c>
      <c r="AF109">
        <f t="shared" si="86"/>
        <v>0</v>
      </c>
      <c r="AG109">
        <f t="shared" si="61"/>
        <v>0</v>
      </c>
      <c r="AH109">
        <f t="shared" si="87"/>
        <v>0</v>
      </c>
      <c r="AI109">
        <f t="shared" si="87"/>
        <v>0</v>
      </c>
      <c r="AJ109">
        <f t="shared" si="62"/>
        <v>0</v>
      </c>
      <c r="AK109">
        <v>12.31</v>
      </c>
      <c r="AL109">
        <v>12.31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1</v>
      </c>
      <c r="AW109">
        <v>1</v>
      </c>
      <c r="AZ109">
        <v>1</v>
      </c>
      <c r="BA109">
        <v>1</v>
      </c>
      <c r="BB109">
        <v>1</v>
      </c>
      <c r="BC109">
        <v>1.24</v>
      </c>
      <c r="BD109" t="s">
        <v>3</v>
      </c>
      <c r="BE109" t="s">
        <v>3</v>
      </c>
      <c r="BF109" t="s">
        <v>3</v>
      </c>
      <c r="BG109" t="s">
        <v>3</v>
      </c>
      <c r="BH109">
        <v>3</v>
      </c>
      <c r="BI109">
        <v>1</v>
      </c>
      <c r="BJ109" t="s">
        <v>289</v>
      </c>
      <c r="BM109">
        <v>500001</v>
      </c>
      <c r="BN109">
        <v>0</v>
      </c>
      <c r="BO109" t="s">
        <v>287</v>
      </c>
      <c r="BP109">
        <v>1</v>
      </c>
      <c r="BQ109">
        <v>8</v>
      </c>
      <c r="BR109">
        <v>0</v>
      </c>
      <c r="BS109">
        <v>1</v>
      </c>
      <c r="BT109">
        <v>1</v>
      </c>
      <c r="BU109">
        <v>1</v>
      </c>
      <c r="BV109">
        <v>1</v>
      </c>
      <c r="BW109">
        <v>1</v>
      </c>
      <c r="BX109">
        <v>1</v>
      </c>
      <c r="BY109" t="s">
        <v>3</v>
      </c>
      <c r="BZ109">
        <v>0</v>
      </c>
      <c r="CA109">
        <v>0</v>
      </c>
      <c r="CB109" t="s">
        <v>3</v>
      </c>
      <c r="CE109">
        <v>0</v>
      </c>
      <c r="CF109">
        <v>0</v>
      </c>
      <c r="CG109">
        <v>0</v>
      </c>
      <c r="CM109">
        <v>0</v>
      </c>
      <c r="CN109" t="s">
        <v>3</v>
      </c>
      <c r="CO109">
        <v>0</v>
      </c>
      <c r="CP109">
        <f t="shared" si="63"/>
        <v>446.85</v>
      </c>
      <c r="CQ109">
        <f>ROUND(AL109*BC109,2)</f>
        <v>15.26</v>
      </c>
      <c r="CR109">
        <f>ROUND(AM109*BB109,2)</f>
        <v>0</v>
      </c>
      <c r="CS109">
        <f>ROUND(AN109*BS109,2)</f>
        <v>0</v>
      </c>
      <c r="CT109">
        <f>ROUND(AO109*BA109,2)</f>
        <v>0</v>
      </c>
      <c r="CU109">
        <f t="shared" si="64"/>
        <v>0</v>
      </c>
      <c r="CV109">
        <f t="shared" si="88"/>
        <v>0</v>
      </c>
      <c r="CW109">
        <f t="shared" si="88"/>
        <v>0</v>
      </c>
      <c r="CX109">
        <f t="shared" si="65"/>
        <v>0</v>
      </c>
      <c r="CY109">
        <f>0</f>
        <v>0</v>
      </c>
      <c r="CZ109">
        <f>0</f>
        <v>0</v>
      </c>
      <c r="DC109" t="s">
        <v>3</v>
      </c>
      <c r="DD109" t="s">
        <v>3</v>
      </c>
      <c r="DE109" t="s">
        <v>3</v>
      </c>
      <c r="DF109" t="s">
        <v>3</v>
      </c>
      <c r="DG109" t="s">
        <v>3</v>
      </c>
      <c r="DH109" t="s">
        <v>3</v>
      </c>
      <c r="DI109" t="s">
        <v>3</v>
      </c>
      <c r="DJ109" t="s">
        <v>3</v>
      </c>
      <c r="DK109" t="s">
        <v>3</v>
      </c>
      <c r="DL109" t="s">
        <v>3</v>
      </c>
      <c r="DM109" t="s">
        <v>3</v>
      </c>
      <c r="DN109">
        <v>0</v>
      </c>
      <c r="DO109">
        <v>0</v>
      </c>
      <c r="DP109">
        <v>1</v>
      </c>
      <c r="DQ109">
        <v>1</v>
      </c>
      <c r="DU109">
        <v>1009</v>
      </c>
      <c r="DV109" t="s">
        <v>68</v>
      </c>
      <c r="DW109" t="s">
        <v>68</v>
      </c>
      <c r="DX109">
        <v>1</v>
      </c>
      <c r="DZ109" t="s">
        <v>3</v>
      </c>
      <c r="EA109" t="s">
        <v>3</v>
      </c>
      <c r="EB109" t="s">
        <v>3</v>
      </c>
      <c r="EC109" t="s">
        <v>3</v>
      </c>
      <c r="EE109">
        <v>31727907</v>
      </c>
      <c r="EF109">
        <v>8</v>
      </c>
      <c r="EG109" t="s">
        <v>73</v>
      </c>
      <c r="EH109">
        <v>0</v>
      </c>
      <c r="EI109" t="s">
        <v>3</v>
      </c>
      <c r="EJ109">
        <v>1</v>
      </c>
      <c r="EK109">
        <v>500001</v>
      </c>
      <c r="EL109" t="s">
        <v>74</v>
      </c>
      <c r="EM109" t="s">
        <v>75</v>
      </c>
      <c r="EO109" t="s">
        <v>3</v>
      </c>
      <c r="EQ109">
        <v>0</v>
      </c>
      <c r="ER109">
        <v>12.31</v>
      </c>
      <c r="ES109">
        <v>12.31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FQ109">
        <v>0</v>
      </c>
      <c r="FR109">
        <f t="shared" si="68"/>
        <v>0</v>
      </c>
      <c r="FS109">
        <v>0</v>
      </c>
      <c r="FX109">
        <v>0</v>
      </c>
      <c r="FY109">
        <v>0</v>
      </c>
      <c r="GA109" t="s">
        <v>3</v>
      </c>
      <c r="GD109">
        <v>1</v>
      </c>
      <c r="GF109">
        <v>1094990683</v>
      </c>
      <c r="GG109">
        <v>2</v>
      </c>
      <c r="GH109">
        <v>1</v>
      </c>
      <c r="GI109">
        <v>2</v>
      </c>
      <c r="GJ109">
        <v>0</v>
      </c>
      <c r="GK109">
        <v>0</v>
      </c>
      <c r="GL109">
        <f t="shared" si="69"/>
        <v>0</v>
      </c>
      <c r="GM109">
        <f t="shared" si="70"/>
        <v>446.85</v>
      </c>
      <c r="GN109">
        <f t="shared" si="71"/>
        <v>446.85</v>
      </c>
      <c r="GO109">
        <f t="shared" si="72"/>
        <v>0</v>
      </c>
      <c r="GP109">
        <f t="shared" si="73"/>
        <v>0</v>
      </c>
      <c r="GR109">
        <v>0</v>
      </c>
      <c r="GS109">
        <v>3</v>
      </c>
      <c r="GT109">
        <v>0</v>
      </c>
      <c r="GU109" t="s">
        <v>3</v>
      </c>
      <c r="GV109">
        <f t="shared" si="74"/>
        <v>0</v>
      </c>
      <c r="GW109">
        <v>1</v>
      </c>
      <c r="GX109">
        <f t="shared" si="75"/>
        <v>0</v>
      </c>
      <c r="HA109">
        <v>0</v>
      </c>
      <c r="HB109">
        <v>0</v>
      </c>
      <c r="HC109">
        <f t="shared" si="76"/>
        <v>0</v>
      </c>
      <c r="HE109" t="s">
        <v>3</v>
      </c>
      <c r="HF109" t="s">
        <v>3</v>
      </c>
      <c r="HM109" t="s">
        <v>3</v>
      </c>
      <c r="HN109" t="s">
        <v>3</v>
      </c>
      <c r="HO109" t="s">
        <v>3</v>
      </c>
      <c r="HP109" t="s">
        <v>3</v>
      </c>
      <c r="HQ109" t="s">
        <v>3</v>
      </c>
      <c r="IK109">
        <v>0</v>
      </c>
    </row>
    <row r="110" spans="1:245" x14ac:dyDescent="0.2">
      <c r="A110">
        <v>17</v>
      </c>
      <c r="B110">
        <v>1</v>
      </c>
      <c r="E110" t="s">
        <v>290</v>
      </c>
      <c r="F110" t="s">
        <v>291</v>
      </c>
      <c r="G110" t="s">
        <v>292</v>
      </c>
      <c r="H110" t="s">
        <v>33</v>
      </c>
      <c r="I110">
        <v>1.0499999999999999E-3</v>
      </c>
      <c r="J110">
        <v>0</v>
      </c>
      <c r="K110">
        <v>2.0999999999999999E-3</v>
      </c>
      <c r="O110">
        <f t="shared" si="55"/>
        <v>78.569999999999993</v>
      </c>
      <c r="P110">
        <f>ROUND(CQ110*I110,2)</f>
        <v>78.569999999999993</v>
      </c>
      <c r="Q110">
        <f>ROUND(CR110*I110,2)</f>
        <v>0</v>
      </c>
      <c r="R110">
        <f>ROUND(CS110*I110,2)</f>
        <v>0</v>
      </c>
      <c r="S110">
        <f>ROUND(CT110*I110,2)</f>
        <v>0</v>
      </c>
      <c r="T110">
        <f t="shared" si="56"/>
        <v>0</v>
      </c>
      <c r="U110">
        <f>ROUND(CV110*I110,7)</f>
        <v>0</v>
      </c>
      <c r="V110">
        <f>ROUND(CW110*I110,7)</f>
        <v>0</v>
      </c>
      <c r="W110">
        <f t="shared" si="57"/>
        <v>0</v>
      </c>
      <c r="X110">
        <f t="shared" si="58"/>
        <v>0</v>
      </c>
      <c r="Y110">
        <f t="shared" si="59"/>
        <v>0</v>
      </c>
      <c r="AA110">
        <v>32945098</v>
      </c>
      <c r="AB110">
        <f t="shared" si="60"/>
        <v>60840.08</v>
      </c>
      <c r="AC110">
        <f>ROUND((ES110),6)</f>
        <v>60840.08</v>
      </c>
      <c r="AD110">
        <f>ROUND((((ET110)-(EU110))+AE110),6)</f>
        <v>0</v>
      </c>
      <c r="AE110">
        <f t="shared" si="86"/>
        <v>0</v>
      </c>
      <c r="AF110">
        <f t="shared" si="86"/>
        <v>0</v>
      </c>
      <c r="AG110">
        <f t="shared" si="61"/>
        <v>0</v>
      </c>
      <c r="AH110">
        <f t="shared" si="87"/>
        <v>0</v>
      </c>
      <c r="AI110">
        <f t="shared" si="87"/>
        <v>0</v>
      </c>
      <c r="AJ110">
        <f t="shared" si="62"/>
        <v>0</v>
      </c>
      <c r="AK110">
        <v>60840.08</v>
      </c>
      <c r="AL110">
        <v>60840.08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1</v>
      </c>
      <c r="AW110">
        <v>1</v>
      </c>
      <c r="AZ110">
        <v>1</v>
      </c>
      <c r="BA110">
        <v>1</v>
      </c>
      <c r="BB110">
        <v>1</v>
      </c>
      <c r="BC110">
        <v>1.23</v>
      </c>
      <c r="BD110" t="s">
        <v>3</v>
      </c>
      <c r="BE110" t="s">
        <v>3</v>
      </c>
      <c r="BF110" t="s">
        <v>3</v>
      </c>
      <c r="BG110" t="s">
        <v>3</v>
      </c>
      <c r="BH110">
        <v>3</v>
      </c>
      <c r="BI110">
        <v>1</v>
      </c>
      <c r="BJ110" t="s">
        <v>293</v>
      </c>
      <c r="BM110">
        <v>500001</v>
      </c>
      <c r="BN110">
        <v>0</v>
      </c>
      <c r="BO110" t="s">
        <v>291</v>
      </c>
      <c r="BP110">
        <v>1</v>
      </c>
      <c r="BQ110">
        <v>8</v>
      </c>
      <c r="BR110">
        <v>0</v>
      </c>
      <c r="BS110">
        <v>1</v>
      </c>
      <c r="BT110">
        <v>1</v>
      </c>
      <c r="BU110">
        <v>1</v>
      </c>
      <c r="BV110">
        <v>1</v>
      </c>
      <c r="BW110">
        <v>1</v>
      </c>
      <c r="BX110">
        <v>1</v>
      </c>
      <c r="BY110" t="s">
        <v>3</v>
      </c>
      <c r="BZ110">
        <v>0</v>
      </c>
      <c r="CA110">
        <v>0</v>
      </c>
      <c r="CB110" t="s">
        <v>3</v>
      </c>
      <c r="CE110">
        <v>0</v>
      </c>
      <c r="CF110">
        <v>0</v>
      </c>
      <c r="CG110">
        <v>0</v>
      </c>
      <c r="CM110">
        <v>0</v>
      </c>
      <c r="CN110" t="s">
        <v>3</v>
      </c>
      <c r="CO110">
        <v>0</v>
      </c>
      <c r="CP110">
        <f t="shared" si="63"/>
        <v>78.569999999999993</v>
      </c>
      <c r="CQ110">
        <f>ROUND(AL110*BC110,2)</f>
        <v>74833.3</v>
      </c>
      <c r="CR110">
        <f>ROUND(AM110*BB110,2)</f>
        <v>0</v>
      </c>
      <c r="CS110">
        <f>ROUND(AN110*BS110,2)</f>
        <v>0</v>
      </c>
      <c r="CT110">
        <f>ROUND(AO110*BA110,2)</f>
        <v>0</v>
      </c>
      <c r="CU110">
        <f t="shared" si="64"/>
        <v>0</v>
      </c>
      <c r="CV110">
        <f t="shared" si="88"/>
        <v>0</v>
      </c>
      <c r="CW110">
        <f t="shared" si="88"/>
        <v>0</v>
      </c>
      <c r="CX110">
        <f t="shared" si="65"/>
        <v>0</v>
      </c>
      <c r="CY110">
        <f>0</f>
        <v>0</v>
      </c>
      <c r="CZ110">
        <f>0</f>
        <v>0</v>
      </c>
      <c r="DC110" t="s">
        <v>3</v>
      </c>
      <c r="DD110" t="s">
        <v>3</v>
      </c>
      <c r="DE110" t="s">
        <v>3</v>
      </c>
      <c r="DF110" t="s">
        <v>3</v>
      </c>
      <c r="DG110" t="s">
        <v>3</v>
      </c>
      <c r="DH110" t="s">
        <v>3</v>
      </c>
      <c r="DI110" t="s">
        <v>3</v>
      </c>
      <c r="DJ110" t="s">
        <v>3</v>
      </c>
      <c r="DK110" t="s">
        <v>3</v>
      </c>
      <c r="DL110" t="s">
        <v>3</v>
      </c>
      <c r="DM110" t="s">
        <v>3</v>
      </c>
      <c r="DN110">
        <v>0</v>
      </c>
      <c r="DO110">
        <v>0</v>
      </c>
      <c r="DP110">
        <v>1</v>
      </c>
      <c r="DQ110">
        <v>1</v>
      </c>
      <c r="DU110">
        <v>1009</v>
      </c>
      <c r="DV110" t="s">
        <v>33</v>
      </c>
      <c r="DW110" t="s">
        <v>33</v>
      </c>
      <c r="DX110">
        <v>1000</v>
      </c>
      <c r="DZ110" t="s">
        <v>3</v>
      </c>
      <c r="EA110" t="s">
        <v>3</v>
      </c>
      <c r="EB110" t="s">
        <v>3</v>
      </c>
      <c r="EC110" t="s">
        <v>3</v>
      </c>
      <c r="EE110">
        <v>31727907</v>
      </c>
      <c r="EF110">
        <v>8</v>
      </c>
      <c r="EG110" t="s">
        <v>73</v>
      </c>
      <c r="EH110">
        <v>0</v>
      </c>
      <c r="EI110" t="s">
        <v>3</v>
      </c>
      <c r="EJ110">
        <v>1</v>
      </c>
      <c r="EK110">
        <v>500001</v>
      </c>
      <c r="EL110" t="s">
        <v>74</v>
      </c>
      <c r="EM110" t="s">
        <v>75</v>
      </c>
      <c r="EO110" t="s">
        <v>3</v>
      </c>
      <c r="EQ110">
        <v>0</v>
      </c>
      <c r="ER110">
        <v>60840.08</v>
      </c>
      <c r="ES110">
        <v>60840.08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FQ110">
        <v>0</v>
      </c>
      <c r="FR110">
        <f t="shared" si="68"/>
        <v>0</v>
      </c>
      <c r="FS110">
        <v>0</v>
      </c>
      <c r="FX110">
        <v>0</v>
      </c>
      <c r="FY110">
        <v>0</v>
      </c>
      <c r="GA110" t="s">
        <v>3</v>
      </c>
      <c r="GD110">
        <v>1</v>
      </c>
      <c r="GF110">
        <v>-2132977165</v>
      </c>
      <c r="GG110">
        <v>2</v>
      </c>
      <c r="GH110">
        <v>1</v>
      </c>
      <c r="GI110">
        <v>2</v>
      </c>
      <c r="GJ110">
        <v>0</v>
      </c>
      <c r="GK110">
        <v>0</v>
      </c>
      <c r="GL110">
        <f t="shared" si="69"/>
        <v>0</v>
      </c>
      <c r="GM110">
        <f t="shared" si="70"/>
        <v>78.569999999999993</v>
      </c>
      <c r="GN110">
        <f t="shared" si="71"/>
        <v>78.569999999999993</v>
      </c>
      <c r="GO110">
        <f t="shared" si="72"/>
        <v>0</v>
      </c>
      <c r="GP110">
        <f t="shared" si="73"/>
        <v>0</v>
      </c>
      <c r="GR110">
        <v>0</v>
      </c>
      <c r="GS110">
        <v>3</v>
      </c>
      <c r="GT110">
        <v>0</v>
      </c>
      <c r="GU110" t="s">
        <v>3</v>
      </c>
      <c r="GV110">
        <f t="shared" si="74"/>
        <v>0</v>
      </c>
      <c r="GW110">
        <v>1</v>
      </c>
      <c r="GX110">
        <f t="shared" si="75"/>
        <v>0</v>
      </c>
      <c r="HA110">
        <v>0</v>
      </c>
      <c r="HB110">
        <v>0</v>
      </c>
      <c r="HC110">
        <f t="shared" si="76"/>
        <v>0</v>
      </c>
      <c r="HE110" t="s">
        <v>3</v>
      </c>
      <c r="HF110" t="s">
        <v>3</v>
      </c>
      <c r="HM110" t="s">
        <v>3</v>
      </c>
      <c r="HN110" t="s">
        <v>3</v>
      </c>
      <c r="HO110" t="s">
        <v>3</v>
      </c>
      <c r="HP110" t="s">
        <v>3</v>
      </c>
      <c r="HQ110" t="s">
        <v>3</v>
      </c>
      <c r="IK110">
        <v>0</v>
      </c>
    </row>
    <row r="111" spans="1:245" x14ac:dyDescent="0.2">
      <c r="A111">
        <v>17</v>
      </c>
      <c r="B111">
        <v>1</v>
      </c>
      <c r="C111">
        <f>ROW(SmtRes!A109)</f>
        <v>109</v>
      </c>
      <c r="D111">
        <f>ROW(EtalonRes!A109)</f>
        <v>109</v>
      </c>
      <c r="E111" t="s">
        <v>294</v>
      </c>
      <c r="F111" t="s">
        <v>179</v>
      </c>
      <c r="G111" t="s">
        <v>180</v>
      </c>
      <c r="H111" t="s">
        <v>22</v>
      </c>
      <c r="I111">
        <f>ROUND(3.445/100,7)</f>
        <v>3.4450000000000001E-2</v>
      </c>
      <c r="J111">
        <v>0</v>
      </c>
      <c r="K111">
        <f>ROUND(6.89/100,7)</f>
        <v>6.8900000000000003E-2</v>
      </c>
      <c r="O111">
        <f t="shared" si="55"/>
        <v>954.78</v>
      </c>
      <c r="P111">
        <f>SUMIF(SmtRes!AQ101:'SmtRes'!AQ109,"=1",SmtRes!DF101:'SmtRes'!DF109)</f>
        <v>156.91999999999999</v>
      </c>
      <c r="Q111">
        <f>SUMIF(SmtRes!AQ101:'SmtRes'!AQ109,"=1",SmtRes!DG101:'SmtRes'!DG109)</f>
        <v>3.95</v>
      </c>
      <c r="R111">
        <f>SUMIF(SmtRes!AQ101:'SmtRes'!AQ109,"=1",SmtRes!DH101:'SmtRes'!DH109)</f>
        <v>3.63</v>
      </c>
      <c r="S111">
        <f>SUMIF(SmtRes!AQ101:'SmtRes'!AQ109,"=1",SmtRes!DI101:'SmtRes'!DI109)</f>
        <v>790.28</v>
      </c>
      <c r="T111">
        <f t="shared" si="56"/>
        <v>0</v>
      </c>
      <c r="U111">
        <f>SUMIF(SmtRes!AQ101:'SmtRes'!AQ109,"=1",SmtRes!CV101:'SmtRes'!CV109)</f>
        <v>1.7257382999999999</v>
      </c>
      <c r="V111">
        <f>SUMIF(SmtRes!AQ101:'SmtRes'!AQ109,"=1",SmtRes!CW101:'SmtRes'!CW109)</f>
        <v>7.3206999999999994E-3</v>
      </c>
      <c r="W111">
        <f t="shared" si="57"/>
        <v>0</v>
      </c>
      <c r="X111">
        <f t="shared" si="58"/>
        <v>714.52</v>
      </c>
      <c r="Y111">
        <f t="shared" si="59"/>
        <v>330.66</v>
      </c>
      <c r="AA111">
        <v>32945098</v>
      </c>
      <c r="AB111">
        <f t="shared" si="60"/>
        <v>26210.42714</v>
      </c>
      <c r="AC111">
        <f>ROUND((SUM(SmtRes!BQ101:'SmtRes'!BQ109)),6)</f>
        <v>3156.1105299999999</v>
      </c>
      <c r="AD111">
        <f>ROUND((((SUM(SmtRes!BR101:'SmtRes'!BR109))-(SUM(SmtRes!BS101:'SmtRes'!BS109)))+AE111),6)</f>
        <v>114.27025</v>
      </c>
      <c r="AE111">
        <f>ROUND((SUM(SmtRes!BS101:'SmtRes'!BS109)),6)</f>
        <v>105.47575000000001</v>
      </c>
      <c r="AF111">
        <f>ROUND((SUM(SmtRes!BT101:'SmtRes'!BT109)),6)</f>
        <v>22940.04636</v>
      </c>
      <c r="AG111">
        <f t="shared" si="61"/>
        <v>0</v>
      </c>
      <c r="AH111">
        <f>(SUM(SmtRes!BU101:'SmtRes'!BU109))</f>
        <v>50.094000000000001</v>
      </c>
      <c r="AI111">
        <f>(SUM(SmtRes!BV101:'SmtRes'!BV109))</f>
        <v>0.21249999999999999</v>
      </c>
      <c r="AJ111">
        <f t="shared" si="62"/>
        <v>0</v>
      </c>
      <c r="AK111">
        <v>23279.773730000004</v>
      </c>
      <c r="AL111">
        <v>3156.1105299999999</v>
      </c>
      <c r="AM111">
        <v>91.416200000000003</v>
      </c>
      <c r="AN111">
        <v>84.380600000000001</v>
      </c>
      <c r="AO111">
        <v>19947.866400000003</v>
      </c>
      <c r="AP111">
        <v>0</v>
      </c>
      <c r="AQ111">
        <v>43.56</v>
      </c>
      <c r="AR111">
        <v>0.16999999999999998</v>
      </c>
      <c r="AS111">
        <v>0</v>
      </c>
      <c r="AT111">
        <v>90</v>
      </c>
      <c r="AU111">
        <v>41.65</v>
      </c>
      <c r="AV111">
        <v>1</v>
      </c>
      <c r="AW111">
        <v>1</v>
      </c>
      <c r="AZ111">
        <v>1</v>
      </c>
      <c r="BA111">
        <v>1</v>
      </c>
      <c r="BB111">
        <v>1</v>
      </c>
      <c r="BC111">
        <v>1</v>
      </c>
      <c r="BD111" t="s">
        <v>3</v>
      </c>
      <c r="BE111" t="s">
        <v>3</v>
      </c>
      <c r="BF111" t="s">
        <v>3</v>
      </c>
      <c r="BG111" t="s">
        <v>3</v>
      </c>
      <c r="BH111">
        <v>0</v>
      </c>
      <c r="BI111">
        <v>1</v>
      </c>
      <c r="BJ111" t="s">
        <v>181</v>
      </c>
      <c r="BM111">
        <v>15001</v>
      </c>
      <c r="BN111">
        <v>0</v>
      </c>
      <c r="BO111" t="s">
        <v>3</v>
      </c>
      <c r="BP111">
        <v>0</v>
      </c>
      <c r="BQ111">
        <v>2</v>
      </c>
      <c r="BR111">
        <v>0</v>
      </c>
      <c r="BS111">
        <v>1</v>
      </c>
      <c r="BT111">
        <v>1</v>
      </c>
      <c r="BU111">
        <v>1</v>
      </c>
      <c r="BV111">
        <v>1</v>
      </c>
      <c r="BW111">
        <v>1</v>
      </c>
      <c r="BX111">
        <v>1</v>
      </c>
      <c r="BY111" t="s">
        <v>3</v>
      </c>
      <c r="BZ111">
        <v>100</v>
      </c>
      <c r="CA111">
        <v>49</v>
      </c>
      <c r="CB111" t="s">
        <v>3</v>
      </c>
      <c r="CE111">
        <v>0</v>
      </c>
      <c r="CF111">
        <v>0</v>
      </c>
      <c r="CG111">
        <v>0</v>
      </c>
      <c r="CM111">
        <v>0</v>
      </c>
      <c r="CN111" t="s">
        <v>1037</v>
      </c>
      <c r="CO111">
        <v>0</v>
      </c>
      <c r="CP111">
        <f t="shared" si="63"/>
        <v>954.78</v>
      </c>
      <c r="CQ111">
        <f>SUMIF(SmtRes!AQ101:'SmtRes'!AQ109,"=1",SmtRes!AA101:'SmtRes'!AA109)</f>
        <v>78365.069999999992</v>
      </c>
      <c r="CR111">
        <f>SUMIF(SmtRes!AQ101:'SmtRes'!AQ109,"=1",SmtRes!AB101:'SmtRes'!AB109)</f>
        <v>650.36</v>
      </c>
      <c r="CS111">
        <f>SUMIF(SmtRes!AQ101:'SmtRes'!AQ109,"=1",SmtRes!AC101:'SmtRes'!AC109)</f>
        <v>949.66000000000008</v>
      </c>
      <c r="CT111">
        <f>SUMIF(SmtRes!AQ101:'SmtRes'!AQ109,"=1",SmtRes!AD101:'SmtRes'!AD109)</f>
        <v>457.94</v>
      </c>
      <c r="CU111">
        <f t="shared" si="64"/>
        <v>0</v>
      </c>
      <c r="CV111">
        <f>SUMIF(SmtRes!AQ101:'SmtRes'!AQ109,"=1",SmtRes!BU101:'SmtRes'!BU109)</f>
        <v>50.094000000000001</v>
      </c>
      <c r="CW111">
        <f>SUMIF(SmtRes!AQ101:'SmtRes'!AQ109,"=1",SmtRes!BV101:'SmtRes'!BV109)</f>
        <v>0.21249999999999999</v>
      </c>
      <c r="CX111">
        <f t="shared" si="65"/>
        <v>0</v>
      </c>
      <c r="CY111">
        <f>(((S111+R111)*AT111)/100)</f>
        <v>714.51899999999989</v>
      </c>
      <c r="CZ111">
        <f>(((S111+R111)*AU111)/100)</f>
        <v>330.66351499999996</v>
      </c>
      <c r="DB111">
        <v>9</v>
      </c>
      <c r="DC111" t="s">
        <v>3</v>
      </c>
      <c r="DD111" t="s">
        <v>3</v>
      </c>
      <c r="DE111" t="s">
        <v>38</v>
      </c>
      <c r="DF111" t="s">
        <v>38</v>
      </c>
      <c r="DG111" t="s">
        <v>39</v>
      </c>
      <c r="DH111" t="s">
        <v>3</v>
      </c>
      <c r="DI111" t="s">
        <v>39</v>
      </c>
      <c r="DJ111" t="s">
        <v>38</v>
      </c>
      <c r="DK111" t="s">
        <v>3</v>
      </c>
      <c r="DL111" t="s">
        <v>40</v>
      </c>
      <c r="DM111" t="s">
        <v>41</v>
      </c>
      <c r="DN111">
        <v>0</v>
      </c>
      <c r="DO111">
        <v>0</v>
      </c>
      <c r="DP111">
        <v>1</v>
      </c>
      <c r="DQ111">
        <v>1</v>
      </c>
      <c r="DU111">
        <v>1005</v>
      </c>
      <c r="DV111" t="s">
        <v>22</v>
      </c>
      <c r="DW111" t="s">
        <v>22</v>
      </c>
      <c r="DX111">
        <v>100</v>
      </c>
      <c r="DZ111" t="s">
        <v>3</v>
      </c>
      <c r="EA111" t="s">
        <v>3</v>
      </c>
      <c r="EB111" t="s">
        <v>3</v>
      </c>
      <c r="EC111" t="s">
        <v>3</v>
      </c>
      <c r="EE111">
        <v>31728000</v>
      </c>
      <c r="EF111">
        <v>2</v>
      </c>
      <c r="EG111" t="s">
        <v>24</v>
      </c>
      <c r="EH111">
        <v>15</v>
      </c>
      <c r="EI111" t="s">
        <v>182</v>
      </c>
      <c r="EJ111">
        <v>1</v>
      </c>
      <c r="EK111">
        <v>15001</v>
      </c>
      <c r="EL111" t="s">
        <v>182</v>
      </c>
      <c r="EM111" t="s">
        <v>183</v>
      </c>
      <c r="EO111" t="s">
        <v>44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43.56</v>
      </c>
      <c r="EX111">
        <v>0.17</v>
      </c>
      <c r="EY111">
        <v>0</v>
      </c>
      <c r="FQ111">
        <v>0</v>
      </c>
      <c r="FR111">
        <f t="shared" si="68"/>
        <v>0</v>
      </c>
      <c r="FS111">
        <v>0</v>
      </c>
      <c r="FX111">
        <v>90</v>
      </c>
      <c r="FY111">
        <v>41.65</v>
      </c>
      <c r="GA111" t="s">
        <v>3</v>
      </c>
      <c r="GD111">
        <v>1</v>
      </c>
      <c r="GF111">
        <v>-1331594589</v>
      </c>
      <c r="GG111">
        <v>2</v>
      </c>
      <c r="GH111">
        <v>1</v>
      </c>
      <c r="GI111">
        <v>-2</v>
      </c>
      <c r="GJ111">
        <v>0</v>
      </c>
      <c r="GK111">
        <v>0</v>
      </c>
      <c r="GL111">
        <f t="shared" si="69"/>
        <v>0</v>
      </c>
      <c r="GM111">
        <f t="shared" si="70"/>
        <v>1999.96</v>
      </c>
      <c r="GN111">
        <f t="shared" si="71"/>
        <v>1999.96</v>
      </c>
      <c r="GO111">
        <f t="shared" si="72"/>
        <v>0</v>
      </c>
      <c r="GP111">
        <f t="shared" si="73"/>
        <v>0</v>
      </c>
      <c r="GR111">
        <v>0</v>
      </c>
      <c r="GS111">
        <v>3</v>
      </c>
      <c r="GT111">
        <v>0</v>
      </c>
      <c r="GU111" t="s">
        <v>3</v>
      </c>
      <c r="GV111">
        <f t="shared" si="74"/>
        <v>0</v>
      </c>
      <c r="GW111">
        <v>1</v>
      </c>
      <c r="GX111">
        <f t="shared" si="75"/>
        <v>0</v>
      </c>
      <c r="HA111">
        <v>0</v>
      </c>
      <c r="HB111">
        <v>0</v>
      </c>
      <c r="HC111">
        <f t="shared" si="76"/>
        <v>0</v>
      </c>
      <c r="HE111" t="s">
        <v>3</v>
      </c>
      <c r="HF111" t="s">
        <v>3</v>
      </c>
      <c r="HM111" t="s">
        <v>3</v>
      </c>
      <c r="HN111" t="s">
        <v>184</v>
      </c>
      <c r="HO111" t="s">
        <v>185</v>
      </c>
      <c r="HP111" t="s">
        <v>182</v>
      </c>
      <c r="HQ111" t="s">
        <v>182</v>
      </c>
      <c r="IK111">
        <v>0</v>
      </c>
    </row>
    <row r="112" spans="1:245" x14ac:dyDescent="0.2">
      <c r="A112">
        <v>18</v>
      </c>
      <c r="B112">
        <v>1</v>
      </c>
      <c r="C112">
        <v>107</v>
      </c>
      <c r="E112" t="s">
        <v>295</v>
      </c>
      <c r="F112" t="s">
        <v>187</v>
      </c>
      <c r="G112" t="s">
        <v>188</v>
      </c>
      <c r="H112" t="s">
        <v>33</v>
      </c>
      <c r="I112">
        <f>I111*J112</f>
        <v>1.0334999999999999E-3</v>
      </c>
      <c r="J112">
        <v>2.9999999999999995E-2</v>
      </c>
      <c r="K112">
        <v>0.03</v>
      </c>
      <c r="O112">
        <f t="shared" si="55"/>
        <v>0</v>
      </c>
      <c r="P112">
        <f>ROUND(CQ112*I112,2)</f>
        <v>0</v>
      </c>
      <c r="Q112">
        <f>ROUND(CR112*I112,2)</f>
        <v>0</v>
      </c>
      <c r="R112">
        <f>ROUND(CS112*I112,2)</f>
        <v>0</v>
      </c>
      <c r="S112">
        <f>ROUND(CT112*I112,2)</f>
        <v>0</v>
      </c>
      <c r="T112">
        <f t="shared" si="56"/>
        <v>0</v>
      </c>
      <c r="U112">
        <f>ROUND(CV112*I112,7)</f>
        <v>0</v>
      </c>
      <c r="V112">
        <f>ROUND(CW112*I112,7)</f>
        <v>0</v>
      </c>
      <c r="W112">
        <f t="shared" si="57"/>
        <v>0</v>
      </c>
      <c r="X112">
        <f t="shared" si="58"/>
        <v>0</v>
      </c>
      <c r="Y112">
        <f t="shared" si="59"/>
        <v>0</v>
      </c>
      <c r="AA112">
        <v>32945098</v>
      </c>
      <c r="AB112">
        <f t="shared" si="60"/>
        <v>0</v>
      </c>
      <c r="AC112">
        <f>ROUND((ES112),6)</f>
        <v>0</v>
      </c>
      <c r="AD112">
        <f>ROUND((((ET112)-(EU112))+AE112),6)</f>
        <v>0</v>
      </c>
      <c r="AE112">
        <f t="shared" ref="AE112:AF115" si="89">ROUND((EU112),6)</f>
        <v>0</v>
      </c>
      <c r="AF112">
        <f t="shared" si="89"/>
        <v>0</v>
      </c>
      <c r="AG112">
        <f t="shared" si="61"/>
        <v>0</v>
      </c>
      <c r="AH112">
        <f t="shared" ref="AH112:AI115" si="90">(EW112)</f>
        <v>0</v>
      </c>
      <c r="AI112">
        <f t="shared" si="90"/>
        <v>0</v>
      </c>
      <c r="AJ112">
        <f t="shared" si="62"/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100</v>
      </c>
      <c r="AU112">
        <v>49</v>
      </c>
      <c r="AV112">
        <v>1</v>
      </c>
      <c r="AW112">
        <v>1</v>
      </c>
      <c r="AZ112">
        <v>1</v>
      </c>
      <c r="BA112">
        <v>1</v>
      </c>
      <c r="BB112">
        <v>1</v>
      </c>
      <c r="BC112">
        <v>1</v>
      </c>
      <c r="BD112" t="s">
        <v>3</v>
      </c>
      <c r="BE112" t="s">
        <v>3</v>
      </c>
      <c r="BF112" t="s">
        <v>3</v>
      </c>
      <c r="BG112" t="s">
        <v>3</v>
      </c>
      <c r="BH112">
        <v>3</v>
      </c>
      <c r="BI112">
        <v>1</v>
      </c>
      <c r="BJ112" t="s">
        <v>3</v>
      </c>
      <c r="BM112">
        <v>15001</v>
      </c>
      <c r="BN112">
        <v>0</v>
      </c>
      <c r="BO112" t="s">
        <v>3</v>
      </c>
      <c r="BP112">
        <v>0</v>
      </c>
      <c r="BQ112">
        <v>2</v>
      </c>
      <c r="BR112">
        <v>0</v>
      </c>
      <c r="BS112">
        <v>1</v>
      </c>
      <c r="BT112">
        <v>1</v>
      </c>
      <c r="BU112">
        <v>1</v>
      </c>
      <c r="BV112">
        <v>1</v>
      </c>
      <c r="BW112">
        <v>1</v>
      </c>
      <c r="BX112">
        <v>1</v>
      </c>
      <c r="BY112" t="s">
        <v>3</v>
      </c>
      <c r="BZ112">
        <v>100</v>
      </c>
      <c r="CA112">
        <v>49</v>
      </c>
      <c r="CB112" t="s">
        <v>3</v>
      </c>
      <c r="CE112">
        <v>0</v>
      </c>
      <c r="CF112">
        <v>0</v>
      </c>
      <c r="CG112">
        <v>0</v>
      </c>
      <c r="CM112">
        <v>0</v>
      </c>
      <c r="CN112" t="s">
        <v>3</v>
      </c>
      <c r="CO112">
        <v>0</v>
      </c>
      <c r="CP112">
        <f t="shared" si="63"/>
        <v>0</v>
      </c>
      <c r="CQ112">
        <f>ROUND(AL112*BC112,2)</f>
        <v>0</v>
      </c>
      <c r="CR112">
        <f>ROUND(AM112*BB112,2)</f>
        <v>0</v>
      </c>
      <c r="CS112">
        <f>ROUND(AN112*BS112,2)</f>
        <v>0</v>
      </c>
      <c r="CT112">
        <f>ROUND(AO112*BA112,2)</f>
        <v>0</v>
      </c>
      <c r="CU112">
        <f t="shared" si="64"/>
        <v>0</v>
      </c>
      <c r="CV112">
        <f t="shared" ref="CV112:CW115" si="91">AH112</f>
        <v>0</v>
      </c>
      <c r="CW112">
        <f t="shared" si="91"/>
        <v>0</v>
      </c>
      <c r="CX112">
        <f t="shared" si="65"/>
        <v>0</v>
      </c>
      <c r="CY112">
        <f>(((S112+R112)*AT112)/100)</f>
        <v>0</v>
      </c>
      <c r="CZ112">
        <f>(((S112+R112)*AU112)/100)</f>
        <v>0</v>
      </c>
      <c r="DC112" t="s">
        <v>3</v>
      </c>
      <c r="DD112" t="s">
        <v>3</v>
      </c>
      <c r="DE112" t="s">
        <v>3</v>
      </c>
      <c r="DF112" t="s">
        <v>3</v>
      </c>
      <c r="DG112" t="s">
        <v>3</v>
      </c>
      <c r="DH112" t="s">
        <v>3</v>
      </c>
      <c r="DI112" t="s">
        <v>3</v>
      </c>
      <c r="DJ112" t="s">
        <v>3</v>
      </c>
      <c r="DK112" t="s">
        <v>3</v>
      </c>
      <c r="DL112" t="s">
        <v>3</v>
      </c>
      <c r="DM112" t="s">
        <v>3</v>
      </c>
      <c r="DN112">
        <v>0</v>
      </c>
      <c r="DO112">
        <v>0</v>
      </c>
      <c r="DP112">
        <v>1</v>
      </c>
      <c r="DQ112">
        <v>1</v>
      </c>
      <c r="DU112">
        <v>1009</v>
      </c>
      <c r="DV112" t="s">
        <v>33</v>
      </c>
      <c r="DW112" t="s">
        <v>33</v>
      </c>
      <c r="DX112">
        <v>1000</v>
      </c>
      <c r="DZ112" t="s">
        <v>3</v>
      </c>
      <c r="EA112" t="s">
        <v>3</v>
      </c>
      <c r="EB112" t="s">
        <v>3</v>
      </c>
      <c r="EC112" t="s">
        <v>3</v>
      </c>
      <c r="EE112">
        <v>31728000</v>
      </c>
      <c r="EF112">
        <v>2</v>
      </c>
      <c r="EG112" t="s">
        <v>24</v>
      </c>
      <c r="EH112">
        <v>15</v>
      </c>
      <c r="EI112" t="s">
        <v>182</v>
      </c>
      <c r="EJ112">
        <v>1</v>
      </c>
      <c r="EK112">
        <v>15001</v>
      </c>
      <c r="EL112" t="s">
        <v>182</v>
      </c>
      <c r="EM112" t="s">
        <v>183</v>
      </c>
      <c r="EO112" t="s">
        <v>3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FQ112">
        <v>0</v>
      </c>
      <c r="FR112">
        <f t="shared" si="68"/>
        <v>0</v>
      </c>
      <c r="FS112">
        <v>0</v>
      </c>
      <c r="FX112">
        <v>100</v>
      </c>
      <c r="FY112">
        <v>49</v>
      </c>
      <c r="GA112" t="s">
        <v>3</v>
      </c>
      <c r="GD112">
        <v>1</v>
      </c>
      <c r="GF112">
        <v>1853111044</v>
      </c>
      <c r="GG112">
        <v>2</v>
      </c>
      <c r="GH112">
        <v>1</v>
      </c>
      <c r="GI112">
        <v>-2</v>
      </c>
      <c r="GJ112">
        <v>0</v>
      </c>
      <c r="GK112">
        <v>0</v>
      </c>
      <c r="GL112">
        <f t="shared" si="69"/>
        <v>0</v>
      </c>
      <c r="GM112">
        <f t="shared" si="70"/>
        <v>0</v>
      </c>
      <c r="GN112">
        <f t="shared" si="71"/>
        <v>0</v>
      </c>
      <c r="GO112">
        <f t="shared" si="72"/>
        <v>0</v>
      </c>
      <c r="GP112">
        <f t="shared" si="73"/>
        <v>0</v>
      </c>
      <c r="GR112">
        <v>0</v>
      </c>
      <c r="GS112">
        <v>3</v>
      </c>
      <c r="GT112">
        <v>0</v>
      </c>
      <c r="GU112" t="s">
        <v>3</v>
      </c>
      <c r="GV112">
        <f t="shared" si="74"/>
        <v>0</v>
      </c>
      <c r="GW112">
        <v>1</v>
      </c>
      <c r="GX112">
        <f t="shared" si="75"/>
        <v>0</v>
      </c>
      <c r="HA112">
        <v>0</v>
      </c>
      <c r="HB112">
        <v>0</v>
      </c>
      <c r="HC112">
        <f t="shared" si="76"/>
        <v>0</v>
      </c>
      <c r="HE112" t="s">
        <v>3</v>
      </c>
      <c r="HF112" t="s">
        <v>3</v>
      </c>
      <c r="HM112" t="s">
        <v>3</v>
      </c>
      <c r="HN112" t="s">
        <v>184</v>
      </c>
      <c r="HO112" t="s">
        <v>185</v>
      </c>
      <c r="HP112" t="s">
        <v>182</v>
      </c>
      <c r="HQ112" t="s">
        <v>182</v>
      </c>
      <c r="IK112">
        <v>0</v>
      </c>
    </row>
    <row r="113" spans="1:245" x14ac:dyDescent="0.2">
      <c r="A113">
        <v>18</v>
      </c>
      <c r="B113">
        <v>1</v>
      </c>
      <c r="C113">
        <v>108</v>
      </c>
      <c r="E113" t="s">
        <v>296</v>
      </c>
      <c r="F113" t="s">
        <v>190</v>
      </c>
      <c r="G113" t="s">
        <v>191</v>
      </c>
      <c r="H113" t="s">
        <v>33</v>
      </c>
      <c r="I113">
        <f>I111*J113</f>
        <v>6.8900000000000005E-4</v>
      </c>
      <c r="J113">
        <v>0.02</v>
      </c>
      <c r="K113">
        <v>0.02</v>
      </c>
      <c r="O113">
        <f t="shared" si="55"/>
        <v>0</v>
      </c>
      <c r="P113">
        <f>ROUND(CQ113*I113,2)</f>
        <v>0</v>
      </c>
      <c r="Q113">
        <f>ROUND(CR113*I113,2)</f>
        <v>0</v>
      </c>
      <c r="R113">
        <f>ROUND(CS113*I113,2)</f>
        <v>0</v>
      </c>
      <c r="S113">
        <f>ROUND(CT113*I113,2)</f>
        <v>0</v>
      </c>
      <c r="T113">
        <f t="shared" si="56"/>
        <v>0</v>
      </c>
      <c r="U113">
        <f>ROUND(CV113*I113,7)</f>
        <v>0</v>
      </c>
      <c r="V113">
        <f>ROUND(CW113*I113,7)</f>
        <v>0</v>
      </c>
      <c r="W113">
        <f t="shared" si="57"/>
        <v>0</v>
      </c>
      <c r="X113">
        <f t="shared" si="58"/>
        <v>0</v>
      </c>
      <c r="Y113">
        <f t="shared" si="59"/>
        <v>0</v>
      </c>
      <c r="AA113">
        <v>32945098</v>
      </c>
      <c r="AB113">
        <f t="shared" si="60"/>
        <v>0</v>
      </c>
      <c r="AC113">
        <f>ROUND((ES113),6)</f>
        <v>0</v>
      </c>
      <c r="AD113">
        <f>ROUND((((ET113)-(EU113))+AE113),6)</f>
        <v>0</v>
      </c>
      <c r="AE113">
        <f t="shared" si="89"/>
        <v>0</v>
      </c>
      <c r="AF113">
        <f t="shared" si="89"/>
        <v>0</v>
      </c>
      <c r="AG113">
        <f t="shared" si="61"/>
        <v>0</v>
      </c>
      <c r="AH113">
        <f t="shared" si="90"/>
        <v>0</v>
      </c>
      <c r="AI113">
        <f t="shared" si="90"/>
        <v>0</v>
      </c>
      <c r="AJ113">
        <f t="shared" si="62"/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100</v>
      </c>
      <c r="AU113">
        <v>49</v>
      </c>
      <c r="AV113">
        <v>1</v>
      </c>
      <c r="AW113">
        <v>1</v>
      </c>
      <c r="AZ113">
        <v>1</v>
      </c>
      <c r="BA113">
        <v>1</v>
      </c>
      <c r="BB113">
        <v>1</v>
      </c>
      <c r="BC113">
        <v>1</v>
      </c>
      <c r="BD113" t="s">
        <v>3</v>
      </c>
      <c r="BE113" t="s">
        <v>3</v>
      </c>
      <c r="BF113" t="s">
        <v>3</v>
      </c>
      <c r="BG113" t="s">
        <v>3</v>
      </c>
      <c r="BH113">
        <v>3</v>
      </c>
      <c r="BI113">
        <v>1</v>
      </c>
      <c r="BJ113" t="s">
        <v>3</v>
      </c>
      <c r="BM113">
        <v>15001</v>
      </c>
      <c r="BN113">
        <v>0</v>
      </c>
      <c r="BO113" t="s">
        <v>3</v>
      </c>
      <c r="BP113">
        <v>0</v>
      </c>
      <c r="BQ113">
        <v>2</v>
      </c>
      <c r="BR113">
        <v>0</v>
      </c>
      <c r="BS113">
        <v>1</v>
      </c>
      <c r="BT113">
        <v>1</v>
      </c>
      <c r="BU113">
        <v>1</v>
      </c>
      <c r="BV113">
        <v>1</v>
      </c>
      <c r="BW113">
        <v>1</v>
      </c>
      <c r="BX113">
        <v>1</v>
      </c>
      <c r="BY113" t="s">
        <v>3</v>
      </c>
      <c r="BZ113">
        <v>100</v>
      </c>
      <c r="CA113">
        <v>49</v>
      </c>
      <c r="CB113" t="s">
        <v>3</v>
      </c>
      <c r="CE113">
        <v>0</v>
      </c>
      <c r="CF113">
        <v>0</v>
      </c>
      <c r="CG113">
        <v>0</v>
      </c>
      <c r="CM113">
        <v>0</v>
      </c>
      <c r="CN113" t="s">
        <v>3</v>
      </c>
      <c r="CO113">
        <v>0</v>
      </c>
      <c r="CP113">
        <f t="shared" si="63"/>
        <v>0</v>
      </c>
      <c r="CQ113">
        <f>ROUND(AL113*BC113,2)</f>
        <v>0</v>
      </c>
      <c r="CR113">
        <f>ROUND(AM113*BB113,2)</f>
        <v>0</v>
      </c>
      <c r="CS113">
        <f>ROUND(AN113*BS113,2)</f>
        <v>0</v>
      </c>
      <c r="CT113">
        <f>ROUND(AO113*BA113,2)</f>
        <v>0</v>
      </c>
      <c r="CU113">
        <f t="shared" si="64"/>
        <v>0</v>
      </c>
      <c r="CV113">
        <f t="shared" si="91"/>
        <v>0</v>
      </c>
      <c r="CW113">
        <f t="shared" si="91"/>
        <v>0</v>
      </c>
      <c r="CX113">
        <f t="shared" si="65"/>
        <v>0</v>
      </c>
      <c r="CY113">
        <f>(((S113+R113)*AT113)/100)</f>
        <v>0</v>
      </c>
      <c r="CZ113">
        <f>(((S113+R113)*AU113)/100)</f>
        <v>0</v>
      </c>
      <c r="DC113" t="s">
        <v>3</v>
      </c>
      <c r="DD113" t="s">
        <v>3</v>
      </c>
      <c r="DE113" t="s">
        <v>3</v>
      </c>
      <c r="DF113" t="s">
        <v>3</v>
      </c>
      <c r="DG113" t="s">
        <v>3</v>
      </c>
      <c r="DH113" t="s">
        <v>3</v>
      </c>
      <c r="DI113" t="s">
        <v>3</v>
      </c>
      <c r="DJ113" t="s">
        <v>3</v>
      </c>
      <c r="DK113" t="s">
        <v>3</v>
      </c>
      <c r="DL113" t="s">
        <v>3</v>
      </c>
      <c r="DM113" t="s">
        <v>3</v>
      </c>
      <c r="DN113">
        <v>0</v>
      </c>
      <c r="DO113">
        <v>0</v>
      </c>
      <c r="DP113">
        <v>1</v>
      </c>
      <c r="DQ113">
        <v>1</v>
      </c>
      <c r="DU113">
        <v>1009</v>
      </c>
      <c r="DV113" t="s">
        <v>33</v>
      </c>
      <c r="DW113" t="s">
        <v>33</v>
      </c>
      <c r="DX113">
        <v>1000</v>
      </c>
      <c r="DZ113" t="s">
        <v>3</v>
      </c>
      <c r="EA113" t="s">
        <v>3</v>
      </c>
      <c r="EB113" t="s">
        <v>3</v>
      </c>
      <c r="EC113" t="s">
        <v>3</v>
      </c>
      <c r="EE113">
        <v>31728000</v>
      </c>
      <c r="EF113">
        <v>2</v>
      </c>
      <c r="EG113" t="s">
        <v>24</v>
      </c>
      <c r="EH113">
        <v>15</v>
      </c>
      <c r="EI113" t="s">
        <v>182</v>
      </c>
      <c r="EJ113">
        <v>1</v>
      </c>
      <c r="EK113">
        <v>15001</v>
      </c>
      <c r="EL113" t="s">
        <v>182</v>
      </c>
      <c r="EM113" t="s">
        <v>183</v>
      </c>
      <c r="EO113" t="s">
        <v>3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FQ113">
        <v>0</v>
      </c>
      <c r="FR113">
        <f t="shared" si="68"/>
        <v>0</v>
      </c>
      <c r="FS113">
        <v>0</v>
      </c>
      <c r="FX113">
        <v>100</v>
      </c>
      <c r="FY113">
        <v>49</v>
      </c>
      <c r="GA113" t="s">
        <v>3</v>
      </c>
      <c r="GD113">
        <v>1</v>
      </c>
      <c r="GF113">
        <v>696686784</v>
      </c>
      <c r="GG113">
        <v>2</v>
      </c>
      <c r="GH113">
        <v>1</v>
      </c>
      <c r="GI113">
        <v>-2</v>
      </c>
      <c r="GJ113">
        <v>0</v>
      </c>
      <c r="GK113">
        <v>0</v>
      </c>
      <c r="GL113">
        <f t="shared" si="69"/>
        <v>0</v>
      </c>
      <c r="GM113">
        <f t="shared" si="70"/>
        <v>0</v>
      </c>
      <c r="GN113">
        <f t="shared" si="71"/>
        <v>0</v>
      </c>
      <c r="GO113">
        <f t="shared" si="72"/>
        <v>0</v>
      </c>
      <c r="GP113">
        <f t="shared" si="73"/>
        <v>0</v>
      </c>
      <c r="GR113">
        <v>0</v>
      </c>
      <c r="GS113">
        <v>3</v>
      </c>
      <c r="GT113">
        <v>0</v>
      </c>
      <c r="GU113" t="s">
        <v>3</v>
      </c>
      <c r="GV113">
        <f t="shared" si="74"/>
        <v>0</v>
      </c>
      <c r="GW113">
        <v>1</v>
      </c>
      <c r="GX113">
        <f t="shared" si="75"/>
        <v>0</v>
      </c>
      <c r="HA113">
        <v>0</v>
      </c>
      <c r="HB113">
        <v>0</v>
      </c>
      <c r="HC113">
        <f t="shared" si="76"/>
        <v>0</v>
      </c>
      <c r="HE113" t="s">
        <v>3</v>
      </c>
      <c r="HF113" t="s">
        <v>3</v>
      </c>
      <c r="HM113" t="s">
        <v>3</v>
      </c>
      <c r="HN113" t="s">
        <v>184</v>
      </c>
      <c r="HO113" t="s">
        <v>185</v>
      </c>
      <c r="HP113" t="s">
        <v>182</v>
      </c>
      <c r="HQ113" t="s">
        <v>182</v>
      </c>
      <c r="IK113">
        <v>0</v>
      </c>
    </row>
    <row r="114" spans="1:245" x14ac:dyDescent="0.2">
      <c r="A114">
        <v>17</v>
      </c>
      <c r="B114">
        <v>1</v>
      </c>
      <c r="E114" t="s">
        <v>297</v>
      </c>
      <c r="F114" t="s">
        <v>193</v>
      </c>
      <c r="G114" t="s">
        <v>194</v>
      </c>
      <c r="H114" t="s">
        <v>33</v>
      </c>
      <c r="I114">
        <v>1.034E-3</v>
      </c>
      <c r="J114">
        <v>0</v>
      </c>
      <c r="K114">
        <v>2.0669999999999998E-3</v>
      </c>
      <c r="O114">
        <f t="shared" si="55"/>
        <v>82.9</v>
      </c>
      <c r="P114">
        <f>ROUND(CQ114*I114,2)</f>
        <v>82.9</v>
      </c>
      <c r="Q114">
        <f>ROUND(CR114*I114,2)</f>
        <v>0</v>
      </c>
      <c r="R114">
        <f>ROUND(CS114*I114,2)</f>
        <v>0</v>
      </c>
      <c r="S114">
        <f>ROUND(CT114*I114,2)</f>
        <v>0</v>
      </c>
      <c r="T114">
        <f t="shared" si="56"/>
        <v>0</v>
      </c>
      <c r="U114">
        <f>ROUND(CV114*I114,7)</f>
        <v>0</v>
      </c>
      <c r="V114">
        <f>ROUND(CW114*I114,7)</f>
        <v>0</v>
      </c>
      <c r="W114">
        <f t="shared" si="57"/>
        <v>0</v>
      </c>
      <c r="X114">
        <f t="shared" si="58"/>
        <v>0</v>
      </c>
      <c r="Y114">
        <f t="shared" si="59"/>
        <v>0</v>
      </c>
      <c r="AA114">
        <v>32945098</v>
      </c>
      <c r="AB114">
        <f t="shared" si="60"/>
        <v>80172.509999999995</v>
      </c>
      <c r="AC114">
        <f>ROUND((ES114),6)</f>
        <v>80172.509999999995</v>
      </c>
      <c r="AD114">
        <f>ROUND((((ET114)-(EU114))+AE114),6)</f>
        <v>0</v>
      </c>
      <c r="AE114">
        <f t="shared" si="89"/>
        <v>0</v>
      </c>
      <c r="AF114">
        <f t="shared" si="89"/>
        <v>0</v>
      </c>
      <c r="AG114">
        <f t="shared" si="61"/>
        <v>0</v>
      </c>
      <c r="AH114">
        <f t="shared" si="90"/>
        <v>0</v>
      </c>
      <c r="AI114">
        <f t="shared" si="90"/>
        <v>0</v>
      </c>
      <c r="AJ114">
        <f t="shared" si="62"/>
        <v>0</v>
      </c>
      <c r="AK114">
        <v>80172.509999999995</v>
      </c>
      <c r="AL114">
        <v>80172.509999999995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1</v>
      </c>
      <c r="AW114">
        <v>1</v>
      </c>
      <c r="AZ114">
        <v>1</v>
      </c>
      <c r="BA114">
        <v>1</v>
      </c>
      <c r="BB114">
        <v>1</v>
      </c>
      <c r="BC114">
        <v>1</v>
      </c>
      <c r="BD114" t="s">
        <v>3</v>
      </c>
      <c r="BE114" t="s">
        <v>3</v>
      </c>
      <c r="BF114" t="s">
        <v>3</v>
      </c>
      <c r="BG114" t="s">
        <v>3</v>
      </c>
      <c r="BH114">
        <v>3</v>
      </c>
      <c r="BI114">
        <v>1</v>
      </c>
      <c r="BJ114" t="s">
        <v>195</v>
      </c>
      <c r="BM114">
        <v>500001</v>
      </c>
      <c r="BN114">
        <v>0</v>
      </c>
      <c r="BO114" t="s">
        <v>3</v>
      </c>
      <c r="BP114">
        <v>0</v>
      </c>
      <c r="BQ114">
        <v>8</v>
      </c>
      <c r="BR114">
        <v>0</v>
      </c>
      <c r="BS114">
        <v>1</v>
      </c>
      <c r="BT114">
        <v>1</v>
      </c>
      <c r="BU114">
        <v>1</v>
      </c>
      <c r="BV114">
        <v>1</v>
      </c>
      <c r="BW114">
        <v>1</v>
      </c>
      <c r="BX114">
        <v>1</v>
      </c>
      <c r="BY114" t="s">
        <v>3</v>
      </c>
      <c r="BZ114">
        <v>0</v>
      </c>
      <c r="CA114">
        <v>0</v>
      </c>
      <c r="CB114" t="s">
        <v>3</v>
      </c>
      <c r="CE114">
        <v>0</v>
      </c>
      <c r="CF114">
        <v>0</v>
      </c>
      <c r="CG114">
        <v>0</v>
      </c>
      <c r="CM114">
        <v>0</v>
      </c>
      <c r="CN114" t="s">
        <v>3</v>
      </c>
      <c r="CO114">
        <v>0</v>
      </c>
      <c r="CP114">
        <f t="shared" si="63"/>
        <v>82.9</v>
      </c>
      <c r="CQ114">
        <f>ROUND(AL114*BC114,2)</f>
        <v>80172.509999999995</v>
      </c>
      <c r="CR114">
        <f>ROUND(AM114*BB114,2)</f>
        <v>0</v>
      </c>
      <c r="CS114">
        <f>ROUND(AN114*BS114,2)</f>
        <v>0</v>
      </c>
      <c r="CT114">
        <f>ROUND(AO114*BA114,2)</f>
        <v>0</v>
      </c>
      <c r="CU114">
        <f t="shared" si="64"/>
        <v>0</v>
      </c>
      <c r="CV114">
        <f t="shared" si="91"/>
        <v>0</v>
      </c>
      <c r="CW114">
        <f t="shared" si="91"/>
        <v>0</v>
      </c>
      <c r="CX114">
        <f t="shared" si="65"/>
        <v>0</v>
      </c>
      <c r="CY114">
        <f>0</f>
        <v>0</v>
      </c>
      <c r="CZ114">
        <f>0</f>
        <v>0</v>
      </c>
      <c r="DC114" t="s">
        <v>3</v>
      </c>
      <c r="DD114" t="s">
        <v>3</v>
      </c>
      <c r="DE114" t="s">
        <v>3</v>
      </c>
      <c r="DF114" t="s">
        <v>3</v>
      </c>
      <c r="DG114" t="s">
        <v>3</v>
      </c>
      <c r="DH114" t="s">
        <v>3</v>
      </c>
      <c r="DI114" t="s">
        <v>3</v>
      </c>
      <c r="DJ114" t="s">
        <v>3</v>
      </c>
      <c r="DK114" t="s">
        <v>3</v>
      </c>
      <c r="DL114" t="s">
        <v>3</v>
      </c>
      <c r="DM114" t="s">
        <v>3</v>
      </c>
      <c r="DN114">
        <v>0</v>
      </c>
      <c r="DO114">
        <v>0</v>
      </c>
      <c r="DP114">
        <v>1</v>
      </c>
      <c r="DQ114">
        <v>1</v>
      </c>
      <c r="DU114">
        <v>1009</v>
      </c>
      <c r="DV114" t="s">
        <v>33</v>
      </c>
      <c r="DW114" t="s">
        <v>33</v>
      </c>
      <c r="DX114">
        <v>1000</v>
      </c>
      <c r="DZ114" t="s">
        <v>3</v>
      </c>
      <c r="EA114" t="s">
        <v>3</v>
      </c>
      <c r="EB114" t="s">
        <v>3</v>
      </c>
      <c r="EC114" t="s">
        <v>3</v>
      </c>
      <c r="EE114">
        <v>31727907</v>
      </c>
      <c r="EF114">
        <v>8</v>
      </c>
      <c r="EG114" t="s">
        <v>73</v>
      </c>
      <c r="EH114">
        <v>0</v>
      </c>
      <c r="EI114" t="s">
        <v>3</v>
      </c>
      <c r="EJ114">
        <v>1</v>
      </c>
      <c r="EK114">
        <v>500001</v>
      </c>
      <c r="EL114" t="s">
        <v>74</v>
      </c>
      <c r="EM114" t="s">
        <v>75</v>
      </c>
      <c r="EO114" t="s">
        <v>3</v>
      </c>
      <c r="EQ114">
        <v>0</v>
      </c>
      <c r="ER114">
        <v>80172.509999999995</v>
      </c>
      <c r="ES114">
        <v>80172.509999999995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FQ114">
        <v>165.72</v>
      </c>
      <c r="FR114">
        <f t="shared" si="68"/>
        <v>0</v>
      </c>
      <c r="FS114">
        <v>0</v>
      </c>
      <c r="FX114">
        <v>0</v>
      </c>
      <c r="FY114">
        <v>0</v>
      </c>
      <c r="GA114" t="s">
        <v>3</v>
      </c>
      <c r="GD114">
        <v>1</v>
      </c>
      <c r="GE114">
        <v>52265.82</v>
      </c>
      <c r="GF114">
        <v>1141136802</v>
      </c>
      <c r="GG114">
        <v>2</v>
      </c>
      <c r="GH114">
        <v>1</v>
      </c>
      <c r="GI114">
        <v>-2</v>
      </c>
      <c r="GJ114">
        <v>0</v>
      </c>
      <c r="GK114">
        <v>0</v>
      </c>
      <c r="GL114">
        <f t="shared" si="69"/>
        <v>0</v>
      </c>
      <c r="GM114">
        <f t="shared" si="70"/>
        <v>82.9</v>
      </c>
      <c r="GN114">
        <f t="shared" si="71"/>
        <v>82.9</v>
      </c>
      <c r="GO114">
        <f t="shared" si="72"/>
        <v>0</v>
      </c>
      <c r="GP114">
        <f t="shared" si="73"/>
        <v>0</v>
      </c>
      <c r="GR114">
        <v>3</v>
      </c>
      <c r="GS114">
        <v>3</v>
      </c>
      <c r="GT114">
        <v>0</v>
      </c>
      <c r="GU114" t="s">
        <v>3</v>
      </c>
      <c r="GV114">
        <f t="shared" si="74"/>
        <v>0</v>
      </c>
      <c r="GW114">
        <v>1</v>
      </c>
      <c r="GX114">
        <f t="shared" si="75"/>
        <v>0</v>
      </c>
      <c r="HA114">
        <v>0</v>
      </c>
      <c r="HB114">
        <v>0</v>
      </c>
      <c r="HC114">
        <f t="shared" si="76"/>
        <v>0</v>
      </c>
      <c r="HE114" t="s">
        <v>3</v>
      </c>
      <c r="HF114" t="s">
        <v>3</v>
      </c>
      <c r="HM114" t="s">
        <v>3</v>
      </c>
      <c r="HN114" t="s">
        <v>3</v>
      </c>
      <c r="HO114" t="s">
        <v>3</v>
      </c>
      <c r="HP114" t="s">
        <v>3</v>
      </c>
      <c r="HQ114" t="s">
        <v>3</v>
      </c>
      <c r="IK114">
        <v>0</v>
      </c>
    </row>
    <row r="115" spans="1:245" x14ac:dyDescent="0.2">
      <c r="A115">
        <v>17</v>
      </c>
      <c r="B115">
        <v>1</v>
      </c>
      <c r="E115" t="s">
        <v>298</v>
      </c>
      <c r="F115" t="s">
        <v>197</v>
      </c>
      <c r="G115" t="s">
        <v>198</v>
      </c>
      <c r="H115" t="s">
        <v>68</v>
      </c>
      <c r="I115">
        <v>0.68899999999999995</v>
      </c>
      <c r="J115">
        <v>0</v>
      </c>
      <c r="K115">
        <v>1.3779999999999999</v>
      </c>
      <c r="O115">
        <f t="shared" si="55"/>
        <v>83.16</v>
      </c>
      <c r="P115">
        <f>ROUND(CQ115*I115,2)</f>
        <v>83.16</v>
      </c>
      <c r="Q115">
        <f>ROUND(CR115*I115,2)</f>
        <v>0</v>
      </c>
      <c r="R115">
        <f>ROUND(CS115*I115,2)</f>
        <v>0</v>
      </c>
      <c r="S115">
        <f>ROUND(CT115*I115,2)</f>
        <v>0</v>
      </c>
      <c r="T115">
        <f t="shared" si="56"/>
        <v>0</v>
      </c>
      <c r="U115">
        <f>ROUND(CV115*I115,7)</f>
        <v>0</v>
      </c>
      <c r="V115">
        <f>ROUND(CW115*I115,7)</f>
        <v>0</v>
      </c>
      <c r="W115">
        <f t="shared" si="57"/>
        <v>0</v>
      </c>
      <c r="X115">
        <f t="shared" si="58"/>
        <v>0</v>
      </c>
      <c r="Y115">
        <f t="shared" si="59"/>
        <v>0</v>
      </c>
      <c r="AA115">
        <v>32945098</v>
      </c>
      <c r="AB115">
        <f t="shared" si="60"/>
        <v>98.12</v>
      </c>
      <c r="AC115">
        <f>ROUND((ES115),6)</f>
        <v>98.12</v>
      </c>
      <c r="AD115">
        <f>ROUND((((ET115)-(EU115))+AE115),6)</f>
        <v>0</v>
      </c>
      <c r="AE115">
        <f t="shared" si="89"/>
        <v>0</v>
      </c>
      <c r="AF115">
        <f t="shared" si="89"/>
        <v>0</v>
      </c>
      <c r="AG115">
        <f t="shared" si="61"/>
        <v>0</v>
      </c>
      <c r="AH115">
        <f t="shared" si="90"/>
        <v>0</v>
      </c>
      <c r="AI115">
        <f t="shared" si="90"/>
        <v>0</v>
      </c>
      <c r="AJ115">
        <f t="shared" si="62"/>
        <v>0</v>
      </c>
      <c r="AK115">
        <v>98.12</v>
      </c>
      <c r="AL115">
        <v>98.12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1</v>
      </c>
      <c r="AW115">
        <v>1</v>
      </c>
      <c r="AZ115">
        <v>1</v>
      </c>
      <c r="BA115">
        <v>1</v>
      </c>
      <c r="BB115">
        <v>1</v>
      </c>
      <c r="BC115">
        <v>1.23</v>
      </c>
      <c r="BD115" t="s">
        <v>3</v>
      </c>
      <c r="BE115" t="s">
        <v>3</v>
      </c>
      <c r="BF115" t="s">
        <v>3</v>
      </c>
      <c r="BG115" t="s">
        <v>3</v>
      </c>
      <c r="BH115">
        <v>3</v>
      </c>
      <c r="BI115">
        <v>1</v>
      </c>
      <c r="BJ115" t="s">
        <v>199</v>
      </c>
      <c r="BM115">
        <v>500001</v>
      </c>
      <c r="BN115">
        <v>0</v>
      </c>
      <c r="BO115" t="s">
        <v>197</v>
      </c>
      <c r="BP115">
        <v>1</v>
      </c>
      <c r="BQ115">
        <v>8</v>
      </c>
      <c r="BR115">
        <v>0</v>
      </c>
      <c r="BS115">
        <v>1</v>
      </c>
      <c r="BT115">
        <v>1</v>
      </c>
      <c r="BU115">
        <v>1</v>
      </c>
      <c r="BV115">
        <v>1</v>
      </c>
      <c r="BW115">
        <v>1</v>
      </c>
      <c r="BX115">
        <v>1</v>
      </c>
      <c r="BY115" t="s">
        <v>3</v>
      </c>
      <c r="BZ115">
        <v>0</v>
      </c>
      <c r="CA115">
        <v>0</v>
      </c>
      <c r="CB115" t="s">
        <v>3</v>
      </c>
      <c r="CE115">
        <v>0</v>
      </c>
      <c r="CF115">
        <v>0</v>
      </c>
      <c r="CG115">
        <v>0</v>
      </c>
      <c r="CM115">
        <v>0</v>
      </c>
      <c r="CN115" t="s">
        <v>3</v>
      </c>
      <c r="CO115">
        <v>0</v>
      </c>
      <c r="CP115">
        <f t="shared" si="63"/>
        <v>83.16</v>
      </c>
      <c r="CQ115">
        <f>ROUND(AL115*BC115,2)</f>
        <v>120.69</v>
      </c>
      <c r="CR115">
        <f>ROUND(AM115*BB115,2)</f>
        <v>0</v>
      </c>
      <c r="CS115">
        <f>ROUND(AN115*BS115,2)</f>
        <v>0</v>
      </c>
      <c r="CT115">
        <f>ROUND(AO115*BA115,2)</f>
        <v>0</v>
      </c>
      <c r="CU115">
        <f t="shared" si="64"/>
        <v>0</v>
      </c>
      <c r="CV115">
        <f t="shared" si="91"/>
        <v>0</v>
      </c>
      <c r="CW115">
        <f t="shared" si="91"/>
        <v>0</v>
      </c>
      <c r="CX115">
        <f t="shared" si="65"/>
        <v>0</v>
      </c>
      <c r="CY115">
        <f>0</f>
        <v>0</v>
      </c>
      <c r="CZ115">
        <f>0</f>
        <v>0</v>
      </c>
      <c r="DC115" t="s">
        <v>3</v>
      </c>
      <c r="DD115" t="s">
        <v>3</v>
      </c>
      <c r="DE115" t="s">
        <v>3</v>
      </c>
      <c r="DF115" t="s">
        <v>3</v>
      </c>
      <c r="DG115" t="s">
        <v>3</v>
      </c>
      <c r="DH115" t="s">
        <v>3</v>
      </c>
      <c r="DI115" t="s">
        <v>3</v>
      </c>
      <c r="DJ115" t="s">
        <v>3</v>
      </c>
      <c r="DK115" t="s">
        <v>3</v>
      </c>
      <c r="DL115" t="s">
        <v>3</v>
      </c>
      <c r="DM115" t="s">
        <v>3</v>
      </c>
      <c r="DN115">
        <v>0</v>
      </c>
      <c r="DO115">
        <v>0</v>
      </c>
      <c r="DP115">
        <v>1</v>
      </c>
      <c r="DQ115">
        <v>1</v>
      </c>
      <c r="DU115">
        <v>1009</v>
      </c>
      <c r="DV115" t="s">
        <v>68</v>
      </c>
      <c r="DW115" t="s">
        <v>68</v>
      </c>
      <c r="DX115">
        <v>1</v>
      </c>
      <c r="DZ115" t="s">
        <v>3</v>
      </c>
      <c r="EA115" t="s">
        <v>3</v>
      </c>
      <c r="EB115" t="s">
        <v>3</v>
      </c>
      <c r="EC115" t="s">
        <v>3</v>
      </c>
      <c r="EE115">
        <v>31727907</v>
      </c>
      <c r="EF115">
        <v>8</v>
      </c>
      <c r="EG115" t="s">
        <v>73</v>
      </c>
      <c r="EH115">
        <v>0</v>
      </c>
      <c r="EI115" t="s">
        <v>3</v>
      </c>
      <c r="EJ115">
        <v>1</v>
      </c>
      <c r="EK115">
        <v>500001</v>
      </c>
      <c r="EL115" t="s">
        <v>74</v>
      </c>
      <c r="EM115" t="s">
        <v>75</v>
      </c>
      <c r="EO115" t="s">
        <v>3</v>
      </c>
      <c r="EQ115">
        <v>0</v>
      </c>
      <c r="ER115">
        <v>98.12</v>
      </c>
      <c r="ES115">
        <v>98.12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FQ115">
        <v>0</v>
      </c>
      <c r="FR115">
        <f t="shared" si="68"/>
        <v>0</v>
      </c>
      <c r="FS115">
        <v>0</v>
      </c>
      <c r="FX115">
        <v>0</v>
      </c>
      <c r="FY115">
        <v>0</v>
      </c>
      <c r="GA115" t="s">
        <v>3</v>
      </c>
      <c r="GD115">
        <v>1</v>
      </c>
      <c r="GF115">
        <v>497977868</v>
      </c>
      <c r="GG115">
        <v>2</v>
      </c>
      <c r="GH115">
        <v>1</v>
      </c>
      <c r="GI115">
        <v>2</v>
      </c>
      <c r="GJ115">
        <v>0</v>
      </c>
      <c r="GK115">
        <v>0</v>
      </c>
      <c r="GL115">
        <f t="shared" si="69"/>
        <v>0</v>
      </c>
      <c r="GM115">
        <f t="shared" si="70"/>
        <v>83.16</v>
      </c>
      <c r="GN115">
        <f t="shared" si="71"/>
        <v>83.16</v>
      </c>
      <c r="GO115">
        <f t="shared" si="72"/>
        <v>0</v>
      </c>
      <c r="GP115">
        <f t="shared" si="73"/>
        <v>0</v>
      </c>
      <c r="GR115">
        <v>0</v>
      </c>
      <c r="GS115">
        <v>3</v>
      </c>
      <c r="GT115">
        <v>0</v>
      </c>
      <c r="GU115" t="s">
        <v>3</v>
      </c>
      <c r="GV115">
        <f t="shared" si="74"/>
        <v>0</v>
      </c>
      <c r="GW115">
        <v>1</v>
      </c>
      <c r="GX115">
        <f t="shared" si="75"/>
        <v>0</v>
      </c>
      <c r="HA115">
        <v>0</v>
      </c>
      <c r="HB115">
        <v>0</v>
      </c>
      <c r="HC115">
        <f t="shared" si="76"/>
        <v>0</v>
      </c>
      <c r="HE115" t="s">
        <v>3</v>
      </c>
      <c r="HF115" t="s">
        <v>3</v>
      </c>
      <c r="HM115" t="s">
        <v>3</v>
      </c>
      <c r="HN115" t="s">
        <v>3</v>
      </c>
      <c r="HO115" t="s">
        <v>3</v>
      </c>
      <c r="HP115" t="s">
        <v>3</v>
      </c>
      <c r="HQ115" t="s">
        <v>3</v>
      </c>
      <c r="IK115">
        <v>0</v>
      </c>
    </row>
    <row r="116" spans="1:245" x14ac:dyDescent="0.2">
      <c r="A116">
        <v>17</v>
      </c>
      <c r="B116">
        <v>1</v>
      </c>
      <c r="C116">
        <f>ROW(SmtRes!A120)</f>
        <v>120</v>
      </c>
      <c r="D116">
        <f>ROW(EtalonRes!A120)</f>
        <v>120</v>
      </c>
      <c r="E116" t="s">
        <v>299</v>
      </c>
      <c r="F116" t="s">
        <v>300</v>
      </c>
      <c r="G116" t="s">
        <v>301</v>
      </c>
      <c r="H116" t="s">
        <v>22</v>
      </c>
      <c r="I116">
        <f>ROUND((5*0.15)/100,7)</f>
        <v>7.4999999999999997E-3</v>
      </c>
      <c r="J116">
        <v>0</v>
      </c>
      <c r="K116">
        <f>ROUND((5*0.15)/100,7)</f>
        <v>7.4999999999999997E-3</v>
      </c>
      <c r="O116">
        <f t="shared" si="55"/>
        <v>452.6</v>
      </c>
      <c r="P116">
        <f>SUMIF(SmtRes!AQ110:'SmtRes'!AQ120,"=1",SmtRes!DF110:'SmtRes'!DF120)</f>
        <v>60.18</v>
      </c>
      <c r="Q116">
        <f>SUMIF(SmtRes!AQ110:'SmtRes'!AQ120,"=1",SmtRes!DG110:'SmtRes'!DG120)</f>
        <v>0.31</v>
      </c>
      <c r="R116">
        <f>SUMIF(SmtRes!AQ110:'SmtRes'!AQ120,"=1",SmtRes!DH110:'SmtRes'!DH120)</f>
        <v>0.57000000000000006</v>
      </c>
      <c r="S116">
        <f>SUMIF(SmtRes!AQ110:'SmtRes'!AQ120,"=1",SmtRes!DI110:'SmtRes'!DI120)</f>
        <v>391.54</v>
      </c>
      <c r="T116">
        <f t="shared" si="56"/>
        <v>0</v>
      </c>
      <c r="U116">
        <f>SUMIF(SmtRes!AQ110:'SmtRes'!AQ120,"=1",SmtRes!CV110:'SmtRes'!CV120)</f>
        <v>0.85499999999999998</v>
      </c>
      <c r="V116">
        <f>SUMIF(SmtRes!AQ110:'SmtRes'!AQ120,"=1",SmtRes!CW110:'SmtRes'!CW120)</f>
        <v>1.2000000000000001E-3</v>
      </c>
      <c r="W116">
        <f t="shared" si="57"/>
        <v>0</v>
      </c>
      <c r="X116">
        <f t="shared" si="58"/>
        <v>352.9</v>
      </c>
      <c r="Y116">
        <f t="shared" si="59"/>
        <v>180.37</v>
      </c>
      <c r="AA116">
        <v>32945098</v>
      </c>
      <c r="AB116">
        <f t="shared" si="60"/>
        <v>58313.150899</v>
      </c>
      <c r="AC116">
        <f>ROUND((SUM(SmtRes!BQ110:'SmtRes'!BQ120)),6)</f>
        <v>6067.9372990000002</v>
      </c>
      <c r="AD116">
        <f>ROUND((((SUM(SmtRes!BR110:'SmtRes'!BR120))-(SUM(SmtRes!BS110:'SmtRes'!BS120)))+AE116),6)</f>
        <v>40.053600000000003</v>
      </c>
      <c r="AE116">
        <f>ROUND((SUM(SmtRes!BS110:'SmtRes'!BS120)),6)</f>
        <v>74.846800000000002</v>
      </c>
      <c r="AF116">
        <f>ROUND((SUM(SmtRes!BT110:'SmtRes'!BT120)),6)</f>
        <v>52205.16</v>
      </c>
      <c r="AG116">
        <f t="shared" si="61"/>
        <v>0</v>
      </c>
      <c r="AH116">
        <f>(SUM(SmtRes!BU110:'SmtRes'!BU120))</f>
        <v>114</v>
      </c>
      <c r="AI116">
        <f>(SUM(SmtRes!BV110:'SmtRes'!BV120))</f>
        <v>0.16</v>
      </c>
      <c r="AJ116">
        <f t="shared" si="62"/>
        <v>0</v>
      </c>
      <c r="AK116">
        <v>58387.997698999992</v>
      </c>
      <c r="AL116">
        <v>6067.9372989999993</v>
      </c>
      <c r="AM116">
        <v>40.053599999999996</v>
      </c>
      <c r="AN116">
        <v>74.846800000000002</v>
      </c>
      <c r="AO116">
        <v>52205.159999999996</v>
      </c>
      <c r="AP116">
        <v>0</v>
      </c>
      <c r="AQ116">
        <v>114</v>
      </c>
      <c r="AR116">
        <v>0.16</v>
      </c>
      <c r="AS116">
        <v>0</v>
      </c>
      <c r="AT116">
        <v>90</v>
      </c>
      <c r="AU116">
        <v>46</v>
      </c>
      <c r="AV116">
        <v>1</v>
      </c>
      <c r="AW116">
        <v>1</v>
      </c>
      <c r="AZ116">
        <v>1</v>
      </c>
      <c r="BA116">
        <v>1</v>
      </c>
      <c r="BB116">
        <v>1</v>
      </c>
      <c r="BC116">
        <v>1</v>
      </c>
      <c r="BD116" t="s">
        <v>3</v>
      </c>
      <c r="BE116" t="s">
        <v>3</v>
      </c>
      <c r="BF116" t="s">
        <v>3</v>
      </c>
      <c r="BG116" t="s">
        <v>3</v>
      </c>
      <c r="BH116">
        <v>0</v>
      </c>
      <c r="BI116">
        <v>1</v>
      </c>
      <c r="BJ116" t="s">
        <v>302</v>
      </c>
      <c r="BM116">
        <v>62001</v>
      </c>
      <c r="BN116">
        <v>0</v>
      </c>
      <c r="BO116" t="s">
        <v>3</v>
      </c>
      <c r="BP116">
        <v>0</v>
      </c>
      <c r="BQ116">
        <v>6</v>
      </c>
      <c r="BR116">
        <v>0</v>
      </c>
      <c r="BS116">
        <v>1</v>
      </c>
      <c r="BT116">
        <v>1</v>
      </c>
      <c r="BU116">
        <v>1</v>
      </c>
      <c r="BV116">
        <v>1</v>
      </c>
      <c r="BW116">
        <v>1</v>
      </c>
      <c r="BX116">
        <v>1</v>
      </c>
      <c r="BY116" t="s">
        <v>3</v>
      </c>
      <c r="BZ116">
        <v>90</v>
      </c>
      <c r="CA116">
        <v>46</v>
      </c>
      <c r="CB116" t="s">
        <v>3</v>
      </c>
      <c r="CE116">
        <v>0</v>
      </c>
      <c r="CF116">
        <v>0</v>
      </c>
      <c r="CG116">
        <v>0</v>
      </c>
      <c r="CM116">
        <v>0</v>
      </c>
      <c r="CN116" t="s">
        <v>3</v>
      </c>
      <c r="CO116">
        <v>0</v>
      </c>
      <c r="CP116">
        <f t="shared" si="63"/>
        <v>452.6</v>
      </c>
      <c r="CQ116">
        <f>SUMIF(SmtRes!AQ110:'SmtRes'!AQ120,"=1",SmtRes!AA110:'SmtRes'!AA120)</f>
        <v>361340.56</v>
      </c>
      <c r="CR116">
        <f>SUMIF(SmtRes!AQ110:'SmtRes'!AQ120,"=1",SmtRes!AB110:'SmtRes'!AB120)</f>
        <v>660.22</v>
      </c>
      <c r="CS116">
        <f>SUMIF(SmtRes!AQ110:'SmtRes'!AQ120,"=1",SmtRes!AC110:'SmtRes'!AC120)</f>
        <v>949.66000000000008</v>
      </c>
      <c r="CT116">
        <f>SUMIF(SmtRes!AQ110:'SmtRes'!AQ120,"=1",SmtRes!AD110:'SmtRes'!AD120)</f>
        <v>457.94</v>
      </c>
      <c r="CU116">
        <f t="shared" si="64"/>
        <v>0</v>
      </c>
      <c r="CV116">
        <f>SUMIF(SmtRes!AQ110:'SmtRes'!AQ120,"=1",SmtRes!BU110:'SmtRes'!BU120)</f>
        <v>114</v>
      </c>
      <c r="CW116">
        <f>SUMIF(SmtRes!AQ110:'SmtRes'!AQ120,"=1",SmtRes!BV110:'SmtRes'!BV120)</f>
        <v>0.16</v>
      </c>
      <c r="CX116">
        <f t="shared" si="65"/>
        <v>0</v>
      </c>
      <c r="CY116">
        <f>(((S116+R116)*AT116)/100)</f>
        <v>352.899</v>
      </c>
      <c r="CZ116">
        <f>(((S116+R116)*AU116)/100)</f>
        <v>180.37060000000002</v>
      </c>
      <c r="DC116" t="s">
        <v>3</v>
      </c>
      <c r="DD116" t="s">
        <v>3</v>
      </c>
      <c r="DE116" t="s">
        <v>3</v>
      </c>
      <c r="DF116" t="s">
        <v>3</v>
      </c>
      <c r="DG116" t="s">
        <v>3</v>
      </c>
      <c r="DH116" t="s">
        <v>3</v>
      </c>
      <c r="DI116" t="s">
        <v>3</v>
      </c>
      <c r="DJ116" t="s">
        <v>3</v>
      </c>
      <c r="DK116" t="s">
        <v>3</v>
      </c>
      <c r="DL116" t="s">
        <v>3</v>
      </c>
      <c r="DM116" t="s">
        <v>3</v>
      </c>
      <c r="DN116">
        <v>0</v>
      </c>
      <c r="DO116">
        <v>0</v>
      </c>
      <c r="DP116">
        <v>1</v>
      </c>
      <c r="DQ116">
        <v>1</v>
      </c>
      <c r="DU116">
        <v>1005</v>
      </c>
      <c r="DV116" t="s">
        <v>22</v>
      </c>
      <c r="DW116" t="s">
        <v>22</v>
      </c>
      <c r="DX116">
        <v>100</v>
      </c>
      <c r="DZ116" t="s">
        <v>3</v>
      </c>
      <c r="EA116" t="s">
        <v>3</v>
      </c>
      <c r="EB116" t="s">
        <v>3</v>
      </c>
      <c r="EC116" t="s">
        <v>3</v>
      </c>
      <c r="EE116">
        <v>31728057</v>
      </c>
      <c r="EF116">
        <v>6</v>
      </c>
      <c r="EG116" t="s">
        <v>52</v>
      </c>
      <c r="EH116">
        <v>96</v>
      </c>
      <c r="EI116" t="s">
        <v>96</v>
      </c>
      <c r="EJ116">
        <v>1</v>
      </c>
      <c r="EK116">
        <v>62001</v>
      </c>
      <c r="EL116" t="s">
        <v>96</v>
      </c>
      <c r="EM116" t="s">
        <v>97</v>
      </c>
      <c r="EO116" t="s">
        <v>3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114</v>
      </c>
      <c r="EX116">
        <v>0.16</v>
      </c>
      <c r="EY116">
        <v>0</v>
      </c>
      <c r="FQ116">
        <v>0</v>
      </c>
      <c r="FR116">
        <f t="shared" si="68"/>
        <v>0</v>
      </c>
      <c r="FS116">
        <v>0</v>
      </c>
      <c r="FX116">
        <v>90</v>
      </c>
      <c r="FY116">
        <v>46</v>
      </c>
      <c r="GA116" t="s">
        <v>3</v>
      </c>
      <c r="GD116">
        <v>1</v>
      </c>
      <c r="GF116">
        <v>561204341</v>
      </c>
      <c r="GG116">
        <v>2</v>
      </c>
      <c r="GH116">
        <v>1</v>
      </c>
      <c r="GI116">
        <v>-2</v>
      </c>
      <c r="GJ116">
        <v>0</v>
      </c>
      <c r="GK116">
        <v>0</v>
      </c>
      <c r="GL116">
        <f t="shared" si="69"/>
        <v>0</v>
      </c>
      <c r="GM116">
        <f t="shared" si="70"/>
        <v>985.87</v>
      </c>
      <c r="GN116">
        <f t="shared" si="71"/>
        <v>985.87</v>
      </c>
      <c r="GO116">
        <f t="shared" si="72"/>
        <v>0</v>
      </c>
      <c r="GP116">
        <f t="shared" si="73"/>
        <v>0</v>
      </c>
      <c r="GR116">
        <v>0</v>
      </c>
      <c r="GS116">
        <v>3</v>
      </c>
      <c r="GT116">
        <v>0</v>
      </c>
      <c r="GU116" t="s">
        <v>3</v>
      </c>
      <c r="GV116">
        <f t="shared" si="74"/>
        <v>0</v>
      </c>
      <c r="GW116">
        <v>1</v>
      </c>
      <c r="GX116">
        <f t="shared" si="75"/>
        <v>0</v>
      </c>
      <c r="HA116">
        <v>0</v>
      </c>
      <c r="HB116">
        <v>0</v>
      </c>
      <c r="HC116">
        <f t="shared" si="76"/>
        <v>0</v>
      </c>
      <c r="HE116" t="s">
        <v>3</v>
      </c>
      <c r="HF116" t="s">
        <v>3</v>
      </c>
      <c r="HM116" t="s">
        <v>3</v>
      </c>
      <c r="HN116" t="s">
        <v>98</v>
      </c>
      <c r="HO116" t="s">
        <v>99</v>
      </c>
      <c r="HP116" t="s">
        <v>96</v>
      </c>
      <c r="HQ116" t="s">
        <v>96</v>
      </c>
      <c r="IK116">
        <v>0</v>
      </c>
    </row>
    <row r="117" spans="1:245" x14ac:dyDescent="0.2">
      <c r="A117">
        <v>18</v>
      </c>
      <c r="B117">
        <v>1</v>
      </c>
      <c r="C117">
        <v>117</v>
      </c>
      <c r="E117" t="s">
        <v>303</v>
      </c>
      <c r="F117" t="s">
        <v>101</v>
      </c>
      <c r="G117" t="s">
        <v>102</v>
      </c>
      <c r="H117" t="s">
        <v>33</v>
      </c>
      <c r="I117">
        <f>I116*J117</f>
        <v>1.0280000000000001E-4</v>
      </c>
      <c r="J117">
        <v>1.3706666666666667E-2</v>
      </c>
      <c r="K117">
        <v>1.37E-2</v>
      </c>
      <c r="O117">
        <f t="shared" si="55"/>
        <v>0</v>
      </c>
      <c r="P117">
        <f>ROUND(CQ117*I117,2)</f>
        <v>0</v>
      </c>
      <c r="Q117">
        <f>ROUND(CR117*I117,2)</f>
        <v>0</v>
      </c>
      <c r="R117">
        <f>ROUND(CS117*I117,2)</f>
        <v>0</v>
      </c>
      <c r="S117">
        <f>ROUND(CT117*I117,2)</f>
        <v>0</v>
      </c>
      <c r="T117">
        <f t="shared" si="56"/>
        <v>0</v>
      </c>
      <c r="U117">
        <f>ROUND(CV117*I117,7)</f>
        <v>0</v>
      </c>
      <c r="V117">
        <f>ROUND(CW117*I117,7)</f>
        <v>0</v>
      </c>
      <c r="W117">
        <f t="shared" si="57"/>
        <v>0</v>
      </c>
      <c r="X117">
        <f t="shared" si="58"/>
        <v>0</v>
      </c>
      <c r="Y117">
        <f t="shared" si="59"/>
        <v>0</v>
      </c>
      <c r="AA117">
        <v>32945098</v>
      </c>
      <c r="AB117">
        <f t="shared" si="60"/>
        <v>0</v>
      </c>
      <c r="AC117">
        <f>ROUND((ES117),6)</f>
        <v>0</v>
      </c>
      <c r="AD117">
        <f>ROUND((((ET117)-(EU117))+AE117),6)</f>
        <v>0</v>
      </c>
      <c r="AE117">
        <f>ROUND((EU117),6)</f>
        <v>0</v>
      </c>
      <c r="AF117">
        <f>ROUND((EV117),6)</f>
        <v>0</v>
      </c>
      <c r="AG117">
        <f t="shared" si="61"/>
        <v>0</v>
      </c>
      <c r="AH117">
        <f>(EW117)</f>
        <v>0</v>
      </c>
      <c r="AI117">
        <f>(EX117)</f>
        <v>0</v>
      </c>
      <c r="AJ117">
        <f t="shared" si="62"/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90</v>
      </c>
      <c r="AU117">
        <v>46</v>
      </c>
      <c r="AV117">
        <v>1</v>
      </c>
      <c r="AW117">
        <v>1</v>
      </c>
      <c r="AZ117">
        <v>1</v>
      </c>
      <c r="BA117">
        <v>1</v>
      </c>
      <c r="BB117">
        <v>1</v>
      </c>
      <c r="BC117">
        <v>1</v>
      </c>
      <c r="BD117" t="s">
        <v>3</v>
      </c>
      <c r="BE117" t="s">
        <v>3</v>
      </c>
      <c r="BF117" t="s">
        <v>3</v>
      </c>
      <c r="BG117" t="s">
        <v>3</v>
      </c>
      <c r="BH117">
        <v>3</v>
      </c>
      <c r="BI117">
        <v>1</v>
      </c>
      <c r="BJ117" t="s">
        <v>3</v>
      </c>
      <c r="BM117">
        <v>62001</v>
      </c>
      <c r="BN117">
        <v>0</v>
      </c>
      <c r="BO117" t="s">
        <v>3</v>
      </c>
      <c r="BP117">
        <v>0</v>
      </c>
      <c r="BQ117">
        <v>6</v>
      </c>
      <c r="BR117">
        <v>0</v>
      </c>
      <c r="BS117">
        <v>1</v>
      </c>
      <c r="BT117">
        <v>1</v>
      </c>
      <c r="BU117">
        <v>1</v>
      </c>
      <c r="BV117">
        <v>1</v>
      </c>
      <c r="BW117">
        <v>1</v>
      </c>
      <c r="BX117">
        <v>1</v>
      </c>
      <c r="BY117" t="s">
        <v>3</v>
      </c>
      <c r="BZ117">
        <v>90</v>
      </c>
      <c r="CA117">
        <v>46</v>
      </c>
      <c r="CB117" t="s">
        <v>3</v>
      </c>
      <c r="CE117">
        <v>0</v>
      </c>
      <c r="CF117">
        <v>0</v>
      </c>
      <c r="CG117">
        <v>0</v>
      </c>
      <c r="CM117">
        <v>0</v>
      </c>
      <c r="CN117" t="s">
        <v>3</v>
      </c>
      <c r="CO117">
        <v>0</v>
      </c>
      <c r="CP117">
        <f t="shared" si="63"/>
        <v>0</v>
      </c>
      <c r="CQ117">
        <f>ROUND(AL117*BC117,2)</f>
        <v>0</v>
      </c>
      <c r="CR117">
        <f>ROUND(AM117*BB117,2)</f>
        <v>0</v>
      </c>
      <c r="CS117">
        <f>ROUND(AN117*BS117,2)</f>
        <v>0</v>
      </c>
      <c r="CT117">
        <f>ROUND(AO117*BA117,2)</f>
        <v>0</v>
      </c>
      <c r="CU117">
        <f t="shared" si="64"/>
        <v>0</v>
      </c>
      <c r="CV117">
        <f>AH117</f>
        <v>0</v>
      </c>
      <c r="CW117">
        <f>AI117</f>
        <v>0</v>
      </c>
      <c r="CX117">
        <f t="shared" si="65"/>
        <v>0</v>
      </c>
      <c r="CY117">
        <f>(((S117+R117)*AT117)/100)</f>
        <v>0</v>
      </c>
      <c r="CZ117">
        <f>(((S117+R117)*AU117)/100)</f>
        <v>0</v>
      </c>
      <c r="DC117" t="s">
        <v>3</v>
      </c>
      <c r="DD117" t="s">
        <v>3</v>
      </c>
      <c r="DE117" t="s">
        <v>3</v>
      </c>
      <c r="DF117" t="s">
        <v>3</v>
      </c>
      <c r="DG117" t="s">
        <v>3</v>
      </c>
      <c r="DH117" t="s">
        <v>3</v>
      </c>
      <c r="DI117" t="s">
        <v>3</v>
      </c>
      <c r="DJ117" t="s">
        <v>3</v>
      </c>
      <c r="DK117" t="s">
        <v>3</v>
      </c>
      <c r="DL117" t="s">
        <v>3</v>
      </c>
      <c r="DM117" t="s">
        <v>3</v>
      </c>
      <c r="DN117">
        <v>0</v>
      </c>
      <c r="DO117">
        <v>0</v>
      </c>
      <c r="DP117">
        <v>1</v>
      </c>
      <c r="DQ117">
        <v>1</v>
      </c>
      <c r="DU117">
        <v>1009</v>
      </c>
      <c r="DV117" t="s">
        <v>33</v>
      </c>
      <c r="DW117" t="s">
        <v>33</v>
      </c>
      <c r="DX117">
        <v>1000</v>
      </c>
      <c r="DZ117" t="s">
        <v>3</v>
      </c>
      <c r="EA117" t="s">
        <v>3</v>
      </c>
      <c r="EB117" t="s">
        <v>3</v>
      </c>
      <c r="EC117" t="s">
        <v>3</v>
      </c>
      <c r="EE117">
        <v>31728057</v>
      </c>
      <c r="EF117">
        <v>6</v>
      </c>
      <c r="EG117" t="s">
        <v>52</v>
      </c>
      <c r="EH117">
        <v>96</v>
      </c>
      <c r="EI117" t="s">
        <v>96</v>
      </c>
      <c r="EJ117">
        <v>1</v>
      </c>
      <c r="EK117">
        <v>62001</v>
      </c>
      <c r="EL117" t="s">
        <v>96</v>
      </c>
      <c r="EM117" t="s">
        <v>97</v>
      </c>
      <c r="EO117" t="s">
        <v>3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FQ117">
        <v>0</v>
      </c>
      <c r="FR117">
        <f t="shared" si="68"/>
        <v>0</v>
      </c>
      <c r="FS117">
        <v>0</v>
      </c>
      <c r="FX117">
        <v>90</v>
      </c>
      <c r="FY117">
        <v>46</v>
      </c>
      <c r="GA117" t="s">
        <v>3</v>
      </c>
      <c r="GD117">
        <v>1</v>
      </c>
      <c r="GF117">
        <v>84301199</v>
      </c>
      <c r="GG117">
        <v>2</v>
      </c>
      <c r="GH117">
        <v>1</v>
      </c>
      <c r="GI117">
        <v>-2</v>
      </c>
      <c r="GJ117">
        <v>0</v>
      </c>
      <c r="GK117">
        <v>0</v>
      </c>
      <c r="GL117">
        <f t="shared" si="69"/>
        <v>0</v>
      </c>
      <c r="GM117">
        <f t="shared" si="70"/>
        <v>0</v>
      </c>
      <c r="GN117">
        <f t="shared" si="71"/>
        <v>0</v>
      </c>
      <c r="GO117">
        <f t="shared" si="72"/>
        <v>0</v>
      </c>
      <c r="GP117">
        <f t="shared" si="73"/>
        <v>0</v>
      </c>
      <c r="GR117">
        <v>0</v>
      </c>
      <c r="GS117">
        <v>3</v>
      </c>
      <c r="GT117">
        <v>0</v>
      </c>
      <c r="GU117" t="s">
        <v>3</v>
      </c>
      <c r="GV117">
        <f t="shared" si="74"/>
        <v>0</v>
      </c>
      <c r="GW117">
        <v>1</v>
      </c>
      <c r="GX117">
        <f t="shared" si="75"/>
        <v>0</v>
      </c>
      <c r="HA117">
        <v>0</v>
      </c>
      <c r="HB117">
        <v>0</v>
      </c>
      <c r="HC117">
        <f t="shared" si="76"/>
        <v>0</v>
      </c>
      <c r="HE117" t="s">
        <v>3</v>
      </c>
      <c r="HF117" t="s">
        <v>3</v>
      </c>
      <c r="HM117" t="s">
        <v>3</v>
      </c>
      <c r="HN117" t="s">
        <v>98</v>
      </c>
      <c r="HO117" t="s">
        <v>99</v>
      </c>
      <c r="HP117" t="s">
        <v>96</v>
      </c>
      <c r="HQ117" t="s">
        <v>96</v>
      </c>
      <c r="IK117">
        <v>0</v>
      </c>
    </row>
    <row r="118" spans="1:245" x14ac:dyDescent="0.2">
      <c r="A118">
        <v>17</v>
      </c>
      <c r="B118">
        <v>1</v>
      </c>
      <c r="E118" t="s">
        <v>304</v>
      </c>
      <c r="F118" t="s">
        <v>104</v>
      </c>
      <c r="G118" t="s">
        <v>105</v>
      </c>
      <c r="H118" t="s">
        <v>33</v>
      </c>
      <c r="I118">
        <v>1.0280000000000001E-4</v>
      </c>
      <c r="J118">
        <v>0</v>
      </c>
      <c r="K118">
        <v>1.0280000000000001E-4</v>
      </c>
      <c r="O118">
        <f t="shared" si="55"/>
        <v>8.6300000000000008</v>
      </c>
      <c r="P118">
        <f>ROUND(CQ118*I118,2)</f>
        <v>8.6300000000000008</v>
      </c>
      <c r="Q118">
        <f>ROUND(CR118*I118,2)</f>
        <v>0</v>
      </c>
      <c r="R118">
        <f>ROUND(CS118*I118,2)</f>
        <v>0</v>
      </c>
      <c r="S118">
        <f>ROUND(CT118*I118,2)</f>
        <v>0</v>
      </c>
      <c r="T118">
        <f t="shared" si="56"/>
        <v>0</v>
      </c>
      <c r="U118">
        <f>ROUND(CV118*I118,7)</f>
        <v>0</v>
      </c>
      <c r="V118">
        <f>ROUND(CW118*I118,7)</f>
        <v>0</v>
      </c>
      <c r="W118">
        <f t="shared" si="57"/>
        <v>0</v>
      </c>
      <c r="X118">
        <f t="shared" si="58"/>
        <v>0</v>
      </c>
      <c r="Y118">
        <f t="shared" si="59"/>
        <v>0</v>
      </c>
      <c r="AA118">
        <v>32945098</v>
      </c>
      <c r="AB118">
        <f t="shared" si="60"/>
        <v>61265.39</v>
      </c>
      <c r="AC118">
        <f>ROUND((ES118),6)</f>
        <v>61265.39</v>
      </c>
      <c r="AD118">
        <f>ROUND((((ET118)-(EU118))+AE118),6)</f>
        <v>0</v>
      </c>
      <c r="AE118">
        <f>ROUND((EU118),6)</f>
        <v>0</v>
      </c>
      <c r="AF118">
        <f>ROUND((EV118),6)</f>
        <v>0</v>
      </c>
      <c r="AG118">
        <f t="shared" si="61"/>
        <v>0</v>
      </c>
      <c r="AH118">
        <f>(EW118)</f>
        <v>0</v>
      </c>
      <c r="AI118">
        <f>(EX118)</f>
        <v>0</v>
      </c>
      <c r="AJ118">
        <f t="shared" si="62"/>
        <v>0</v>
      </c>
      <c r="AK118">
        <v>61265.39</v>
      </c>
      <c r="AL118">
        <v>61265.39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1</v>
      </c>
      <c r="AW118">
        <v>1</v>
      </c>
      <c r="AZ118">
        <v>1</v>
      </c>
      <c r="BA118">
        <v>1</v>
      </c>
      <c r="BB118">
        <v>1</v>
      </c>
      <c r="BC118">
        <v>1.37</v>
      </c>
      <c r="BD118" t="s">
        <v>3</v>
      </c>
      <c r="BE118" t="s">
        <v>3</v>
      </c>
      <c r="BF118" t="s">
        <v>3</v>
      </c>
      <c r="BG118" t="s">
        <v>3</v>
      </c>
      <c r="BH118">
        <v>3</v>
      </c>
      <c r="BI118">
        <v>1</v>
      </c>
      <c r="BJ118" t="s">
        <v>106</v>
      </c>
      <c r="BM118">
        <v>500001</v>
      </c>
      <c r="BN118">
        <v>0</v>
      </c>
      <c r="BO118" t="s">
        <v>104</v>
      </c>
      <c r="BP118">
        <v>1</v>
      </c>
      <c r="BQ118">
        <v>8</v>
      </c>
      <c r="BR118">
        <v>0</v>
      </c>
      <c r="BS118">
        <v>1</v>
      </c>
      <c r="BT118">
        <v>1</v>
      </c>
      <c r="BU118">
        <v>1</v>
      </c>
      <c r="BV118">
        <v>1</v>
      </c>
      <c r="BW118">
        <v>1</v>
      </c>
      <c r="BX118">
        <v>1</v>
      </c>
      <c r="BY118" t="s">
        <v>3</v>
      </c>
      <c r="BZ118">
        <v>0</v>
      </c>
      <c r="CA118">
        <v>0</v>
      </c>
      <c r="CB118" t="s">
        <v>3</v>
      </c>
      <c r="CE118">
        <v>0</v>
      </c>
      <c r="CF118">
        <v>0</v>
      </c>
      <c r="CG118">
        <v>0</v>
      </c>
      <c r="CM118">
        <v>0</v>
      </c>
      <c r="CN118" t="s">
        <v>3</v>
      </c>
      <c r="CO118">
        <v>0</v>
      </c>
      <c r="CP118">
        <f t="shared" si="63"/>
        <v>8.6300000000000008</v>
      </c>
      <c r="CQ118">
        <f>ROUND(AL118*BC118,2)</f>
        <v>83933.58</v>
      </c>
      <c r="CR118">
        <f>ROUND(AM118*BB118,2)</f>
        <v>0</v>
      </c>
      <c r="CS118">
        <f>ROUND(AN118*BS118,2)</f>
        <v>0</v>
      </c>
      <c r="CT118">
        <f>ROUND(AO118*BA118,2)</f>
        <v>0</v>
      </c>
      <c r="CU118">
        <f t="shared" si="64"/>
        <v>0</v>
      </c>
      <c r="CV118">
        <f>AH118</f>
        <v>0</v>
      </c>
      <c r="CW118">
        <f>AI118</f>
        <v>0</v>
      </c>
      <c r="CX118">
        <f t="shared" si="65"/>
        <v>0</v>
      </c>
      <c r="CY118">
        <f>0</f>
        <v>0</v>
      </c>
      <c r="CZ118">
        <f>0</f>
        <v>0</v>
      </c>
      <c r="DC118" t="s">
        <v>3</v>
      </c>
      <c r="DD118" t="s">
        <v>3</v>
      </c>
      <c r="DE118" t="s">
        <v>3</v>
      </c>
      <c r="DF118" t="s">
        <v>3</v>
      </c>
      <c r="DG118" t="s">
        <v>3</v>
      </c>
      <c r="DH118" t="s">
        <v>3</v>
      </c>
      <c r="DI118" t="s">
        <v>3</v>
      </c>
      <c r="DJ118" t="s">
        <v>3</v>
      </c>
      <c r="DK118" t="s">
        <v>3</v>
      </c>
      <c r="DL118" t="s">
        <v>3</v>
      </c>
      <c r="DM118" t="s">
        <v>3</v>
      </c>
      <c r="DN118">
        <v>0</v>
      </c>
      <c r="DO118">
        <v>0</v>
      </c>
      <c r="DP118">
        <v>1</v>
      </c>
      <c r="DQ118">
        <v>1</v>
      </c>
      <c r="DU118">
        <v>1009</v>
      </c>
      <c r="DV118" t="s">
        <v>33</v>
      </c>
      <c r="DW118" t="s">
        <v>33</v>
      </c>
      <c r="DX118">
        <v>1000</v>
      </c>
      <c r="DZ118" t="s">
        <v>3</v>
      </c>
      <c r="EA118" t="s">
        <v>3</v>
      </c>
      <c r="EB118" t="s">
        <v>3</v>
      </c>
      <c r="EC118" t="s">
        <v>3</v>
      </c>
      <c r="EE118">
        <v>31727907</v>
      </c>
      <c r="EF118">
        <v>8</v>
      </c>
      <c r="EG118" t="s">
        <v>73</v>
      </c>
      <c r="EH118">
        <v>0</v>
      </c>
      <c r="EI118" t="s">
        <v>3</v>
      </c>
      <c r="EJ118">
        <v>1</v>
      </c>
      <c r="EK118">
        <v>500001</v>
      </c>
      <c r="EL118" t="s">
        <v>74</v>
      </c>
      <c r="EM118" t="s">
        <v>75</v>
      </c>
      <c r="EO118" t="s">
        <v>3</v>
      </c>
      <c r="EQ118">
        <v>0</v>
      </c>
      <c r="ER118">
        <v>61265.39</v>
      </c>
      <c r="ES118">
        <v>61265.39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FQ118">
        <v>0</v>
      </c>
      <c r="FR118">
        <f t="shared" si="68"/>
        <v>0</v>
      </c>
      <c r="FS118">
        <v>0</v>
      </c>
      <c r="FX118">
        <v>0</v>
      </c>
      <c r="FY118">
        <v>0</v>
      </c>
      <c r="GA118" t="s">
        <v>3</v>
      </c>
      <c r="GD118">
        <v>1</v>
      </c>
      <c r="GF118">
        <v>932800223</v>
      </c>
      <c r="GG118">
        <v>2</v>
      </c>
      <c r="GH118">
        <v>1</v>
      </c>
      <c r="GI118">
        <v>2</v>
      </c>
      <c r="GJ118">
        <v>0</v>
      </c>
      <c r="GK118">
        <v>0</v>
      </c>
      <c r="GL118">
        <f t="shared" si="69"/>
        <v>0</v>
      </c>
      <c r="GM118">
        <f t="shared" si="70"/>
        <v>8.6300000000000008</v>
      </c>
      <c r="GN118">
        <f t="shared" si="71"/>
        <v>8.6300000000000008</v>
      </c>
      <c r="GO118">
        <f t="shared" si="72"/>
        <v>0</v>
      </c>
      <c r="GP118">
        <f t="shared" si="73"/>
        <v>0</v>
      </c>
      <c r="GR118">
        <v>0</v>
      </c>
      <c r="GS118">
        <v>3</v>
      </c>
      <c r="GT118">
        <v>0</v>
      </c>
      <c r="GU118" t="s">
        <v>3</v>
      </c>
      <c r="GV118">
        <f t="shared" si="74"/>
        <v>0</v>
      </c>
      <c r="GW118">
        <v>1</v>
      </c>
      <c r="GX118">
        <f t="shared" si="75"/>
        <v>0</v>
      </c>
      <c r="HA118">
        <v>0</v>
      </c>
      <c r="HB118">
        <v>0</v>
      </c>
      <c r="HC118">
        <f t="shared" si="76"/>
        <v>0</v>
      </c>
      <c r="HE118" t="s">
        <v>3</v>
      </c>
      <c r="HF118" t="s">
        <v>3</v>
      </c>
      <c r="HM118" t="s">
        <v>3</v>
      </c>
      <c r="HN118" t="s">
        <v>3</v>
      </c>
      <c r="HO118" t="s">
        <v>3</v>
      </c>
      <c r="HP118" t="s">
        <v>3</v>
      </c>
      <c r="HQ118" t="s">
        <v>3</v>
      </c>
      <c r="IK118">
        <v>0</v>
      </c>
    </row>
    <row r="119" spans="1:245" x14ac:dyDescent="0.2">
      <c r="A119">
        <v>17</v>
      </c>
      <c r="B119">
        <v>1</v>
      </c>
      <c r="C119">
        <f>ROW(SmtRes!A130)</f>
        <v>130</v>
      </c>
      <c r="D119">
        <f>ROW(EtalonRes!A130)</f>
        <v>130</v>
      </c>
      <c r="E119" t="s">
        <v>305</v>
      </c>
      <c r="F119" t="s">
        <v>306</v>
      </c>
      <c r="G119" t="s">
        <v>307</v>
      </c>
      <c r="H119" t="s">
        <v>22</v>
      </c>
      <c r="I119">
        <f>ROUND(5/100,7)</f>
        <v>0.05</v>
      </c>
      <c r="J119">
        <v>0</v>
      </c>
      <c r="K119">
        <f>ROUND(10/100,7)</f>
        <v>0.1</v>
      </c>
      <c r="O119">
        <f t="shared" si="55"/>
        <v>1408.97</v>
      </c>
      <c r="P119">
        <f>SUMIF(SmtRes!AQ121:'SmtRes'!AQ130,"=1",SmtRes!DF121:'SmtRes'!DF130)</f>
        <v>371.87</v>
      </c>
      <c r="Q119">
        <f>SUMIF(SmtRes!AQ121:'SmtRes'!AQ130,"=1",SmtRes!DG121:'SmtRes'!DG130)</f>
        <v>2.09</v>
      </c>
      <c r="R119">
        <f>SUMIF(SmtRes!AQ121:'SmtRes'!AQ130,"=1",SmtRes!DH121:'SmtRes'!DH130)</f>
        <v>3.74</v>
      </c>
      <c r="S119">
        <f>SUMIF(SmtRes!AQ121:'SmtRes'!AQ130,"=1",SmtRes!DI121:'SmtRes'!DI130)</f>
        <v>1031.27</v>
      </c>
      <c r="T119">
        <f t="shared" si="56"/>
        <v>0</v>
      </c>
      <c r="U119">
        <f>SUMIF(SmtRes!AQ121:'SmtRes'!AQ130,"=1",SmtRes!CV121:'SmtRes'!CV130)</f>
        <v>2.2799999999999998</v>
      </c>
      <c r="V119">
        <f>SUMIF(SmtRes!AQ121:'SmtRes'!AQ130,"=1",SmtRes!CW121:'SmtRes'!CW130)</f>
        <v>8.0000000000000002E-3</v>
      </c>
      <c r="W119">
        <f t="shared" si="57"/>
        <v>0</v>
      </c>
      <c r="X119">
        <f t="shared" si="58"/>
        <v>931.51</v>
      </c>
      <c r="Y119">
        <f t="shared" si="59"/>
        <v>476.1</v>
      </c>
      <c r="AA119">
        <v>32945098</v>
      </c>
      <c r="AB119">
        <f t="shared" si="60"/>
        <v>26330.682209999999</v>
      </c>
      <c r="AC119">
        <f>ROUND((SUM(SmtRes!BQ121:'SmtRes'!BQ130)),6)</f>
        <v>5665.2926100000004</v>
      </c>
      <c r="AD119">
        <f>ROUND((((SUM(SmtRes!BR121:'SmtRes'!BR130))-(SUM(SmtRes!BS121:'SmtRes'!BS130)))+AE119),6)</f>
        <v>40.053600000000003</v>
      </c>
      <c r="AE119">
        <f>ROUND((SUM(SmtRes!BS121:'SmtRes'!BS130)),6)</f>
        <v>74.846800000000002</v>
      </c>
      <c r="AF119">
        <f>ROUND((SUM(SmtRes!BT121:'SmtRes'!BT130)),6)</f>
        <v>20625.335999999999</v>
      </c>
      <c r="AG119">
        <f t="shared" si="61"/>
        <v>0</v>
      </c>
      <c r="AH119">
        <f>(SUM(SmtRes!BU121:'SmtRes'!BU130))</f>
        <v>45.6</v>
      </c>
      <c r="AI119">
        <f>(SUM(SmtRes!BV121:'SmtRes'!BV130))</f>
        <v>0.16</v>
      </c>
      <c r="AJ119">
        <f t="shared" si="62"/>
        <v>0</v>
      </c>
      <c r="AK119">
        <v>26405.529009999998</v>
      </c>
      <c r="AL119">
        <v>5665.2926099999995</v>
      </c>
      <c r="AM119">
        <v>40.053599999999996</v>
      </c>
      <c r="AN119">
        <v>74.846800000000002</v>
      </c>
      <c r="AO119">
        <v>20625.335999999999</v>
      </c>
      <c r="AP119">
        <v>0</v>
      </c>
      <c r="AQ119">
        <v>45.6</v>
      </c>
      <c r="AR119">
        <v>0.16</v>
      </c>
      <c r="AS119">
        <v>0</v>
      </c>
      <c r="AT119">
        <v>90</v>
      </c>
      <c r="AU119">
        <v>46</v>
      </c>
      <c r="AV119">
        <v>1</v>
      </c>
      <c r="AW119">
        <v>1</v>
      </c>
      <c r="AZ119">
        <v>1</v>
      </c>
      <c r="BA119">
        <v>1</v>
      </c>
      <c r="BB119">
        <v>1</v>
      </c>
      <c r="BC119">
        <v>1</v>
      </c>
      <c r="BD119" t="s">
        <v>3</v>
      </c>
      <c r="BE119" t="s">
        <v>3</v>
      </c>
      <c r="BF119" t="s">
        <v>3</v>
      </c>
      <c r="BG119" t="s">
        <v>3</v>
      </c>
      <c r="BH119">
        <v>0</v>
      </c>
      <c r="BI119">
        <v>1</v>
      </c>
      <c r="BJ119" t="s">
        <v>308</v>
      </c>
      <c r="BM119">
        <v>62001</v>
      </c>
      <c r="BN119">
        <v>0</v>
      </c>
      <c r="BO119" t="s">
        <v>3</v>
      </c>
      <c r="BP119">
        <v>0</v>
      </c>
      <c r="BQ119">
        <v>6</v>
      </c>
      <c r="BR119">
        <v>0</v>
      </c>
      <c r="BS119">
        <v>1</v>
      </c>
      <c r="BT119">
        <v>1</v>
      </c>
      <c r="BU119">
        <v>1</v>
      </c>
      <c r="BV119">
        <v>1</v>
      </c>
      <c r="BW119">
        <v>1</v>
      </c>
      <c r="BX119">
        <v>1</v>
      </c>
      <c r="BY119" t="s">
        <v>3</v>
      </c>
      <c r="BZ119">
        <v>90</v>
      </c>
      <c r="CA119">
        <v>46</v>
      </c>
      <c r="CB119" t="s">
        <v>3</v>
      </c>
      <c r="CE119">
        <v>0</v>
      </c>
      <c r="CF119">
        <v>0</v>
      </c>
      <c r="CG119">
        <v>0</v>
      </c>
      <c r="CM119">
        <v>0</v>
      </c>
      <c r="CN119" t="s">
        <v>3</v>
      </c>
      <c r="CO119">
        <v>0</v>
      </c>
      <c r="CP119">
        <f t="shared" si="63"/>
        <v>1408.97</v>
      </c>
      <c r="CQ119">
        <f>SUMIF(SmtRes!AQ121:'SmtRes'!AQ130,"=1",SmtRes!AA121:'SmtRes'!AA130)</f>
        <v>116944.31</v>
      </c>
      <c r="CR119">
        <f>SUMIF(SmtRes!AQ121:'SmtRes'!AQ130,"=1",SmtRes!AB121:'SmtRes'!AB130)</f>
        <v>660.22</v>
      </c>
      <c r="CS119">
        <f>SUMIF(SmtRes!AQ121:'SmtRes'!AQ130,"=1",SmtRes!AC121:'SmtRes'!AC130)</f>
        <v>949.66000000000008</v>
      </c>
      <c r="CT119">
        <f>SUMIF(SmtRes!AQ121:'SmtRes'!AQ130,"=1",SmtRes!AD121:'SmtRes'!AD130)</f>
        <v>452.31</v>
      </c>
      <c r="CU119">
        <f t="shared" si="64"/>
        <v>0</v>
      </c>
      <c r="CV119">
        <f>SUMIF(SmtRes!AQ121:'SmtRes'!AQ130,"=1",SmtRes!BU121:'SmtRes'!BU130)</f>
        <v>45.6</v>
      </c>
      <c r="CW119">
        <f>SUMIF(SmtRes!AQ121:'SmtRes'!AQ130,"=1",SmtRes!BV121:'SmtRes'!BV130)</f>
        <v>0.16</v>
      </c>
      <c r="CX119">
        <f t="shared" si="65"/>
        <v>0</v>
      </c>
      <c r="CY119">
        <f>(((S119+R119)*AT119)/100)</f>
        <v>931.5089999999999</v>
      </c>
      <c r="CZ119">
        <f>(((S119+R119)*AU119)/100)</f>
        <v>476.1046</v>
      </c>
      <c r="DC119" t="s">
        <v>3</v>
      </c>
      <c r="DD119" t="s">
        <v>3</v>
      </c>
      <c r="DE119" t="s">
        <v>3</v>
      </c>
      <c r="DF119" t="s">
        <v>3</v>
      </c>
      <c r="DG119" t="s">
        <v>3</v>
      </c>
      <c r="DH119" t="s">
        <v>3</v>
      </c>
      <c r="DI119" t="s">
        <v>3</v>
      </c>
      <c r="DJ119" t="s">
        <v>3</v>
      </c>
      <c r="DK119" t="s">
        <v>3</v>
      </c>
      <c r="DL119" t="s">
        <v>3</v>
      </c>
      <c r="DM119" t="s">
        <v>3</v>
      </c>
      <c r="DN119">
        <v>0</v>
      </c>
      <c r="DO119">
        <v>0</v>
      </c>
      <c r="DP119">
        <v>1</v>
      </c>
      <c r="DQ119">
        <v>1</v>
      </c>
      <c r="DU119">
        <v>1005</v>
      </c>
      <c r="DV119" t="s">
        <v>22</v>
      </c>
      <c r="DW119" t="s">
        <v>22</v>
      </c>
      <c r="DX119">
        <v>100</v>
      </c>
      <c r="DZ119" t="s">
        <v>3</v>
      </c>
      <c r="EA119" t="s">
        <v>3</v>
      </c>
      <c r="EB119" t="s">
        <v>3</v>
      </c>
      <c r="EC119" t="s">
        <v>3</v>
      </c>
      <c r="EE119">
        <v>31728057</v>
      </c>
      <c r="EF119">
        <v>6</v>
      </c>
      <c r="EG119" t="s">
        <v>52</v>
      </c>
      <c r="EH119">
        <v>96</v>
      </c>
      <c r="EI119" t="s">
        <v>96</v>
      </c>
      <c r="EJ119">
        <v>1</v>
      </c>
      <c r="EK119">
        <v>62001</v>
      </c>
      <c r="EL119" t="s">
        <v>96</v>
      </c>
      <c r="EM119" t="s">
        <v>97</v>
      </c>
      <c r="EO119" t="s">
        <v>3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45.6</v>
      </c>
      <c r="EX119">
        <v>0.16</v>
      </c>
      <c r="EY119">
        <v>0</v>
      </c>
      <c r="FQ119">
        <v>0</v>
      </c>
      <c r="FR119">
        <f t="shared" si="68"/>
        <v>0</v>
      </c>
      <c r="FS119">
        <v>0</v>
      </c>
      <c r="FX119">
        <v>90</v>
      </c>
      <c r="FY119">
        <v>46</v>
      </c>
      <c r="GA119" t="s">
        <v>3</v>
      </c>
      <c r="GD119">
        <v>1</v>
      </c>
      <c r="GF119">
        <v>-1664543037</v>
      </c>
      <c r="GG119">
        <v>2</v>
      </c>
      <c r="GH119">
        <v>1</v>
      </c>
      <c r="GI119">
        <v>-2</v>
      </c>
      <c r="GJ119">
        <v>0</v>
      </c>
      <c r="GK119">
        <v>0</v>
      </c>
      <c r="GL119">
        <f t="shared" si="69"/>
        <v>0</v>
      </c>
      <c r="GM119">
        <f t="shared" si="70"/>
        <v>2816.58</v>
      </c>
      <c r="GN119">
        <f t="shared" si="71"/>
        <v>2816.58</v>
      </c>
      <c r="GO119">
        <f t="shared" si="72"/>
        <v>0</v>
      </c>
      <c r="GP119">
        <f t="shared" si="73"/>
        <v>0</v>
      </c>
      <c r="GR119">
        <v>0</v>
      </c>
      <c r="GS119">
        <v>3</v>
      </c>
      <c r="GT119">
        <v>0</v>
      </c>
      <c r="GU119" t="s">
        <v>3</v>
      </c>
      <c r="GV119">
        <f t="shared" si="74"/>
        <v>0</v>
      </c>
      <c r="GW119">
        <v>1</v>
      </c>
      <c r="GX119">
        <f t="shared" si="75"/>
        <v>0</v>
      </c>
      <c r="HA119">
        <v>0</v>
      </c>
      <c r="HB119">
        <v>0</v>
      </c>
      <c r="HC119">
        <f t="shared" si="76"/>
        <v>0</v>
      </c>
      <c r="HE119" t="s">
        <v>3</v>
      </c>
      <c r="HF119" t="s">
        <v>3</v>
      </c>
      <c r="HM119" t="s">
        <v>3</v>
      </c>
      <c r="HN119" t="s">
        <v>98</v>
      </c>
      <c r="HO119" t="s">
        <v>99</v>
      </c>
      <c r="HP119" t="s">
        <v>96</v>
      </c>
      <c r="HQ119" t="s">
        <v>96</v>
      </c>
      <c r="IK119">
        <v>0</v>
      </c>
    </row>
    <row r="120" spans="1:245" x14ac:dyDescent="0.2">
      <c r="A120">
        <v>18</v>
      </c>
      <c r="B120">
        <v>1</v>
      </c>
      <c r="C120">
        <v>128</v>
      </c>
      <c r="E120" t="s">
        <v>309</v>
      </c>
      <c r="F120" t="s">
        <v>101</v>
      </c>
      <c r="G120" t="s">
        <v>102</v>
      </c>
      <c r="H120" t="s">
        <v>33</v>
      </c>
      <c r="I120">
        <f>I119*J120</f>
        <v>8.6000000000000009E-4</v>
      </c>
      <c r="J120">
        <v>1.72E-2</v>
      </c>
      <c r="K120">
        <v>1.72E-2</v>
      </c>
      <c r="O120">
        <f t="shared" si="55"/>
        <v>0</v>
      </c>
      <c r="P120">
        <f>ROUND(CQ120*I120,2)</f>
        <v>0</v>
      </c>
      <c r="Q120">
        <f>ROUND(CR120*I120,2)</f>
        <v>0</v>
      </c>
      <c r="R120">
        <f>ROUND(CS120*I120,2)</f>
        <v>0</v>
      </c>
      <c r="S120">
        <f>ROUND(CT120*I120,2)</f>
        <v>0</v>
      </c>
      <c r="T120">
        <f t="shared" si="56"/>
        <v>0</v>
      </c>
      <c r="U120">
        <f>ROUND(CV120*I120,7)</f>
        <v>0</v>
      </c>
      <c r="V120">
        <f>ROUND(CW120*I120,7)</f>
        <v>0</v>
      </c>
      <c r="W120">
        <f t="shared" si="57"/>
        <v>0</v>
      </c>
      <c r="X120">
        <f t="shared" si="58"/>
        <v>0</v>
      </c>
      <c r="Y120">
        <f t="shared" si="59"/>
        <v>0</v>
      </c>
      <c r="AA120">
        <v>32945098</v>
      </c>
      <c r="AB120">
        <f t="shared" si="60"/>
        <v>0</v>
      </c>
      <c r="AC120">
        <f>ROUND((ES120),6)</f>
        <v>0</v>
      </c>
      <c r="AD120">
        <f>ROUND((((ET120)-(EU120))+AE120),6)</f>
        <v>0</v>
      </c>
      <c r="AE120">
        <f>ROUND((EU120),6)</f>
        <v>0</v>
      </c>
      <c r="AF120">
        <f>ROUND((EV120),6)</f>
        <v>0</v>
      </c>
      <c r="AG120">
        <f t="shared" si="61"/>
        <v>0</v>
      </c>
      <c r="AH120">
        <f>(EW120)</f>
        <v>0</v>
      </c>
      <c r="AI120">
        <f>(EX120)</f>
        <v>0</v>
      </c>
      <c r="AJ120">
        <f t="shared" si="62"/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90</v>
      </c>
      <c r="AU120">
        <v>46</v>
      </c>
      <c r="AV120">
        <v>1</v>
      </c>
      <c r="AW120">
        <v>1</v>
      </c>
      <c r="AZ120">
        <v>1</v>
      </c>
      <c r="BA120">
        <v>1</v>
      </c>
      <c r="BB120">
        <v>1</v>
      </c>
      <c r="BC120">
        <v>1</v>
      </c>
      <c r="BD120" t="s">
        <v>3</v>
      </c>
      <c r="BE120" t="s">
        <v>3</v>
      </c>
      <c r="BF120" t="s">
        <v>3</v>
      </c>
      <c r="BG120" t="s">
        <v>3</v>
      </c>
      <c r="BH120">
        <v>3</v>
      </c>
      <c r="BI120">
        <v>1</v>
      </c>
      <c r="BJ120" t="s">
        <v>3</v>
      </c>
      <c r="BM120">
        <v>62001</v>
      </c>
      <c r="BN120">
        <v>0</v>
      </c>
      <c r="BO120" t="s">
        <v>3</v>
      </c>
      <c r="BP120">
        <v>0</v>
      </c>
      <c r="BQ120">
        <v>6</v>
      </c>
      <c r="BR120">
        <v>0</v>
      </c>
      <c r="BS120">
        <v>1</v>
      </c>
      <c r="BT120">
        <v>1</v>
      </c>
      <c r="BU120">
        <v>1</v>
      </c>
      <c r="BV120">
        <v>1</v>
      </c>
      <c r="BW120">
        <v>1</v>
      </c>
      <c r="BX120">
        <v>1</v>
      </c>
      <c r="BY120" t="s">
        <v>3</v>
      </c>
      <c r="BZ120">
        <v>90</v>
      </c>
      <c r="CA120">
        <v>46</v>
      </c>
      <c r="CB120" t="s">
        <v>3</v>
      </c>
      <c r="CE120">
        <v>0</v>
      </c>
      <c r="CF120">
        <v>0</v>
      </c>
      <c r="CG120">
        <v>0</v>
      </c>
      <c r="CM120">
        <v>0</v>
      </c>
      <c r="CN120" t="s">
        <v>3</v>
      </c>
      <c r="CO120">
        <v>0</v>
      </c>
      <c r="CP120">
        <f t="shared" si="63"/>
        <v>0</v>
      </c>
      <c r="CQ120">
        <f>ROUND(AL120*BC120,2)</f>
        <v>0</v>
      </c>
      <c r="CR120">
        <f>ROUND(AM120*BB120,2)</f>
        <v>0</v>
      </c>
      <c r="CS120">
        <f>ROUND(AN120*BS120,2)</f>
        <v>0</v>
      </c>
      <c r="CT120">
        <f>ROUND(AO120*BA120,2)</f>
        <v>0</v>
      </c>
      <c r="CU120">
        <f t="shared" si="64"/>
        <v>0</v>
      </c>
      <c r="CV120">
        <f>AH120</f>
        <v>0</v>
      </c>
      <c r="CW120">
        <f>AI120</f>
        <v>0</v>
      </c>
      <c r="CX120">
        <f t="shared" si="65"/>
        <v>0</v>
      </c>
      <c r="CY120">
        <f>(((S120+R120)*AT120)/100)</f>
        <v>0</v>
      </c>
      <c r="CZ120">
        <f>(((S120+R120)*AU120)/100)</f>
        <v>0</v>
      </c>
      <c r="DC120" t="s">
        <v>3</v>
      </c>
      <c r="DD120" t="s">
        <v>3</v>
      </c>
      <c r="DE120" t="s">
        <v>3</v>
      </c>
      <c r="DF120" t="s">
        <v>3</v>
      </c>
      <c r="DG120" t="s">
        <v>3</v>
      </c>
      <c r="DH120" t="s">
        <v>3</v>
      </c>
      <c r="DI120" t="s">
        <v>3</v>
      </c>
      <c r="DJ120" t="s">
        <v>3</v>
      </c>
      <c r="DK120" t="s">
        <v>3</v>
      </c>
      <c r="DL120" t="s">
        <v>3</v>
      </c>
      <c r="DM120" t="s">
        <v>3</v>
      </c>
      <c r="DN120">
        <v>0</v>
      </c>
      <c r="DO120">
        <v>0</v>
      </c>
      <c r="DP120">
        <v>1</v>
      </c>
      <c r="DQ120">
        <v>1</v>
      </c>
      <c r="DU120">
        <v>1009</v>
      </c>
      <c r="DV120" t="s">
        <v>33</v>
      </c>
      <c r="DW120" t="s">
        <v>33</v>
      </c>
      <c r="DX120">
        <v>1000</v>
      </c>
      <c r="DZ120" t="s">
        <v>3</v>
      </c>
      <c r="EA120" t="s">
        <v>3</v>
      </c>
      <c r="EB120" t="s">
        <v>3</v>
      </c>
      <c r="EC120" t="s">
        <v>3</v>
      </c>
      <c r="EE120">
        <v>31728057</v>
      </c>
      <c r="EF120">
        <v>6</v>
      </c>
      <c r="EG120" t="s">
        <v>52</v>
      </c>
      <c r="EH120">
        <v>96</v>
      </c>
      <c r="EI120" t="s">
        <v>96</v>
      </c>
      <c r="EJ120">
        <v>1</v>
      </c>
      <c r="EK120">
        <v>62001</v>
      </c>
      <c r="EL120" t="s">
        <v>96</v>
      </c>
      <c r="EM120" t="s">
        <v>97</v>
      </c>
      <c r="EO120" t="s">
        <v>3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FQ120">
        <v>0</v>
      </c>
      <c r="FR120">
        <f t="shared" si="68"/>
        <v>0</v>
      </c>
      <c r="FS120">
        <v>0</v>
      </c>
      <c r="FX120">
        <v>90</v>
      </c>
      <c r="FY120">
        <v>46</v>
      </c>
      <c r="GA120" t="s">
        <v>3</v>
      </c>
      <c r="GD120">
        <v>1</v>
      </c>
      <c r="GF120">
        <v>84301199</v>
      </c>
      <c r="GG120">
        <v>2</v>
      </c>
      <c r="GH120">
        <v>1</v>
      </c>
      <c r="GI120">
        <v>-2</v>
      </c>
      <c r="GJ120">
        <v>0</v>
      </c>
      <c r="GK120">
        <v>0</v>
      </c>
      <c r="GL120">
        <f t="shared" si="69"/>
        <v>0</v>
      </c>
      <c r="GM120">
        <f t="shared" si="70"/>
        <v>0</v>
      </c>
      <c r="GN120">
        <f t="shared" si="71"/>
        <v>0</v>
      </c>
      <c r="GO120">
        <f t="shared" si="72"/>
        <v>0</v>
      </c>
      <c r="GP120">
        <f t="shared" si="73"/>
        <v>0</v>
      </c>
      <c r="GR120">
        <v>0</v>
      </c>
      <c r="GS120">
        <v>3</v>
      </c>
      <c r="GT120">
        <v>0</v>
      </c>
      <c r="GU120" t="s">
        <v>3</v>
      </c>
      <c r="GV120">
        <f t="shared" si="74"/>
        <v>0</v>
      </c>
      <c r="GW120">
        <v>1</v>
      </c>
      <c r="GX120">
        <f t="shared" si="75"/>
        <v>0</v>
      </c>
      <c r="HA120">
        <v>0</v>
      </c>
      <c r="HB120">
        <v>0</v>
      </c>
      <c r="HC120">
        <f t="shared" si="76"/>
        <v>0</v>
      </c>
      <c r="HE120" t="s">
        <v>3</v>
      </c>
      <c r="HF120" t="s">
        <v>3</v>
      </c>
      <c r="HM120" t="s">
        <v>3</v>
      </c>
      <c r="HN120" t="s">
        <v>98</v>
      </c>
      <c r="HO120" t="s">
        <v>99</v>
      </c>
      <c r="HP120" t="s">
        <v>96</v>
      </c>
      <c r="HQ120" t="s">
        <v>96</v>
      </c>
      <c r="IK120">
        <v>0</v>
      </c>
    </row>
    <row r="121" spans="1:245" x14ac:dyDescent="0.2">
      <c r="A121">
        <v>17</v>
      </c>
      <c r="B121">
        <v>1</v>
      </c>
      <c r="E121" t="s">
        <v>310</v>
      </c>
      <c r="F121" t="s">
        <v>104</v>
      </c>
      <c r="G121" t="s">
        <v>105</v>
      </c>
      <c r="H121" t="s">
        <v>33</v>
      </c>
      <c r="I121">
        <v>8.5999999999999998E-4</v>
      </c>
      <c r="J121">
        <v>0</v>
      </c>
      <c r="K121">
        <v>1.72E-3</v>
      </c>
      <c r="O121">
        <f t="shared" si="55"/>
        <v>72.180000000000007</v>
      </c>
      <c r="P121">
        <f>ROUND(CQ121*I121,2)</f>
        <v>72.180000000000007</v>
      </c>
      <c r="Q121">
        <f>ROUND(CR121*I121,2)</f>
        <v>0</v>
      </c>
      <c r="R121">
        <f>ROUND(CS121*I121,2)</f>
        <v>0</v>
      </c>
      <c r="S121">
        <f>ROUND(CT121*I121,2)</f>
        <v>0</v>
      </c>
      <c r="T121">
        <f t="shared" si="56"/>
        <v>0</v>
      </c>
      <c r="U121">
        <f>ROUND(CV121*I121,7)</f>
        <v>0</v>
      </c>
      <c r="V121">
        <f>ROUND(CW121*I121,7)</f>
        <v>0</v>
      </c>
      <c r="W121">
        <f t="shared" si="57"/>
        <v>0</v>
      </c>
      <c r="X121">
        <f t="shared" si="58"/>
        <v>0</v>
      </c>
      <c r="Y121">
        <f t="shared" si="59"/>
        <v>0</v>
      </c>
      <c r="AA121">
        <v>32945098</v>
      </c>
      <c r="AB121">
        <f t="shared" si="60"/>
        <v>61265.39</v>
      </c>
      <c r="AC121">
        <f>ROUND((ES121),6)</f>
        <v>61265.39</v>
      </c>
      <c r="AD121">
        <f>ROUND((((ET121)-(EU121))+AE121),6)</f>
        <v>0</v>
      </c>
      <c r="AE121">
        <f>ROUND((EU121),6)</f>
        <v>0</v>
      </c>
      <c r="AF121">
        <f>ROUND((EV121),6)</f>
        <v>0</v>
      </c>
      <c r="AG121">
        <f t="shared" si="61"/>
        <v>0</v>
      </c>
      <c r="AH121">
        <f>(EW121)</f>
        <v>0</v>
      </c>
      <c r="AI121">
        <f>(EX121)</f>
        <v>0</v>
      </c>
      <c r="AJ121">
        <f t="shared" si="62"/>
        <v>0</v>
      </c>
      <c r="AK121">
        <v>61265.39</v>
      </c>
      <c r="AL121">
        <v>61265.39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1</v>
      </c>
      <c r="AW121">
        <v>1</v>
      </c>
      <c r="AZ121">
        <v>1</v>
      </c>
      <c r="BA121">
        <v>1</v>
      </c>
      <c r="BB121">
        <v>1</v>
      </c>
      <c r="BC121">
        <v>1.37</v>
      </c>
      <c r="BD121" t="s">
        <v>3</v>
      </c>
      <c r="BE121" t="s">
        <v>3</v>
      </c>
      <c r="BF121" t="s">
        <v>3</v>
      </c>
      <c r="BG121" t="s">
        <v>3</v>
      </c>
      <c r="BH121">
        <v>3</v>
      </c>
      <c r="BI121">
        <v>1</v>
      </c>
      <c r="BJ121" t="s">
        <v>106</v>
      </c>
      <c r="BM121">
        <v>500001</v>
      </c>
      <c r="BN121">
        <v>0</v>
      </c>
      <c r="BO121" t="s">
        <v>104</v>
      </c>
      <c r="BP121">
        <v>1</v>
      </c>
      <c r="BQ121">
        <v>8</v>
      </c>
      <c r="BR121">
        <v>0</v>
      </c>
      <c r="BS121">
        <v>1</v>
      </c>
      <c r="BT121">
        <v>1</v>
      </c>
      <c r="BU121">
        <v>1</v>
      </c>
      <c r="BV121">
        <v>1</v>
      </c>
      <c r="BW121">
        <v>1</v>
      </c>
      <c r="BX121">
        <v>1</v>
      </c>
      <c r="BY121" t="s">
        <v>3</v>
      </c>
      <c r="BZ121">
        <v>0</v>
      </c>
      <c r="CA121">
        <v>0</v>
      </c>
      <c r="CB121" t="s">
        <v>3</v>
      </c>
      <c r="CE121">
        <v>0</v>
      </c>
      <c r="CF121">
        <v>0</v>
      </c>
      <c r="CG121">
        <v>0</v>
      </c>
      <c r="CM121">
        <v>0</v>
      </c>
      <c r="CN121" t="s">
        <v>3</v>
      </c>
      <c r="CO121">
        <v>0</v>
      </c>
      <c r="CP121">
        <f t="shared" si="63"/>
        <v>72.180000000000007</v>
      </c>
      <c r="CQ121">
        <f>ROUND(AL121*BC121,2)</f>
        <v>83933.58</v>
      </c>
      <c r="CR121">
        <f>ROUND(AM121*BB121,2)</f>
        <v>0</v>
      </c>
      <c r="CS121">
        <f>ROUND(AN121*BS121,2)</f>
        <v>0</v>
      </c>
      <c r="CT121">
        <f>ROUND(AO121*BA121,2)</f>
        <v>0</v>
      </c>
      <c r="CU121">
        <f t="shared" si="64"/>
        <v>0</v>
      </c>
      <c r="CV121">
        <f>AH121</f>
        <v>0</v>
      </c>
      <c r="CW121">
        <f>AI121</f>
        <v>0</v>
      </c>
      <c r="CX121">
        <f t="shared" si="65"/>
        <v>0</v>
      </c>
      <c r="CY121">
        <f>0</f>
        <v>0</v>
      </c>
      <c r="CZ121">
        <f>0</f>
        <v>0</v>
      </c>
      <c r="DC121" t="s">
        <v>3</v>
      </c>
      <c r="DD121" t="s">
        <v>3</v>
      </c>
      <c r="DE121" t="s">
        <v>3</v>
      </c>
      <c r="DF121" t="s">
        <v>3</v>
      </c>
      <c r="DG121" t="s">
        <v>3</v>
      </c>
      <c r="DH121" t="s">
        <v>3</v>
      </c>
      <c r="DI121" t="s">
        <v>3</v>
      </c>
      <c r="DJ121" t="s">
        <v>3</v>
      </c>
      <c r="DK121" t="s">
        <v>3</v>
      </c>
      <c r="DL121" t="s">
        <v>3</v>
      </c>
      <c r="DM121" t="s">
        <v>3</v>
      </c>
      <c r="DN121">
        <v>0</v>
      </c>
      <c r="DO121">
        <v>0</v>
      </c>
      <c r="DP121">
        <v>1</v>
      </c>
      <c r="DQ121">
        <v>1</v>
      </c>
      <c r="DU121">
        <v>1009</v>
      </c>
      <c r="DV121" t="s">
        <v>33</v>
      </c>
      <c r="DW121" t="s">
        <v>33</v>
      </c>
      <c r="DX121">
        <v>1000</v>
      </c>
      <c r="DZ121" t="s">
        <v>3</v>
      </c>
      <c r="EA121" t="s">
        <v>3</v>
      </c>
      <c r="EB121" t="s">
        <v>3</v>
      </c>
      <c r="EC121" t="s">
        <v>3</v>
      </c>
      <c r="EE121">
        <v>31727907</v>
      </c>
      <c r="EF121">
        <v>8</v>
      </c>
      <c r="EG121" t="s">
        <v>73</v>
      </c>
      <c r="EH121">
        <v>0</v>
      </c>
      <c r="EI121" t="s">
        <v>3</v>
      </c>
      <c r="EJ121">
        <v>1</v>
      </c>
      <c r="EK121">
        <v>500001</v>
      </c>
      <c r="EL121" t="s">
        <v>74</v>
      </c>
      <c r="EM121" t="s">
        <v>75</v>
      </c>
      <c r="EO121" t="s">
        <v>3</v>
      </c>
      <c r="EQ121">
        <v>0</v>
      </c>
      <c r="ER121">
        <v>61265.39</v>
      </c>
      <c r="ES121">
        <v>61265.39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FQ121">
        <v>0</v>
      </c>
      <c r="FR121">
        <f t="shared" si="68"/>
        <v>0</v>
      </c>
      <c r="FS121">
        <v>0</v>
      </c>
      <c r="FX121">
        <v>0</v>
      </c>
      <c r="FY121">
        <v>0</v>
      </c>
      <c r="GA121" t="s">
        <v>3</v>
      </c>
      <c r="GD121">
        <v>1</v>
      </c>
      <c r="GF121">
        <v>932800223</v>
      </c>
      <c r="GG121">
        <v>2</v>
      </c>
      <c r="GH121">
        <v>1</v>
      </c>
      <c r="GI121">
        <v>2</v>
      </c>
      <c r="GJ121">
        <v>0</v>
      </c>
      <c r="GK121">
        <v>0</v>
      </c>
      <c r="GL121">
        <f t="shared" si="69"/>
        <v>0</v>
      </c>
      <c r="GM121">
        <f t="shared" si="70"/>
        <v>72.180000000000007</v>
      </c>
      <c r="GN121">
        <f t="shared" si="71"/>
        <v>72.180000000000007</v>
      </c>
      <c r="GO121">
        <f t="shared" si="72"/>
        <v>0</v>
      </c>
      <c r="GP121">
        <f t="shared" si="73"/>
        <v>0</v>
      </c>
      <c r="GR121">
        <v>0</v>
      </c>
      <c r="GS121">
        <v>3</v>
      </c>
      <c r="GT121">
        <v>0</v>
      </c>
      <c r="GU121" t="s">
        <v>3</v>
      </c>
      <c r="GV121">
        <f t="shared" si="74"/>
        <v>0</v>
      </c>
      <c r="GW121">
        <v>1</v>
      </c>
      <c r="GX121">
        <f t="shared" si="75"/>
        <v>0</v>
      </c>
      <c r="HA121">
        <v>0</v>
      </c>
      <c r="HB121">
        <v>0</v>
      </c>
      <c r="HC121">
        <f t="shared" si="76"/>
        <v>0</v>
      </c>
      <c r="HE121" t="s">
        <v>3</v>
      </c>
      <c r="HF121" t="s">
        <v>3</v>
      </c>
      <c r="HM121" t="s">
        <v>3</v>
      </c>
      <c r="HN121" t="s">
        <v>3</v>
      </c>
      <c r="HO121" t="s">
        <v>3</v>
      </c>
      <c r="HP121" t="s">
        <v>3</v>
      </c>
      <c r="HQ121" t="s">
        <v>3</v>
      </c>
      <c r="IK121">
        <v>0</v>
      </c>
    </row>
    <row r="122" spans="1:245" x14ac:dyDescent="0.2">
      <c r="A122">
        <v>17</v>
      </c>
      <c r="B122">
        <v>1</v>
      </c>
      <c r="C122">
        <f>ROW(SmtRes!A137)</f>
        <v>137</v>
      </c>
      <c r="D122">
        <f>ROW(EtalonRes!A137)</f>
        <v>137</v>
      </c>
      <c r="E122" t="s">
        <v>311</v>
      </c>
      <c r="F122" t="s">
        <v>312</v>
      </c>
      <c r="G122" t="s">
        <v>313</v>
      </c>
      <c r="H122" t="s">
        <v>22</v>
      </c>
      <c r="I122">
        <f>ROUND(7.535/100,7)</f>
        <v>7.535E-2</v>
      </c>
      <c r="J122">
        <v>0</v>
      </c>
      <c r="K122">
        <f>ROUND(15.07/100,7)</f>
        <v>0.1507</v>
      </c>
      <c r="O122">
        <f t="shared" si="55"/>
        <v>1512.27</v>
      </c>
      <c r="P122">
        <f>SUMIF(SmtRes!AQ131:'SmtRes'!AQ137,"=1",SmtRes!DF131:'SmtRes'!DF137)</f>
        <v>56.080000000000005</v>
      </c>
      <c r="Q122">
        <f>SUMIF(SmtRes!AQ131:'SmtRes'!AQ137,"=1",SmtRes!DG131:'SmtRes'!DG137)</f>
        <v>0.53</v>
      </c>
      <c r="R122">
        <f>SUMIF(SmtRes!AQ131:'SmtRes'!AQ137,"=1",SmtRes!DH131:'SmtRes'!DH137)</f>
        <v>0.38</v>
      </c>
      <c r="S122">
        <f>SUMIF(SmtRes!AQ131:'SmtRes'!AQ137,"=1",SmtRes!DI131:'SmtRes'!DI137)</f>
        <v>1455.28</v>
      </c>
      <c r="T122">
        <f t="shared" si="56"/>
        <v>0</v>
      </c>
      <c r="U122">
        <f>SUMIF(SmtRes!AQ131:'SmtRes'!AQ137,"=1",SmtRes!CV131:'SmtRes'!CV137)</f>
        <v>3.2174450000000001</v>
      </c>
      <c r="V122">
        <f>SUMIF(SmtRes!AQ131:'SmtRes'!AQ137,"=1",SmtRes!CW131:'SmtRes'!CW137)</f>
        <v>7.5350000000000005E-4</v>
      </c>
      <c r="W122">
        <f t="shared" si="57"/>
        <v>0</v>
      </c>
      <c r="X122">
        <f t="shared" si="58"/>
        <v>1310.0899999999999</v>
      </c>
      <c r="Y122">
        <f t="shared" si="59"/>
        <v>669.6</v>
      </c>
      <c r="AA122">
        <v>32945098</v>
      </c>
      <c r="AB122">
        <f t="shared" si="60"/>
        <v>19914.726536999999</v>
      </c>
      <c r="AC122">
        <f>ROUND((SUM(SmtRes!BQ131:'SmtRes'!BQ137)),6)</f>
        <v>594.37393699999996</v>
      </c>
      <c r="AD122">
        <f>ROUND((((SUM(SmtRes!BR131:'SmtRes'!BR137))-(SUM(SmtRes!BS131:'SmtRes'!BS137)))+AE122),6)</f>
        <v>6.7156000000000002</v>
      </c>
      <c r="AE122">
        <f>ROUND((SUM(SmtRes!BS131:'SmtRes'!BS137)),6)</f>
        <v>5.0297999999999998</v>
      </c>
      <c r="AF122">
        <f>ROUND((SUM(SmtRes!BT131:'SmtRes'!BT137)),6)</f>
        <v>19313.636999999999</v>
      </c>
      <c r="AG122">
        <f t="shared" si="61"/>
        <v>0</v>
      </c>
      <c r="AH122">
        <f>(SUM(SmtRes!BU131:'SmtRes'!BU137))</f>
        <v>42.7</v>
      </c>
      <c r="AI122">
        <f>(SUM(SmtRes!BV131:'SmtRes'!BV137))</f>
        <v>0.01</v>
      </c>
      <c r="AJ122">
        <f t="shared" si="62"/>
        <v>0</v>
      </c>
      <c r="AK122">
        <v>19919.756337000003</v>
      </c>
      <c r="AL122">
        <v>594.37393699999996</v>
      </c>
      <c r="AM122">
        <v>6.7156000000000002</v>
      </c>
      <c r="AN122">
        <v>5.0298000000000007</v>
      </c>
      <c r="AO122">
        <v>19313.637000000002</v>
      </c>
      <c r="AP122">
        <v>0</v>
      </c>
      <c r="AQ122">
        <v>42.7</v>
      </c>
      <c r="AR122">
        <v>0.01</v>
      </c>
      <c r="AS122">
        <v>0</v>
      </c>
      <c r="AT122">
        <v>90</v>
      </c>
      <c r="AU122">
        <v>46</v>
      </c>
      <c r="AV122">
        <v>1</v>
      </c>
      <c r="AW122">
        <v>1</v>
      </c>
      <c r="AZ122">
        <v>1</v>
      </c>
      <c r="BA122">
        <v>1</v>
      </c>
      <c r="BB122">
        <v>1</v>
      </c>
      <c r="BC122">
        <v>1</v>
      </c>
      <c r="BD122" t="s">
        <v>3</v>
      </c>
      <c r="BE122" t="s">
        <v>3</v>
      </c>
      <c r="BF122" t="s">
        <v>3</v>
      </c>
      <c r="BG122" t="s">
        <v>3</v>
      </c>
      <c r="BH122">
        <v>0</v>
      </c>
      <c r="BI122">
        <v>1</v>
      </c>
      <c r="BJ122" t="s">
        <v>314</v>
      </c>
      <c r="BM122">
        <v>62001</v>
      </c>
      <c r="BN122">
        <v>0</v>
      </c>
      <c r="BO122" t="s">
        <v>3</v>
      </c>
      <c r="BP122">
        <v>0</v>
      </c>
      <c r="BQ122">
        <v>6</v>
      </c>
      <c r="BR122">
        <v>0</v>
      </c>
      <c r="BS122">
        <v>1</v>
      </c>
      <c r="BT122">
        <v>1</v>
      </c>
      <c r="BU122">
        <v>1</v>
      </c>
      <c r="BV122">
        <v>1</v>
      </c>
      <c r="BW122">
        <v>1</v>
      </c>
      <c r="BX122">
        <v>1</v>
      </c>
      <c r="BY122" t="s">
        <v>3</v>
      </c>
      <c r="BZ122">
        <v>90</v>
      </c>
      <c r="CA122">
        <v>46</v>
      </c>
      <c r="CB122" t="s">
        <v>3</v>
      </c>
      <c r="CE122">
        <v>0</v>
      </c>
      <c r="CF122">
        <v>0</v>
      </c>
      <c r="CG122">
        <v>0</v>
      </c>
      <c r="CM122">
        <v>0</v>
      </c>
      <c r="CN122" t="s">
        <v>3</v>
      </c>
      <c r="CO122">
        <v>0</v>
      </c>
      <c r="CP122">
        <f t="shared" si="63"/>
        <v>1512.27</v>
      </c>
      <c r="CQ122">
        <f>SUMIF(SmtRes!AQ131:'SmtRes'!AQ137,"=1",SmtRes!AA131:'SmtRes'!AA137)</f>
        <v>75954.549999999988</v>
      </c>
      <c r="CR122">
        <f>SUMIF(SmtRes!AQ131:'SmtRes'!AQ137,"=1",SmtRes!AB131:'SmtRes'!AB137)</f>
        <v>614.69000000000005</v>
      </c>
      <c r="CS122">
        <f>SUMIF(SmtRes!AQ131:'SmtRes'!AQ137,"=1",SmtRes!AC131:'SmtRes'!AC137)</f>
        <v>502.98</v>
      </c>
      <c r="CT122">
        <f>SUMIF(SmtRes!AQ131:'SmtRes'!AQ137,"=1",SmtRes!AD131:'SmtRes'!AD137)</f>
        <v>452.31</v>
      </c>
      <c r="CU122">
        <f t="shared" si="64"/>
        <v>0</v>
      </c>
      <c r="CV122">
        <f>SUMIF(SmtRes!AQ131:'SmtRes'!AQ137,"=1",SmtRes!BU131:'SmtRes'!BU137)</f>
        <v>42.7</v>
      </c>
      <c r="CW122">
        <f>SUMIF(SmtRes!AQ131:'SmtRes'!AQ137,"=1",SmtRes!BV131:'SmtRes'!BV137)</f>
        <v>0.01</v>
      </c>
      <c r="CX122">
        <f t="shared" si="65"/>
        <v>0</v>
      </c>
      <c r="CY122">
        <f>(((S122+R122)*AT122)/100)</f>
        <v>1310.0940000000001</v>
      </c>
      <c r="CZ122">
        <f>(((S122+R122)*AU122)/100)</f>
        <v>669.60360000000003</v>
      </c>
      <c r="DC122" t="s">
        <v>3</v>
      </c>
      <c r="DD122" t="s">
        <v>3</v>
      </c>
      <c r="DE122" t="s">
        <v>3</v>
      </c>
      <c r="DF122" t="s">
        <v>3</v>
      </c>
      <c r="DG122" t="s">
        <v>3</v>
      </c>
      <c r="DH122" t="s">
        <v>3</v>
      </c>
      <c r="DI122" t="s">
        <v>3</v>
      </c>
      <c r="DJ122" t="s">
        <v>3</v>
      </c>
      <c r="DK122" t="s">
        <v>3</v>
      </c>
      <c r="DL122" t="s">
        <v>3</v>
      </c>
      <c r="DM122" t="s">
        <v>3</v>
      </c>
      <c r="DN122">
        <v>0</v>
      </c>
      <c r="DO122">
        <v>0</v>
      </c>
      <c r="DP122">
        <v>1</v>
      </c>
      <c r="DQ122">
        <v>1</v>
      </c>
      <c r="DU122">
        <v>1005</v>
      </c>
      <c r="DV122" t="s">
        <v>22</v>
      </c>
      <c r="DW122" t="s">
        <v>22</v>
      </c>
      <c r="DX122">
        <v>100</v>
      </c>
      <c r="DZ122" t="s">
        <v>3</v>
      </c>
      <c r="EA122" t="s">
        <v>3</v>
      </c>
      <c r="EB122" t="s">
        <v>3</v>
      </c>
      <c r="EC122" t="s">
        <v>3</v>
      </c>
      <c r="EE122">
        <v>31728057</v>
      </c>
      <c r="EF122">
        <v>6</v>
      </c>
      <c r="EG122" t="s">
        <v>52</v>
      </c>
      <c r="EH122">
        <v>96</v>
      </c>
      <c r="EI122" t="s">
        <v>96</v>
      </c>
      <c r="EJ122">
        <v>1</v>
      </c>
      <c r="EK122">
        <v>62001</v>
      </c>
      <c r="EL122" t="s">
        <v>96</v>
      </c>
      <c r="EM122" t="s">
        <v>97</v>
      </c>
      <c r="EO122" t="s">
        <v>3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42.7</v>
      </c>
      <c r="EX122">
        <v>0.01</v>
      </c>
      <c r="EY122">
        <v>0</v>
      </c>
      <c r="FQ122">
        <v>0</v>
      </c>
      <c r="FR122">
        <f t="shared" si="68"/>
        <v>0</v>
      </c>
      <c r="FS122">
        <v>0</v>
      </c>
      <c r="FX122">
        <v>90</v>
      </c>
      <c r="FY122">
        <v>46</v>
      </c>
      <c r="GA122" t="s">
        <v>3</v>
      </c>
      <c r="GD122">
        <v>1</v>
      </c>
      <c r="GF122">
        <v>-148776963</v>
      </c>
      <c r="GG122">
        <v>2</v>
      </c>
      <c r="GH122">
        <v>1</v>
      </c>
      <c r="GI122">
        <v>-2</v>
      </c>
      <c r="GJ122">
        <v>0</v>
      </c>
      <c r="GK122">
        <v>0</v>
      </c>
      <c r="GL122">
        <f t="shared" si="69"/>
        <v>0</v>
      </c>
      <c r="GM122">
        <f t="shared" si="70"/>
        <v>3491.96</v>
      </c>
      <c r="GN122">
        <f t="shared" si="71"/>
        <v>3491.96</v>
      </c>
      <c r="GO122">
        <f t="shared" si="72"/>
        <v>0</v>
      </c>
      <c r="GP122">
        <f t="shared" si="73"/>
        <v>0</v>
      </c>
      <c r="GR122">
        <v>0</v>
      </c>
      <c r="GS122">
        <v>3</v>
      </c>
      <c r="GT122">
        <v>0</v>
      </c>
      <c r="GU122" t="s">
        <v>3</v>
      </c>
      <c r="GV122">
        <f t="shared" si="74"/>
        <v>0</v>
      </c>
      <c r="GW122">
        <v>1</v>
      </c>
      <c r="GX122">
        <f t="shared" si="75"/>
        <v>0</v>
      </c>
      <c r="HA122">
        <v>0</v>
      </c>
      <c r="HB122">
        <v>0</v>
      </c>
      <c r="HC122">
        <f t="shared" si="76"/>
        <v>0</v>
      </c>
      <c r="HE122" t="s">
        <v>3</v>
      </c>
      <c r="HF122" t="s">
        <v>3</v>
      </c>
      <c r="HM122" t="s">
        <v>3</v>
      </c>
      <c r="HN122" t="s">
        <v>98</v>
      </c>
      <c r="HO122" t="s">
        <v>99</v>
      </c>
      <c r="HP122" t="s">
        <v>96</v>
      </c>
      <c r="HQ122" t="s">
        <v>96</v>
      </c>
      <c r="IK122">
        <v>0</v>
      </c>
    </row>
    <row r="123" spans="1:245" x14ac:dyDescent="0.2">
      <c r="A123">
        <v>18</v>
      </c>
      <c r="B123">
        <v>1</v>
      </c>
      <c r="C123">
        <v>136</v>
      </c>
      <c r="E123" t="s">
        <v>315</v>
      </c>
      <c r="F123" t="s">
        <v>101</v>
      </c>
      <c r="G123" t="s">
        <v>316</v>
      </c>
      <c r="H123" t="s">
        <v>33</v>
      </c>
      <c r="I123">
        <f>I122*J123</f>
        <v>1.2131500000000001E-3</v>
      </c>
      <c r="J123">
        <v>1.6100199071001992E-2</v>
      </c>
      <c r="K123">
        <v>1.61E-2</v>
      </c>
      <c r="O123">
        <f t="shared" si="55"/>
        <v>0</v>
      </c>
      <c r="P123">
        <f>ROUND(CQ123*I123,2)</f>
        <v>0</v>
      </c>
      <c r="Q123">
        <f>ROUND(CR123*I123,2)</f>
        <v>0</v>
      </c>
      <c r="R123">
        <f>ROUND(CS123*I123,2)</f>
        <v>0</v>
      </c>
      <c r="S123">
        <f>ROUND(CT123*I123,2)</f>
        <v>0</v>
      </c>
      <c r="T123">
        <f t="shared" si="56"/>
        <v>0</v>
      </c>
      <c r="U123">
        <f>ROUND(CV123*I123,7)</f>
        <v>0</v>
      </c>
      <c r="V123">
        <f>ROUND(CW123*I123,7)</f>
        <v>0</v>
      </c>
      <c r="W123">
        <f t="shared" si="57"/>
        <v>0</v>
      </c>
      <c r="X123">
        <f t="shared" si="58"/>
        <v>0</v>
      </c>
      <c r="Y123">
        <f t="shared" si="59"/>
        <v>0</v>
      </c>
      <c r="AA123">
        <v>32945098</v>
      </c>
      <c r="AB123">
        <f t="shared" si="60"/>
        <v>0</v>
      </c>
      <c r="AC123">
        <f>ROUND((ES123),6)</f>
        <v>0</v>
      </c>
      <c r="AD123">
        <f>ROUND((((ET123)-(EU123))+AE123),6)</f>
        <v>0</v>
      </c>
      <c r="AE123">
        <f>ROUND((EU123),6)</f>
        <v>0</v>
      </c>
      <c r="AF123">
        <f>ROUND((EV123),6)</f>
        <v>0</v>
      </c>
      <c r="AG123">
        <f t="shared" si="61"/>
        <v>0</v>
      </c>
      <c r="AH123">
        <f>(EW123)</f>
        <v>0</v>
      </c>
      <c r="AI123">
        <f>(EX123)</f>
        <v>0</v>
      </c>
      <c r="AJ123">
        <f t="shared" si="62"/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90</v>
      </c>
      <c r="AU123">
        <v>46</v>
      </c>
      <c r="AV123">
        <v>1</v>
      </c>
      <c r="AW123">
        <v>1</v>
      </c>
      <c r="AZ123">
        <v>1</v>
      </c>
      <c r="BA123">
        <v>1</v>
      </c>
      <c r="BB123">
        <v>1</v>
      </c>
      <c r="BC123">
        <v>1</v>
      </c>
      <c r="BD123" t="s">
        <v>3</v>
      </c>
      <c r="BE123" t="s">
        <v>3</v>
      </c>
      <c r="BF123" t="s">
        <v>3</v>
      </c>
      <c r="BG123" t="s">
        <v>3</v>
      </c>
      <c r="BH123">
        <v>3</v>
      </c>
      <c r="BI123">
        <v>1</v>
      </c>
      <c r="BJ123" t="s">
        <v>3</v>
      </c>
      <c r="BM123">
        <v>62001</v>
      </c>
      <c r="BN123">
        <v>0</v>
      </c>
      <c r="BO123" t="s">
        <v>3</v>
      </c>
      <c r="BP123">
        <v>0</v>
      </c>
      <c r="BQ123">
        <v>6</v>
      </c>
      <c r="BR123">
        <v>0</v>
      </c>
      <c r="BS123">
        <v>1</v>
      </c>
      <c r="BT123">
        <v>1</v>
      </c>
      <c r="BU123">
        <v>1</v>
      </c>
      <c r="BV123">
        <v>1</v>
      </c>
      <c r="BW123">
        <v>1</v>
      </c>
      <c r="BX123">
        <v>1</v>
      </c>
      <c r="BY123" t="s">
        <v>3</v>
      </c>
      <c r="BZ123">
        <v>90</v>
      </c>
      <c r="CA123">
        <v>46</v>
      </c>
      <c r="CB123" t="s">
        <v>3</v>
      </c>
      <c r="CE123">
        <v>0</v>
      </c>
      <c r="CF123">
        <v>0</v>
      </c>
      <c r="CG123">
        <v>0</v>
      </c>
      <c r="CM123">
        <v>0</v>
      </c>
      <c r="CN123" t="s">
        <v>3</v>
      </c>
      <c r="CO123">
        <v>0</v>
      </c>
      <c r="CP123">
        <f t="shared" si="63"/>
        <v>0</v>
      </c>
      <c r="CQ123">
        <f>ROUND(AL123*BC123,2)</f>
        <v>0</v>
      </c>
      <c r="CR123">
        <f>ROUND(AM123*BB123,2)</f>
        <v>0</v>
      </c>
      <c r="CS123">
        <f>ROUND(AN123*BS123,2)</f>
        <v>0</v>
      </c>
      <c r="CT123">
        <f>ROUND(AO123*BA123,2)</f>
        <v>0</v>
      </c>
      <c r="CU123">
        <f t="shared" si="64"/>
        <v>0</v>
      </c>
      <c r="CV123">
        <f>AH123</f>
        <v>0</v>
      </c>
      <c r="CW123">
        <f>AI123</f>
        <v>0</v>
      </c>
      <c r="CX123">
        <f t="shared" si="65"/>
        <v>0</v>
      </c>
      <c r="CY123">
        <f>(((S123+R123)*AT123)/100)</f>
        <v>0</v>
      </c>
      <c r="CZ123">
        <f>(((S123+R123)*AU123)/100)</f>
        <v>0</v>
      </c>
      <c r="DC123" t="s">
        <v>3</v>
      </c>
      <c r="DD123" t="s">
        <v>3</v>
      </c>
      <c r="DE123" t="s">
        <v>3</v>
      </c>
      <c r="DF123" t="s">
        <v>3</v>
      </c>
      <c r="DG123" t="s">
        <v>3</v>
      </c>
      <c r="DH123" t="s">
        <v>3</v>
      </c>
      <c r="DI123" t="s">
        <v>3</v>
      </c>
      <c r="DJ123" t="s">
        <v>3</v>
      </c>
      <c r="DK123" t="s">
        <v>3</v>
      </c>
      <c r="DL123" t="s">
        <v>3</v>
      </c>
      <c r="DM123" t="s">
        <v>3</v>
      </c>
      <c r="DN123">
        <v>0</v>
      </c>
      <c r="DO123">
        <v>0</v>
      </c>
      <c r="DP123">
        <v>1</v>
      </c>
      <c r="DQ123">
        <v>1</v>
      </c>
      <c r="DU123">
        <v>1009</v>
      </c>
      <c r="DV123" t="s">
        <v>33</v>
      </c>
      <c r="DW123" t="s">
        <v>33</v>
      </c>
      <c r="DX123">
        <v>1000</v>
      </c>
      <c r="DZ123" t="s">
        <v>3</v>
      </c>
      <c r="EA123" t="s">
        <v>3</v>
      </c>
      <c r="EB123" t="s">
        <v>3</v>
      </c>
      <c r="EC123" t="s">
        <v>3</v>
      </c>
      <c r="EE123">
        <v>31728057</v>
      </c>
      <c r="EF123">
        <v>6</v>
      </c>
      <c r="EG123" t="s">
        <v>52</v>
      </c>
      <c r="EH123">
        <v>96</v>
      </c>
      <c r="EI123" t="s">
        <v>96</v>
      </c>
      <c r="EJ123">
        <v>1</v>
      </c>
      <c r="EK123">
        <v>62001</v>
      </c>
      <c r="EL123" t="s">
        <v>96</v>
      </c>
      <c r="EM123" t="s">
        <v>97</v>
      </c>
      <c r="EO123" t="s">
        <v>3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FQ123">
        <v>0</v>
      </c>
      <c r="FR123">
        <f t="shared" si="68"/>
        <v>0</v>
      </c>
      <c r="FS123">
        <v>0</v>
      </c>
      <c r="FX123">
        <v>90</v>
      </c>
      <c r="FY123">
        <v>46</v>
      </c>
      <c r="GA123" t="s">
        <v>3</v>
      </c>
      <c r="GD123">
        <v>1</v>
      </c>
      <c r="GF123">
        <v>50625944</v>
      </c>
      <c r="GG123">
        <v>2</v>
      </c>
      <c r="GH123">
        <v>1</v>
      </c>
      <c r="GI123">
        <v>-2</v>
      </c>
      <c r="GJ123">
        <v>0</v>
      </c>
      <c r="GK123">
        <v>0</v>
      </c>
      <c r="GL123">
        <f t="shared" si="69"/>
        <v>0</v>
      </c>
      <c r="GM123">
        <f t="shared" si="70"/>
        <v>0</v>
      </c>
      <c r="GN123">
        <f t="shared" si="71"/>
        <v>0</v>
      </c>
      <c r="GO123">
        <f t="shared" si="72"/>
        <v>0</v>
      </c>
      <c r="GP123">
        <f t="shared" si="73"/>
        <v>0</v>
      </c>
      <c r="GR123">
        <v>0</v>
      </c>
      <c r="GS123">
        <v>3</v>
      </c>
      <c r="GT123">
        <v>0</v>
      </c>
      <c r="GU123" t="s">
        <v>3</v>
      </c>
      <c r="GV123">
        <f t="shared" si="74"/>
        <v>0</v>
      </c>
      <c r="GW123">
        <v>1</v>
      </c>
      <c r="GX123">
        <f t="shared" si="75"/>
        <v>0</v>
      </c>
      <c r="HA123">
        <v>0</v>
      </c>
      <c r="HB123">
        <v>0</v>
      </c>
      <c r="HC123">
        <f t="shared" si="76"/>
        <v>0</v>
      </c>
      <c r="HE123" t="s">
        <v>3</v>
      </c>
      <c r="HF123" t="s">
        <v>3</v>
      </c>
      <c r="HM123" t="s">
        <v>3</v>
      </c>
      <c r="HN123" t="s">
        <v>98</v>
      </c>
      <c r="HO123" t="s">
        <v>99</v>
      </c>
      <c r="HP123" t="s">
        <v>96</v>
      </c>
      <c r="HQ123" t="s">
        <v>96</v>
      </c>
      <c r="IK123">
        <v>0</v>
      </c>
    </row>
    <row r="124" spans="1:245" x14ac:dyDescent="0.2">
      <c r="A124">
        <v>17</v>
      </c>
      <c r="B124">
        <v>1</v>
      </c>
      <c r="E124" t="s">
        <v>317</v>
      </c>
      <c r="F124" t="s">
        <v>104</v>
      </c>
      <c r="G124" t="s">
        <v>105</v>
      </c>
      <c r="H124" t="s">
        <v>33</v>
      </c>
      <c r="I124">
        <v>1.2130000000000001E-3</v>
      </c>
      <c r="J124">
        <v>0</v>
      </c>
      <c r="K124">
        <v>2.4263000000000002E-3</v>
      </c>
      <c r="O124">
        <f t="shared" si="55"/>
        <v>101.81</v>
      </c>
      <c r="P124">
        <f>ROUND(CQ124*I124,2)</f>
        <v>101.81</v>
      </c>
      <c r="Q124">
        <f>ROUND(CR124*I124,2)</f>
        <v>0</v>
      </c>
      <c r="R124">
        <f>ROUND(CS124*I124,2)</f>
        <v>0</v>
      </c>
      <c r="S124">
        <f>ROUND(CT124*I124,2)</f>
        <v>0</v>
      </c>
      <c r="T124">
        <f t="shared" si="56"/>
        <v>0</v>
      </c>
      <c r="U124">
        <f>ROUND(CV124*I124,7)</f>
        <v>0</v>
      </c>
      <c r="V124">
        <f>ROUND(CW124*I124,7)</f>
        <v>0</v>
      </c>
      <c r="W124">
        <f t="shared" si="57"/>
        <v>0</v>
      </c>
      <c r="X124">
        <f t="shared" si="58"/>
        <v>0</v>
      </c>
      <c r="Y124">
        <f t="shared" si="59"/>
        <v>0</v>
      </c>
      <c r="AA124">
        <v>32945098</v>
      </c>
      <c r="AB124">
        <f t="shared" si="60"/>
        <v>61265.39</v>
      </c>
      <c r="AC124">
        <f>ROUND((ES124),6)</f>
        <v>61265.39</v>
      </c>
      <c r="AD124">
        <f>ROUND((((ET124)-(EU124))+AE124),6)</f>
        <v>0</v>
      </c>
      <c r="AE124">
        <f>ROUND((EU124),6)</f>
        <v>0</v>
      </c>
      <c r="AF124">
        <f>ROUND((EV124),6)</f>
        <v>0</v>
      </c>
      <c r="AG124">
        <f t="shared" si="61"/>
        <v>0</v>
      </c>
      <c r="AH124">
        <f>(EW124)</f>
        <v>0</v>
      </c>
      <c r="AI124">
        <f>(EX124)</f>
        <v>0</v>
      </c>
      <c r="AJ124">
        <f t="shared" si="62"/>
        <v>0</v>
      </c>
      <c r="AK124">
        <v>61265.39</v>
      </c>
      <c r="AL124">
        <v>61265.39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1</v>
      </c>
      <c r="AW124">
        <v>1</v>
      </c>
      <c r="AZ124">
        <v>1</v>
      </c>
      <c r="BA124">
        <v>1</v>
      </c>
      <c r="BB124">
        <v>1</v>
      </c>
      <c r="BC124">
        <v>1.37</v>
      </c>
      <c r="BD124" t="s">
        <v>3</v>
      </c>
      <c r="BE124" t="s">
        <v>3</v>
      </c>
      <c r="BF124" t="s">
        <v>3</v>
      </c>
      <c r="BG124" t="s">
        <v>3</v>
      </c>
      <c r="BH124">
        <v>3</v>
      </c>
      <c r="BI124">
        <v>1</v>
      </c>
      <c r="BJ124" t="s">
        <v>106</v>
      </c>
      <c r="BM124">
        <v>500001</v>
      </c>
      <c r="BN124">
        <v>0</v>
      </c>
      <c r="BO124" t="s">
        <v>104</v>
      </c>
      <c r="BP124">
        <v>1</v>
      </c>
      <c r="BQ124">
        <v>8</v>
      </c>
      <c r="BR124">
        <v>0</v>
      </c>
      <c r="BS124">
        <v>1</v>
      </c>
      <c r="BT124">
        <v>1</v>
      </c>
      <c r="BU124">
        <v>1</v>
      </c>
      <c r="BV124">
        <v>1</v>
      </c>
      <c r="BW124">
        <v>1</v>
      </c>
      <c r="BX124">
        <v>1</v>
      </c>
      <c r="BY124" t="s">
        <v>3</v>
      </c>
      <c r="BZ124">
        <v>0</v>
      </c>
      <c r="CA124">
        <v>0</v>
      </c>
      <c r="CB124" t="s">
        <v>3</v>
      </c>
      <c r="CE124">
        <v>0</v>
      </c>
      <c r="CF124">
        <v>0</v>
      </c>
      <c r="CG124">
        <v>0</v>
      </c>
      <c r="CM124">
        <v>0</v>
      </c>
      <c r="CN124" t="s">
        <v>3</v>
      </c>
      <c r="CO124">
        <v>0</v>
      </c>
      <c r="CP124">
        <f t="shared" si="63"/>
        <v>101.81</v>
      </c>
      <c r="CQ124">
        <f>ROUND(AL124*BC124,2)</f>
        <v>83933.58</v>
      </c>
      <c r="CR124">
        <f>ROUND(AM124*BB124,2)</f>
        <v>0</v>
      </c>
      <c r="CS124">
        <f>ROUND(AN124*BS124,2)</f>
        <v>0</v>
      </c>
      <c r="CT124">
        <f>ROUND(AO124*BA124,2)</f>
        <v>0</v>
      </c>
      <c r="CU124">
        <f t="shared" si="64"/>
        <v>0</v>
      </c>
      <c r="CV124">
        <f>AH124</f>
        <v>0</v>
      </c>
      <c r="CW124">
        <f>AI124</f>
        <v>0</v>
      </c>
      <c r="CX124">
        <f t="shared" si="65"/>
        <v>0</v>
      </c>
      <c r="CY124">
        <f>0</f>
        <v>0</v>
      </c>
      <c r="CZ124">
        <f>0</f>
        <v>0</v>
      </c>
      <c r="DC124" t="s">
        <v>3</v>
      </c>
      <c r="DD124" t="s">
        <v>3</v>
      </c>
      <c r="DE124" t="s">
        <v>3</v>
      </c>
      <c r="DF124" t="s">
        <v>3</v>
      </c>
      <c r="DG124" t="s">
        <v>3</v>
      </c>
      <c r="DH124" t="s">
        <v>3</v>
      </c>
      <c r="DI124" t="s">
        <v>3</v>
      </c>
      <c r="DJ124" t="s">
        <v>3</v>
      </c>
      <c r="DK124" t="s">
        <v>3</v>
      </c>
      <c r="DL124" t="s">
        <v>3</v>
      </c>
      <c r="DM124" t="s">
        <v>3</v>
      </c>
      <c r="DN124">
        <v>0</v>
      </c>
      <c r="DO124">
        <v>0</v>
      </c>
      <c r="DP124">
        <v>1</v>
      </c>
      <c r="DQ124">
        <v>1</v>
      </c>
      <c r="DU124">
        <v>1009</v>
      </c>
      <c r="DV124" t="s">
        <v>33</v>
      </c>
      <c r="DW124" t="s">
        <v>33</v>
      </c>
      <c r="DX124">
        <v>1000</v>
      </c>
      <c r="DZ124" t="s">
        <v>3</v>
      </c>
      <c r="EA124" t="s">
        <v>3</v>
      </c>
      <c r="EB124" t="s">
        <v>3</v>
      </c>
      <c r="EC124" t="s">
        <v>3</v>
      </c>
      <c r="EE124">
        <v>31727907</v>
      </c>
      <c r="EF124">
        <v>8</v>
      </c>
      <c r="EG124" t="s">
        <v>73</v>
      </c>
      <c r="EH124">
        <v>0</v>
      </c>
      <c r="EI124" t="s">
        <v>3</v>
      </c>
      <c r="EJ124">
        <v>1</v>
      </c>
      <c r="EK124">
        <v>500001</v>
      </c>
      <c r="EL124" t="s">
        <v>74</v>
      </c>
      <c r="EM124" t="s">
        <v>75</v>
      </c>
      <c r="EO124" t="s">
        <v>3</v>
      </c>
      <c r="EQ124">
        <v>0</v>
      </c>
      <c r="ER124">
        <v>61265.39</v>
      </c>
      <c r="ES124">
        <v>61265.39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FQ124">
        <v>0</v>
      </c>
      <c r="FR124">
        <f t="shared" si="68"/>
        <v>0</v>
      </c>
      <c r="FS124">
        <v>0</v>
      </c>
      <c r="FX124">
        <v>0</v>
      </c>
      <c r="FY124">
        <v>0</v>
      </c>
      <c r="GA124" t="s">
        <v>3</v>
      </c>
      <c r="GD124">
        <v>1</v>
      </c>
      <c r="GF124">
        <v>932800223</v>
      </c>
      <c r="GG124">
        <v>2</v>
      </c>
      <c r="GH124">
        <v>1</v>
      </c>
      <c r="GI124">
        <v>2</v>
      </c>
      <c r="GJ124">
        <v>0</v>
      </c>
      <c r="GK124">
        <v>0</v>
      </c>
      <c r="GL124">
        <f t="shared" si="69"/>
        <v>0</v>
      </c>
      <c r="GM124">
        <f t="shared" si="70"/>
        <v>101.81</v>
      </c>
      <c r="GN124">
        <f t="shared" si="71"/>
        <v>101.81</v>
      </c>
      <c r="GO124">
        <f t="shared" si="72"/>
        <v>0</v>
      </c>
      <c r="GP124">
        <f t="shared" si="73"/>
        <v>0</v>
      </c>
      <c r="GR124">
        <v>0</v>
      </c>
      <c r="GS124">
        <v>3</v>
      </c>
      <c r="GT124">
        <v>0</v>
      </c>
      <c r="GU124" t="s">
        <v>3</v>
      </c>
      <c r="GV124">
        <f t="shared" si="74"/>
        <v>0</v>
      </c>
      <c r="GW124">
        <v>1</v>
      </c>
      <c r="GX124">
        <f t="shared" si="75"/>
        <v>0</v>
      </c>
      <c r="HA124">
        <v>0</v>
      </c>
      <c r="HB124">
        <v>0</v>
      </c>
      <c r="HC124">
        <f t="shared" si="76"/>
        <v>0</v>
      </c>
      <c r="HE124" t="s">
        <v>3</v>
      </c>
      <c r="HF124" t="s">
        <v>3</v>
      </c>
      <c r="HM124" t="s">
        <v>3</v>
      </c>
      <c r="HN124" t="s">
        <v>3</v>
      </c>
      <c r="HO124" t="s">
        <v>3</v>
      </c>
      <c r="HP124" t="s">
        <v>3</v>
      </c>
      <c r="HQ124" t="s">
        <v>3</v>
      </c>
      <c r="IK124">
        <v>0</v>
      </c>
    </row>
    <row r="126" spans="1:245" x14ac:dyDescent="0.2">
      <c r="A126" s="2">
        <v>51</v>
      </c>
      <c r="B126" s="2">
        <f>B75</f>
        <v>1</v>
      </c>
      <c r="C126" s="2">
        <f>A75</f>
        <v>4</v>
      </c>
      <c r="D126" s="2">
        <f>ROW(A75)</f>
        <v>75</v>
      </c>
      <c r="E126" s="2"/>
      <c r="F126" s="2" t="str">
        <f>IF(F75&lt;&gt;"",F75,"")</f>
        <v>Новый раздел</v>
      </c>
      <c r="G126" s="2" t="str">
        <f>IF(G75&lt;&gt;"",G75,"")</f>
        <v>Ремонт стен спортзала</v>
      </c>
      <c r="H126" s="2">
        <v>0</v>
      </c>
      <c r="I126" s="2"/>
      <c r="J126" s="2"/>
      <c r="K126" s="2"/>
      <c r="L126" s="2"/>
      <c r="M126" s="2"/>
      <c r="N126" s="2"/>
      <c r="O126" s="2">
        <f t="shared" ref="O126:T126" si="92">ROUND(AB126,2)</f>
        <v>424845.73</v>
      </c>
      <c r="P126" s="2">
        <f t="shared" si="92"/>
        <v>166090.78</v>
      </c>
      <c r="Q126" s="2">
        <f t="shared" si="92"/>
        <v>2153.88</v>
      </c>
      <c r="R126" s="2">
        <f t="shared" si="92"/>
        <v>2006.24</v>
      </c>
      <c r="S126" s="2">
        <f t="shared" si="92"/>
        <v>254594.83</v>
      </c>
      <c r="T126" s="2">
        <f t="shared" si="92"/>
        <v>0</v>
      </c>
      <c r="U126" s="2">
        <f>AH126</f>
        <v>568.81957680000016</v>
      </c>
      <c r="V126" s="2">
        <f>AI126</f>
        <v>3.6403346999999999</v>
      </c>
      <c r="W126" s="2">
        <f>ROUND(AJ126,2)</f>
        <v>0</v>
      </c>
      <c r="X126" s="2">
        <f>ROUND(AK126,2)</f>
        <v>251638.05</v>
      </c>
      <c r="Y126" s="2">
        <f>ROUND(AL126,2)</f>
        <v>134532.19</v>
      </c>
      <c r="Z126" s="2"/>
      <c r="AA126" s="2"/>
      <c r="AB126" s="2">
        <f>ROUND(SUMIF(AA79:AA124,"=32945098",O79:O124),2)</f>
        <v>424845.73</v>
      </c>
      <c r="AC126" s="2">
        <f>ROUND(SUMIF(AA79:AA124,"=32945098",P79:P124),2)</f>
        <v>166090.78</v>
      </c>
      <c r="AD126" s="2">
        <f>ROUND(SUMIF(AA79:AA124,"=32945098",Q79:Q124),2)</f>
        <v>2153.88</v>
      </c>
      <c r="AE126" s="2">
        <f>ROUND(SUMIF(AA79:AA124,"=32945098",R79:R124),2)</f>
        <v>2006.24</v>
      </c>
      <c r="AF126" s="2">
        <f>ROUND(SUMIF(AA79:AA124,"=32945098",S79:S124),2)</f>
        <v>254594.83</v>
      </c>
      <c r="AG126" s="2">
        <f>ROUND(SUMIF(AA79:AA124,"=32945098",T79:T124),2)</f>
        <v>0</v>
      </c>
      <c r="AH126" s="2">
        <f>SUMIF(AA79:AA124,"=32945098",U79:U124)</f>
        <v>568.81957680000016</v>
      </c>
      <c r="AI126" s="2">
        <f>SUMIF(AA79:AA124,"=32945098",V79:V124)</f>
        <v>3.6403346999999999</v>
      </c>
      <c r="AJ126" s="2">
        <f>ROUND(SUMIF(AA79:AA124,"=32945098",W79:W124),2)</f>
        <v>0</v>
      </c>
      <c r="AK126" s="2">
        <f>ROUND(SUMIF(AA79:AA124,"=32945098",X79:X124),2)</f>
        <v>251638.05</v>
      </c>
      <c r="AL126" s="2">
        <f>ROUND(SUMIF(AA79:AA124,"=32945098",Y79:Y124),2)</f>
        <v>134532.19</v>
      </c>
      <c r="AM126" s="2"/>
      <c r="AN126" s="2"/>
      <c r="AO126" s="2">
        <f t="shared" ref="AO126:BD126" si="93">ROUND(BX126,2)</f>
        <v>16530.53</v>
      </c>
      <c r="AP126" s="2">
        <f t="shared" si="93"/>
        <v>0</v>
      </c>
      <c r="AQ126" s="2">
        <f t="shared" si="93"/>
        <v>0</v>
      </c>
      <c r="AR126" s="2">
        <f t="shared" si="93"/>
        <v>811015.97</v>
      </c>
      <c r="AS126" s="2">
        <f t="shared" si="93"/>
        <v>811015.97</v>
      </c>
      <c r="AT126" s="2">
        <f t="shared" si="93"/>
        <v>0</v>
      </c>
      <c r="AU126" s="2">
        <f t="shared" si="93"/>
        <v>0</v>
      </c>
      <c r="AV126" s="2">
        <f t="shared" si="93"/>
        <v>149560.25</v>
      </c>
      <c r="AW126" s="2">
        <f t="shared" si="93"/>
        <v>166090.78</v>
      </c>
      <c r="AX126" s="2">
        <f t="shared" si="93"/>
        <v>16530.53</v>
      </c>
      <c r="AY126" s="2">
        <f t="shared" si="93"/>
        <v>149560.25</v>
      </c>
      <c r="AZ126" s="2">
        <f t="shared" si="93"/>
        <v>0</v>
      </c>
      <c r="BA126" s="2">
        <f t="shared" si="93"/>
        <v>0</v>
      </c>
      <c r="BB126" s="2">
        <f t="shared" si="93"/>
        <v>0</v>
      </c>
      <c r="BC126" s="2">
        <f t="shared" si="93"/>
        <v>0</v>
      </c>
      <c r="BD126" s="2">
        <f t="shared" si="93"/>
        <v>0</v>
      </c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>
        <f>ROUND(SUMIF(AA79:AA124,"=32945098",FQ79:FQ124),2)</f>
        <v>16530.53</v>
      </c>
      <c r="BY126" s="2">
        <f>ROUND(SUMIF(AA79:AA124,"=32945098",FR79:FR124),2)</f>
        <v>0</v>
      </c>
      <c r="BZ126" s="2">
        <f>ROUND(SUMIF(AA79:AA124,"=32945098",GL79:GL124),2)</f>
        <v>0</v>
      </c>
      <c r="CA126" s="2">
        <f>ROUND(SUMIF(AA79:AA124,"=32945098",GM79:GM124),2)</f>
        <v>811015.97</v>
      </c>
      <c r="CB126" s="2">
        <f>ROUND(SUMIF(AA79:AA124,"=32945098",GN79:GN124),2)</f>
        <v>811015.97</v>
      </c>
      <c r="CC126" s="2">
        <f>ROUND(SUMIF(AA79:AA124,"=32945098",GO79:GO124),2)</f>
        <v>0</v>
      </c>
      <c r="CD126" s="2">
        <f>ROUND(SUMIF(AA79:AA124,"=32945098",GP79:GP124),2)</f>
        <v>0</v>
      </c>
      <c r="CE126" s="2">
        <f>AC126-BX126</f>
        <v>149560.25</v>
      </c>
      <c r="CF126" s="2">
        <f>AC126-BY126</f>
        <v>166090.78</v>
      </c>
      <c r="CG126" s="2">
        <f>BX126-BZ126</f>
        <v>16530.53</v>
      </c>
      <c r="CH126" s="2">
        <f>AC126-BX126-BY126+BZ126</f>
        <v>149560.25</v>
      </c>
      <c r="CI126" s="2">
        <f>BY126-BZ126</f>
        <v>0</v>
      </c>
      <c r="CJ126" s="2">
        <f>ROUND(SUMIF(AA79:AA124,"=32945098",GX79:GX124),2)</f>
        <v>0</v>
      </c>
      <c r="CK126" s="2">
        <f>ROUND(SUMIF(AA79:AA124,"=32945098",GY79:GY124),2)</f>
        <v>0</v>
      </c>
      <c r="CL126" s="2">
        <f>ROUND(SUMIF(AA79:AA124,"=32945098",GZ79:GZ124),2)</f>
        <v>0</v>
      </c>
      <c r="CM126" s="2">
        <f>ROUND(SUMIF(AA79:AA124,"=32945098",HD79:HD124),2)</f>
        <v>0</v>
      </c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>
        <v>0</v>
      </c>
    </row>
    <row r="128" spans="1:245" x14ac:dyDescent="0.2">
      <c r="A128" s="4">
        <v>50</v>
      </c>
      <c r="B128" s="4">
        <v>0</v>
      </c>
      <c r="C128" s="4">
        <v>0</v>
      </c>
      <c r="D128" s="4">
        <v>1</v>
      </c>
      <c r="E128" s="4">
        <v>201</v>
      </c>
      <c r="F128" s="4">
        <f>ROUND(Source!O126,O128)</f>
        <v>424845.73</v>
      </c>
      <c r="G128" s="4" t="s">
        <v>107</v>
      </c>
      <c r="H128" s="4" t="s">
        <v>108</v>
      </c>
      <c r="I128" s="4"/>
      <c r="J128" s="4"/>
      <c r="K128" s="4">
        <v>201</v>
      </c>
      <c r="L128" s="4">
        <v>1</v>
      </c>
      <c r="M128" s="4">
        <v>3</v>
      </c>
      <c r="N128" s="4" t="s">
        <v>3</v>
      </c>
      <c r="O128" s="4">
        <v>2</v>
      </c>
      <c r="P128" s="4"/>
      <c r="Q128" s="4"/>
      <c r="R128" s="4"/>
      <c r="S128" s="4"/>
      <c r="T128" s="4"/>
      <c r="U128" s="4"/>
      <c r="V128" s="4"/>
      <c r="W128" s="4">
        <v>865542.36999999988</v>
      </c>
      <c r="X128" s="4">
        <v>1</v>
      </c>
      <c r="Y128" s="4">
        <v>865542.36999999988</v>
      </c>
      <c r="Z128" s="4"/>
      <c r="AA128" s="4"/>
      <c r="AB128" s="4"/>
    </row>
    <row r="129" spans="1:28" x14ac:dyDescent="0.2">
      <c r="A129" s="4">
        <v>50</v>
      </c>
      <c r="B129" s="4">
        <v>0</v>
      </c>
      <c r="C129" s="4">
        <v>0</v>
      </c>
      <c r="D129" s="4">
        <v>1</v>
      </c>
      <c r="E129" s="4">
        <v>202</v>
      </c>
      <c r="F129" s="4">
        <f>ROUND(Source!P126,O129)</f>
        <v>166090.78</v>
      </c>
      <c r="G129" s="4" t="s">
        <v>109</v>
      </c>
      <c r="H129" s="4" t="s">
        <v>110</v>
      </c>
      <c r="I129" s="4"/>
      <c r="J129" s="4"/>
      <c r="K129" s="4">
        <v>202</v>
      </c>
      <c r="L129" s="4">
        <v>2</v>
      </c>
      <c r="M129" s="4">
        <v>3</v>
      </c>
      <c r="N129" s="4" t="s">
        <v>3</v>
      </c>
      <c r="O129" s="4">
        <v>2</v>
      </c>
      <c r="P129" s="4"/>
      <c r="Q129" s="4"/>
      <c r="R129" s="4"/>
      <c r="S129" s="4"/>
      <c r="T129" s="4"/>
      <c r="U129" s="4"/>
      <c r="V129" s="4"/>
      <c r="W129" s="4">
        <v>238838.7</v>
      </c>
      <c r="X129" s="4">
        <v>1</v>
      </c>
      <c r="Y129" s="4">
        <v>238838.7</v>
      </c>
      <c r="Z129" s="4"/>
      <c r="AA129" s="4"/>
      <c r="AB129" s="4"/>
    </row>
    <row r="130" spans="1:28" x14ac:dyDescent="0.2">
      <c r="A130" s="4">
        <v>50</v>
      </c>
      <c r="B130" s="4">
        <v>0</v>
      </c>
      <c r="C130" s="4">
        <v>0</v>
      </c>
      <c r="D130" s="4">
        <v>1</v>
      </c>
      <c r="E130" s="4">
        <v>222</v>
      </c>
      <c r="F130" s="4">
        <f>ROUND(Source!AO126,O130)</f>
        <v>16530.53</v>
      </c>
      <c r="G130" s="4" t="s">
        <v>111</v>
      </c>
      <c r="H130" s="4" t="s">
        <v>112</v>
      </c>
      <c r="I130" s="4"/>
      <c r="J130" s="4"/>
      <c r="K130" s="4">
        <v>222</v>
      </c>
      <c r="L130" s="4">
        <v>3</v>
      </c>
      <c r="M130" s="4">
        <v>3</v>
      </c>
      <c r="N130" s="4" t="s">
        <v>3</v>
      </c>
      <c r="O130" s="4">
        <v>2</v>
      </c>
      <c r="P130" s="4"/>
      <c r="Q130" s="4"/>
      <c r="R130" s="4"/>
      <c r="S130" s="4"/>
      <c r="T130" s="4"/>
      <c r="U130" s="4"/>
      <c r="V130" s="4"/>
      <c r="W130" s="4">
        <v>16530.53</v>
      </c>
      <c r="X130" s="4">
        <v>1</v>
      </c>
      <c r="Y130" s="4">
        <v>16530.53</v>
      </c>
      <c r="Z130" s="4"/>
      <c r="AA130" s="4"/>
      <c r="AB130" s="4"/>
    </row>
    <row r="131" spans="1:28" x14ac:dyDescent="0.2">
      <c r="A131" s="4">
        <v>50</v>
      </c>
      <c r="B131" s="4">
        <v>0</v>
      </c>
      <c r="C131" s="4">
        <v>0</v>
      </c>
      <c r="D131" s="4">
        <v>1</v>
      </c>
      <c r="E131" s="4">
        <v>225</v>
      </c>
      <c r="F131" s="4">
        <f>ROUND(Source!AV126,O131)</f>
        <v>149560.25</v>
      </c>
      <c r="G131" s="4" t="s">
        <v>113</v>
      </c>
      <c r="H131" s="4" t="s">
        <v>114</v>
      </c>
      <c r="I131" s="4"/>
      <c r="J131" s="4"/>
      <c r="K131" s="4">
        <v>225</v>
      </c>
      <c r="L131" s="4">
        <v>4</v>
      </c>
      <c r="M131" s="4">
        <v>3</v>
      </c>
      <c r="N131" s="4" t="s">
        <v>3</v>
      </c>
      <c r="O131" s="4">
        <v>2</v>
      </c>
      <c r="P131" s="4"/>
      <c r="Q131" s="4"/>
      <c r="R131" s="4"/>
      <c r="S131" s="4"/>
      <c r="T131" s="4"/>
      <c r="U131" s="4"/>
      <c r="V131" s="4"/>
      <c r="W131" s="4">
        <v>238838.7</v>
      </c>
      <c r="X131" s="4">
        <v>1</v>
      </c>
      <c r="Y131" s="4">
        <v>238838.7</v>
      </c>
      <c r="Z131" s="4"/>
      <c r="AA131" s="4"/>
      <c r="AB131" s="4"/>
    </row>
    <row r="132" spans="1:28" x14ac:dyDescent="0.2">
      <c r="A132" s="4">
        <v>50</v>
      </c>
      <c r="B132" s="4">
        <v>0</v>
      </c>
      <c r="C132" s="4">
        <v>0</v>
      </c>
      <c r="D132" s="4">
        <v>1</v>
      </c>
      <c r="E132" s="4">
        <v>226</v>
      </c>
      <c r="F132" s="4">
        <f>ROUND(Source!AW126,O132)</f>
        <v>166090.78</v>
      </c>
      <c r="G132" s="4" t="s">
        <v>115</v>
      </c>
      <c r="H132" s="4" t="s">
        <v>116</v>
      </c>
      <c r="I132" s="4"/>
      <c r="J132" s="4"/>
      <c r="K132" s="4">
        <v>226</v>
      </c>
      <c r="L132" s="4">
        <v>5</v>
      </c>
      <c r="M132" s="4">
        <v>3</v>
      </c>
      <c r="N132" s="4" t="s">
        <v>3</v>
      </c>
      <c r="O132" s="4">
        <v>2</v>
      </c>
      <c r="P132" s="4"/>
      <c r="Q132" s="4"/>
      <c r="R132" s="4"/>
      <c r="S132" s="4"/>
      <c r="T132" s="4"/>
      <c r="U132" s="4"/>
      <c r="V132" s="4"/>
      <c r="W132" s="4">
        <v>238838.7</v>
      </c>
      <c r="X132" s="4">
        <v>1</v>
      </c>
      <c r="Y132" s="4">
        <v>238838.7</v>
      </c>
      <c r="Z132" s="4"/>
      <c r="AA132" s="4"/>
      <c r="AB132" s="4"/>
    </row>
    <row r="133" spans="1:28" x14ac:dyDescent="0.2">
      <c r="A133" s="4">
        <v>50</v>
      </c>
      <c r="B133" s="4">
        <v>0</v>
      </c>
      <c r="C133" s="4">
        <v>0</v>
      </c>
      <c r="D133" s="4">
        <v>1</v>
      </c>
      <c r="E133" s="4">
        <v>227</v>
      </c>
      <c r="F133" s="4">
        <f>ROUND(Source!AX126,O133)</f>
        <v>16530.53</v>
      </c>
      <c r="G133" s="4" t="s">
        <v>117</v>
      </c>
      <c r="H133" s="4" t="s">
        <v>118</v>
      </c>
      <c r="I133" s="4"/>
      <c r="J133" s="4"/>
      <c r="K133" s="4">
        <v>227</v>
      </c>
      <c r="L133" s="4">
        <v>6</v>
      </c>
      <c r="M133" s="4">
        <v>3</v>
      </c>
      <c r="N133" s="4" t="s">
        <v>3</v>
      </c>
      <c r="O133" s="4">
        <v>2</v>
      </c>
      <c r="P133" s="4"/>
      <c r="Q133" s="4"/>
      <c r="R133" s="4"/>
      <c r="S133" s="4"/>
      <c r="T133" s="4"/>
      <c r="U133" s="4"/>
      <c r="V133" s="4"/>
      <c r="W133" s="4">
        <v>0</v>
      </c>
      <c r="X133" s="4">
        <v>1</v>
      </c>
      <c r="Y133" s="4">
        <v>0</v>
      </c>
      <c r="Z133" s="4"/>
      <c r="AA133" s="4"/>
      <c r="AB133" s="4"/>
    </row>
    <row r="134" spans="1:28" x14ac:dyDescent="0.2">
      <c r="A134" s="4">
        <v>50</v>
      </c>
      <c r="B134" s="4">
        <v>0</v>
      </c>
      <c r="C134" s="4">
        <v>0</v>
      </c>
      <c r="D134" s="4">
        <v>1</v>
      </c>
      <c r="E134" s="4">
        <v>228</v>
      </c>
      <c r="F134" s="4">
        <f>ROUND(Source!AY126,O134)</f>
        <v>149560.25</v>
      </c>
      <c r="G134" s="4" t="s">
        <v>119</v>
      </c>
      <c r="H134" s="4" t="s">
        <v>120</v>
      </c>
      <c r="I134" s="4"/>
      <c r="J134" s="4"/>
      <c r="K134" s="4">
        <v>228</v>
      </c>
      <c r="L134" s="4">
        <v>7</v>
      </c>
      <c r="M134" s="4">
        <v>3</v>
      </c>
      <c r="N134" s="4" t="s">
        <v>3</v>
      </c>
      <c r="O134" s="4">
        <v>2</v>
      </c>
      <c r="P134" s="4"/>
      <c r="Q134" s="4"/>
      <c r="R134" s="4"/>
      <c r="S134" s="4"/>
      <c r="T134" s="4"/>
      <c r="U134" s="4"/>
      <c r="V134" s="4"/>
      <c r="W134" s="4">
        <v>238838.7</v>
      </c>
      <c r="X134" s="4">
        <v>1</v>
      </c>
      <c r="Y134" s="4">
        <v>238838.7</v>
      </c>
      <c r="Z134" s="4"/>
      <c r="AA134" s="4"/>
      <c r="AB134" s="4"/>
    </row>
    <row r="135" spans="1:28" x14ac:dyDescent="0.2">
      <c r="A135" s="4">
        <v>50</v>
      </c>
      <c r="B135" s="4">
        <v>0</v>
      </c>
      <c r="C135" s="4">
        <v>0</v>
      </c>
      <c r="D135" s="4">
        <v>1</v>
      </c>
      <c r="E135" s="4">
        <v>216</v>
      </c>
      <c r="F135" s="4">
        <f>ROUND(Source!AP126,O135)</f>
        <v>0</v>
      </c>
      <c r="G135" s="4" t="s">
        <v>121</v>
      </c>
      <c r="H135" s="4" t="s">
        <v>122</v>
      </c>
      <c r="I135" s="4"/>
      <c r="J135" s="4"/>
      <c r="K135" s="4">
        <v>216</v>
      </c>
      <c r="L135" s="4">
        <v>8</v>
      </c>
      <c r="M135" s="4">
        <v>3</v>
      </c>
      <c r="N135" s="4" t="s">
        <v>3</v>
      </c>
      <c r="O135" s="4">
        <v>2</v>
      </c>
      <c r="P135" s="4"/>
      <c r="Q135" s="4"/>
      <c r="R135" s="4"/>
      <c r="S135" s="4"/>
      <c r="T135" s="4"/>
      <c r="U135" s="4"/>
      <c r="V135" s="4"/>
      <c r="W135" s="4">
        <v>0</v>
      </c>
      <c r="X135" s="4">
        <v>1</v>
      </c>
      <c r="Y135" s="4">
        <v>0</v>
      </c>
      <c r="Z135" s="4"/>
      <c r="AA135" s="4"/>
      <c r="AB135" s="4"/>
    </row>
    <row r="136" spans="1:28" x14ac:dyDescent="0.2">
      <c r="A136" s="4">
        <v>50</v>
      </c>
      <c r="B136" s="4">
        <v>0</v>
      </c>
      <c r="C136" s="4">
        <v>0</v>
      </c>
      <c r="D136" s="4">
        <v>1</v>
      </c>
      <c r="E136" s="4">
        <v>223</v>
      </c>
      <c r="F136" s="4">
        <f>ROUND(Source!AQ126,O136)</f>
        <v>0</v>
      </c>
      <c r="G136" s="4" t="s">
        <v>123</v>
      </c>
      <c r="H136" s="4" t="s">
        <v>124</v>
      </c>
      <c r="I136" s="4"/>
      <c r="J136" s="4"/>
      <c r="K136" s="4">
        <v>223</v>
      </c>
      <c r="L136" s="4">
        <v>9</v>
      </c>
      <c r="M136" s="4">
        <v>3</v>
      </c>
      <c r="N136" s="4" t="s">
        <v>3</v>
      </c>
      <c r="O136" s="4">
        <v>2</v>
      </c>
      <c r="P136" s="4"/>
      <c r="Q136" s="4"/>
      <c r="R136" s="4"/>
      <c r="S136" s="4"/>
      <c r="T136" s="4"/>
      <c r="U136" s="4"/>
      <c r="V136" s="4"/>
      <c r="W136" s="4">
        <v>0</v>
      </c>
      <c r="X136" s="4">
        <v>1</v>
      </c>
      <c r="Y136" s="4">
        <v>0</v>
      </c>
      <c r="Z136" s="4"/>
      <c r="AA136" s="4"/>
      <c r="AB136" s="4"/>
    </row>
    <row r="137" spans="1:28" x14ac:dyDescent="0.2">
      <c r="A137" s="4">
        <v>50</v>
      </c>
      <c r="B137" s="4">
        <v>0</v>
      </c>
      <c r="C137" s="4">
        <v>0</v>
      </c>
      <c r="D137" s="4">
        <v>1</v>
      </c>
      <c r="E137" s="4">
        <v>229</v>
      </c>
      <c r="F137" s="4">
        <f>ROUND(Source!AZ126,O137)</f>
        <v>0</v>
      </c>
      <c r="G137" s="4" t="s">
        <v>125</v>
      </c>
      <c r="H137" s="4" t="s">
        <v>126</v>
      </c>
      <c r="I137" s="4"/>
      <c r="J137" s="4"/>
      <c r="K137" s="4">
        <v>229</v>
      </c>
      <c r="L137" s="4">
        <v>10</v>
      </c>
      <c r="M137" s="4">
        <v>3</v>
      </c>
      <c r="N137" s="4" t="s">
        <v>3</v>
      </c>
      <c r="O137" s="4">
        <v>2</v>
      </c>
      <c r="P137" s="4"/>
      <c r="Q137" s="4"/>
      <c r="R137" s="4"/>
      <c r="S137" s="4"/>
      <c r="T137" s="4"/>
      <c r="U137" s="4"/>
      <c r="V137" s="4"/>
      <c r="W137" s="4">
        <v>0</v>
      </c>
      <c r="X137" s="4">
        <v>1</v>
      </c>
      <c r="Y137" s="4">
        <v>0</v>
      </c>
      <c r="Z137" s="4"/>
      <c r="AA137" s="4"/>
      <c r="AB137" s="4"/>
    </row>
    <row r="138" spans="1:28" x14ac:dyDescent="0.2">
      <c r="A138" s="4">
        <v>50</v>
      </c>
      <c r="B138" s="4">
        <v>0</v>
      </c>
      <c r="C138" s="4">
        <v>0</v>
      </c>
      <c r="D138" s="4">
        <v>1</v>
      </c>
      <c r="E138" s="4">
        <v>203</v>
      </c>
      <c r="F138" s="4">
        <f>ROUND(Source!Q126,O138)</f>
        <v>2153.88</v>
      </c>
      <c r="G138" s="4" t="s">
        <v>127</v>
      </c>
      <c r="H138" s="4" t="s">
        <v>128</v>
      </c>
      <c r="I138" s="4"/>
      <c r="J138" s="4"/>
      <c r="K138" s="4">
        <v>203</v>
      </c>
      <c r="L138" s="4">
        <v>11</v>
      </c>
      <c r="M138" s="4">
        <v>3</v>
      </c>
      <c r="N138" s="4" t="s">
        <v>3</v>
      </c>
      <c r="O138" s="4">
        <v>2</v>
      </c>
      <c r="P138" s="4"/>
      <c r="Q138" s="4"/>
      <c r="R138" s="4"/>
      <c r="S138" s="4"/>
      <c r="T138" s="4"/>
      <c r="U138" s="4"/>
      <c r="V138" s="4"/>
      <c r="W138" s="4">
        <v>2799.91</v>
      </c>
      <c r="X138" s="4">
        <v>1</v>
      </c>
      <c r="Y138" s="4">
        <v>2799.91</v>
      </c>
      <c r="Z138" s="4"/>
      <c r="AA138" s="4"/>
      <c r="AB138" s="4"/>
    </row>
    <row r="139" spans="1:28" x14ac:dyDescent="0.2">
      <c r="A139" s="4">
        <v>50</v>
      </c>
      <c r="B139" s="4">
        <v>0</v>
      </c>
      <c r="C139" s="4">
        <v>0</v>
      </c>
      <c r="D139" s="4">
        <v>1</v>
      </c>
      <c r="E139" s="4">
        <v>231</v>
      </c>
      <c r="F139" s="4">
        <f>ROUND(Source!BB126,O139)</f>
        <v>0</v>
      </c>
      <c r="G139" s="4" t="s">
        <v>129</v>
      </c>
      <c r="H139" s="4" t="s">
        <v>130</v>
      </c>
      <c r="I139" s="4"/>
      <c r="J139" s="4"/>
      <c r="K139" s="4">
        <v>231</v>
      </c>
      <c r="L139" s="4">
        <v>12</v>
      </c>
      <c r="M139" s="4">
        <v>3</v>
      </c>
      <c r="N139" s="4" t="s">
        <v>3</v>
      </c>
      <c r="O139" s="4">
        <v>2</v>
      </c>
      <c r="P139" s="4"/>
      <c r="Q139" s="4"/>
      <c r="R139" s="4"/>
      <c r="S139" s="4"/>
      <c r="T139" s="4"/>
      <c r="U139" s="4"/>
      <c r="V139" s="4"/>
      <c r="W139" s="4">
        <v>0</v>
      </c>
      <c r="X139" s="4">
        <v>1</v>
      </c>
      <c r="Y139" s="4">
        <v>0</v>
      </c>
      <c r="Z139" s="4"/>
      <c r="AA139" s="4"/>
      <c r="AB139" s="4"/>
    </row>
    <row r="140" spans="1:28" x14ac:dyDescent="0.2">
      <c r="A140" s="4">
        <v>50</v>
      </c>
      <c r="B140" s="4">
        <v>0</v>
      </c>
      <c r="C140" s="4">
        <v>0</v>
      </c>
      <c r="D140" s="4">
        <v>1</v>
      </c>
      <c r="E140" s="4">
        <v>204</v>
      </c>
      <c r="F140" s="4">
        <f>ROUND(Source!R126,O140)</f>
        <v>2006.24</v>
      </c>
      <c r="G140" s="4" t="s">
        <v>131</v>
      </c>
      <c r="H140" s="4" t="s">
        <v>132</v>
      </c>
      <c r="I140" s="4"/>
      <c r="J140" s="4"/>
      <c r="K140" s="4">
        <v>204</v>
      </c>
      <c r="L140" s="4">
        <v>13</v>
      </c>
      <c r="M140" s="4">
        <v>3</v>
      </c>
      <c r="N140" s="4" t="s">
        <v>3</v>
      </c>
      <c r="O140" s="4">
        <v>2</v>
      </c>
      <c r="P140" s="4"/>
      <c r="Q140" s="4"/>
      <c r="R140" s="4"/>
      <c r="S140" s="4"/>
      <c r="T140" s="4"/>
      <c r="U140" s="4"/>
      <c r="V140" s="4"/>
      <c r="W140" s="4">
        <v>2582.2900000000004</v>
      </c>
      <c r="X140" s="4">
        <v>1</v>
      </c>
      <c r="Y140" s="4">
        <v>2582.2900000000004</v>
      </c>
      <c r="Z140" s="4"/>
      <c r="AA140" s="4"/>
      <c r="AB140" s="4"/>
    </row>
    <row r="141" spans="1:28" x14ac:dyDescent="0.2">
      <c r="A141" s="4">
        <v>50</v>
      </c>
      <c r="B141" s="4">
        <v>0</v>
      </c>
      <c r="C141" s="4">
        <v>0</v>
      </c>
      <c r="D141" s="4">
        <v>1</v>
      </c>
      <c r="E141" s="4">
        <v>205</v>
      </c>
      <c r="F141" s="4">
        <f>ROUND(Source!S126,O141)</f>
        <v>254594.83</v>
      </c>
      <c r="G141" s="4" t="s">
        <v>133</v>
      </c>
      <c r="H141" s="4" t="s">
        <v>134</v>
      </c>
      <c r="I141" s="4"/>
      <c r="J141" s="4"/>
      <c r="K141" s="4">
        <v>205</v>
      </c>
      <c r="L141" s="4">
        <v>14</v>
      </c>
      <c r="M141" s="4">
        <v>3</v>
      </c>
      <c r="N141" s="4" t="s">
        <v>3</v>
      </c>
      <c r="O141" s="4">
        <v>2</v>
      </c>
      <c r="P141" s="4"/>
      <c r="Q141" s="4"/>
      <c r="R141" s="4"/>
      <c r="S141" s="4"/>
      <c r="T141" s="4"/>
      <c r="U141" s="4"/>
      <c r="V141" s="4"/>
      <c r="W141" s="4">
        <v>621321.46999999986</v>
      </c>
      <c r="X141" s="4">
        <v>1</v>
      </c>
      <c r="Y141" s="4">
        <v>621321.46999999986</v>
      </c>
      <c r="Z141" s="4"/>
      <c r="AA141" s="4"/>
      <c r="AB141" s="4"/>
    </row>
    <row r="142" spans="1:28" x14ac:dyDescent="0.2">
      <c r="A142" s="4">
        <v>50</v>
      </c>
      <c r="B142" s="4">
        <v>0</v>
      </c>
      <c r="C142" s="4">
        <v>0</v>
      </c>
      <c r="D142" s="4">
        <v>1</v>
      </c>
      <c r="E142" s="4">
        <v>232</v>
      </c>
      <c r="F142" s="4">
        <f>ROUND(Source!BC126,O142)</f>
        <v>0</v>
      </c>
      <c r="G142" s="4" t="s">
        <v>135</v>
      </c>
      <c r="H142" s="4" t="s">
        <v>136</v>
      </c>
      <c r="I142" s="4"/>
      <c r="J142" s="4"/>
      <c r="K142" s="4">
        <v>232</v>
      </c>
      <c r="L142" s="4">
        <v>15</v>
      </c>
      <c r="M142" s="4">
        <v>3</v>
      </c>
      <c r="N142" s="4" t="s">
        <v>3</v>
      </c>
      <c r="O142" s="4">
        <v>2</v>
      </c>
      <c r="P142" s="4"/>
      <c r="Q142" s="4"/>
      <c r="R142" s="4"/>
      <c r="S142" s="4"/>
      <c r="T142" s="4"/>
      <c r="U142" s="4"/>
      <c r="V142" s="4"/>
      <c r="W142" s="4">
        <v>0</v>
      </c>
      <c r="X142" s="4">
        <v>1</v>
      </c>
      <c r="Y142" s="4">
        <v>0</v>
      </c>
      <c r="Z142" s="4"/>
      <c r="AA142" s="4"/>
      <c r="AB142" s="4"/>
    </row>
    <row r="143" spans="1:28" x14ac:dyDescent="0.2">
      <c r="A143" s="4">
        <v>50</v>
      </c>
      <c r="B143" s="4">
        <v>0</v>
      </c>
      <c r="C143" s="4">
        <v>0</v>
      </c>
      <c r="D143" s="4">
        <v>1</v>
      </c>
      <c r="E143" s="4">
        <v>214</v>
      </c>
      <c r="F143" s="4">
        <f>ROUND(Source!AS126,O143)</f>
        <v>811015.97</v>
      </c>
      <c r="G143" s="4" t="s">
        <v>137</v>
      </c>
      <c r="H143" s="4" t="s">
        <v>138</v>
      </c>
      <c r="I143" s="4"/>
      <c r="J143" s="4"/>
      <c r="K143" s="4">
        <v>214</v>
      </c>
      <c r="L143" s="4">
        <v>16</v>
      </c>
      <c r="M143" s="4">
        <v>3</v>
      </c>
      <c r="N143" s="4" t="s">
        <v>3</v>
      </c>
      <c r="O143" s="4">
        <v>2</v>
      </c>
      <c r="P143" s="4"/>
      <c r="Q143" s="4"/>
      <c r="R143" s="4"/>
      <c r="S143" s="4"/>
      <c r="T143" s="4"/>
      <c r="U143" s="4"/>
      <c r="V143" s="4"/>
      <c r="W143" s="4">
        <v>1812035.42</v>
      </c>
      <c r="X143" s="4">
        <v>1</v>
      </c>
      <c r="Y143" s="4">
        <v>1812035.42</v>
      </c>
      <c r="Z143" s="4"/>
      <c r="AA143" s="4"/>
      <c r="AB143" s="4"/>
    </row>
    <row r="144" spans="1:28" x14ac:dyDescent="0.2">
      <c r="A144" s="4">
        <v>50</v>
      </c>
      <c r="B144" s="4">
        <v>0</v>
      </c>
      <c r="C144" s="4">
        <v>0</v>
      </c>
      <c r="D144" s="4">
        <v>1</v>
      </c>
      <c r="E144" s="4">
        <v>215</v>
      </c>
      <c r="F144" s="4">
        <f>ROUND(Source!AT126,O144)</f>
        <v>0</v>
      </c>
      <c r="G144" s="4" t="s">
        <v>139</v>
      </c>
      <c r="H144" s="4" t="s">
        <v>140</v>
      </c>
      <c r="I144" s="4"/>
      <c r="J144" s="4"/>
      <c r="K144" s="4">
        <v>215</v>
      </c>
      <c r="L144" s="4">
        <v>17</v>
      </c>
      <c r="M144" s="4">
        <v>3</v>
      </c>
      <c r="N144" s="4" t="s">
        <v>3</v>
      </c>
      <c r="O144" s="4">
        <v>2</v>
      </c>
      <c r="P144" s="4"/>
      <c r="Q144" s="4"/>
      <c r="R144" s="4"/>
      <c r="S144" s="4"/>
      <c r="T144" s="4"/>
      <c r="U144" s="4"/>
      <c r="V144" s="4"/>
      <c r="W144" s="4">
        <v>0</v>
      </c>
      <c r="X144" s="4">
        <v>1</v>
      </c>
      <c r="Y144" s="4">
        <v>0</v>
      </c>
      <c r="Z144" s="4"/>
      <c r="AA144" s="4"/>
      <c r="AB144" s="4"/>
    </row>
    <row r="145" spans="1:245" x14ac:dyDescent="0.2">
      <c r="A145" s="4">
        <v>50</v>
      </c>
      <c r="B145" s="4">
        <v>0</v>
      </c>
      <c r="C145" s="4">
        <v>0</v>
      </c>
      <c r="D145" s="4">
        <v>1</v>
      </c>
      <c r="E145" s="4">
        <v>217</v>
      </c>
      <c r="F145" s="4">
        <f>ROUND(Source!AU126,O145)</f>
        <v>0</v>
      </c>
      <c r="G145" s="4" t="s">
        <v>141</v>
      </c>
      <c r="H145" s="4" t="s">
        <v>142</v>
      </c>
      <c r="I145" s="4"/>
      <c r="J145" s="4"/>
      <c r="K145" s="4">
        <v>217</v>
      </c>
      <c r="L145" s="4">
        <v>18</v>
      </c>
      <c r="M145" s="4">
        <v>3</v>
      </c>
      <c r="N145" s="4" t="s">
        <v>3</v>
      </c>
      <c r="O145" s="4">
        <v>2</v>
      </c>
      <c r="P145" s="4"/>
      <c r="Q145" s="4"/>
      <c r="R145" s="4"/>
      <c r="S145" s="4"/>
      <c r="T145" s="4"/>
      <c r="U145" s="4"/>
      <c r="V145" s="4"/>
      <c r="W145" s="4">
        <v>0</v>
      </c>
      <c r="X145" s="4">
        <v>1</v>
      </c>
      <c r="Y145" s="4">
        <v>0</v>
      </c>
      <c r="Z145" s="4"/>
      <c r="AA145" s="4"/>
      <c r="AB145" s="4"/>
    </row>
    <row r="146" spans="1:245" x14ac:dyDescent="0.2">
      <c r="A146" s="4">
        <v>50</v>
      </c>
      <c r="B146" s="4">
        <v>0</v>
      </c>
      <c r="C146" s="4">
        <v>0</v>
      </c>
      <c r="D146" s="4">
        <v>1</v>
      </c>
      <c r="E146" s="4">
        <v>230</v>
      </c>
      <c r="F146" s="4">
        <f>ROUND(Source!BA126,O146)</f>
        <v>0</v>
      </c>
      <c r="G146" s="4" t="s">
        <v>143</v>
      </c>
      <c r="H146" s="4" t="s">
        <v>144</v>
      </c>
      <c r="I146" s="4"/>
      <c r="J146" s="4"/>
      <c r="K146" s="4">
        <v>230</v>
      </c>
      <c r="L146" s="4">
        <v>19</v>
      </c>
      <c r="M146" s="4">
        <v>3</v>
      </c>
      <c r="N146" s="4" t="s">
        <v>3</v>
      </c>
      <c r="O146" s="4">
        <v>2</v>
      </c>
      <c r="P146" s="4"/>
      <c r="Q146" s="4"/>
      <c r="R146" s="4"/>
      <c r="S146" s="4"/>
      <c r="T146" s="4"/>
      <c r="U146" s="4"/>
      <c r="V146" s="4"/>
      <c r="W146" s="4">
        <v>0</v>
      </c>
      <c r="X146" s="4">
        <v>1</v>
      </c>
      <c r="Y146" s="4">
        <v>0</v>
      </c>
      <c r="Z146" s="4"/>
      <c r="AA146" s="4"/>
      <c r="AB146" s="4"/>
    </row>
    <row r="147" spans="1:245" x14ac:dyDescent="0.2">
      <c r="A147" s="4">
        <v>50</v>
      </c>
      <c r="B147" s="4">
        <v>0</v>
      </c>
      <c r="C147" s="4">
        <v>0</v>
      </c>
      <c r="D147" s="4">
        <v>1</v>
      </c>
      <c r="E147" s="4">
        <v>206</v>
      </c>
      <c r="F147" s="4">
        <f>ROUND(Source!T126,O147)</f>
        <v>0</v>
      </c>
      <c r="G147" s="4" t="s">
        <v>145</v>
      </c>
      <c r="H147" s="4" t="s">
        <v>146</v>
      </c>
      <c r="I147" s="4"/>
      <c r="J147" s="4"/>
      <c r="K147" s="4">
        <v>206</v>
      </c>
      <c r="L147" s="4">
        <v>20</v>
      </c>
      <c r="M147" s="4">
        <v>3</v>
      </c>
      <c r="N147" s="4" t="s">
        <v>3</v>
      </c>
      <c r="O147" s="4">
        <v>2</v>
      </c>
      <c r="P147" s="4"/>
      <c r="Q147" s="4"/>
      <c r="R147" s="4"/>
      <c r="S147" s="4"/>
      <c r="T147" s="4"/>
      <c r="U147" s="4"/>
      <c r="V147" s="4"/>
      <c r="W147" s="4">
        <v>0</v>
      </c>
      <c r="X147" s="4">
        <v>1</v>
      </c>
      <c r="Y147" s="4">
        <v>0</v>
      </c>
      <c r="Z147" s="4"/>
      <c r="AA147" s="4"/>
      <c r="AB147" s="4"/>
    </row>
    <row r="148" spans="1:245" x14ac:dyDescent="0.2">
      <c r="A148" s="4">
        <v>50</v>
      </c>
      <c r="B148" s="4">
        <v>0</v>
      </c>
      <c r="C148" s="4">
        <v>0</v>
      </c>
      <c r="D148" s="4">
        <v>1</v>
      </c>
      <c r="E148" s="4">
        <v>207</v>
      </c>
      <c r="F148" s="4">
        <f>ROUND(Source!U126,O148)</f>
        <v>568.81957680000005</v>
      </c>
      <c r="G148" s="4" t="s">
        <v>147</v>
      </c>
      <c r="H148" s="4" t="s">
        <v>148</v>
      </c>
      <c r="I148" s="4"/>
      <c r="J148" s="4"/>
      <c r="K148" s="4">
        <v>207</v>
      </c>
      <c r="L148" s="4">
        <v>21</v>
      </c>
      <c r="M148" s="4">
        <v>3</v>
      </c>
      <c r="N148" s="4" t="s">
        <v>3</v>
      </c>
      <c r="O148" s="4">
        <v>7</v>
      </c>
      <c r="P148" s="4"/>
      <c r="Q148" s="4"/>
      <c r="R148" s="4"/>
      <c r="S148" s="4"/>
      <c r="T148" s="4"/>
      <c r="U148" s="4"/>
      <c r="V148" s="4"/>
      <c r="W148" s="4">
        <v>1385.7463834</v>
      </c>
      <c r="X148" s="4">
        <v>1</v>
      </c>
      <c r="Y148" s="4">
        <v>1385.7463834</v>
      </c>
      <c r="Z148" s="4"/>
      <c r="AA148" s="4"/>
      <c r="AB148" s="4"/>
    </row>
    <row r="149" spans="1:245" x14ac:dyDescent="0.2">
      <c r="A149" s="4">
        <v>50</v>
      </c>
      <c r="B149" s="4">
        <v>0</v>
      </c>
      <c r="C149" s="4">
        <v>0</v>
      </c>
      <c r="D149" s="4">
        <v>1</v>
      </c>
      <c r="E149" s="4">
        <v>208</v>
      </c>
      <c r="F149" s="4">
        <f>ROUND(Source!V126,O149)</f>
        <v>3.6403346999999999</v>
      </c>
      <c r="G149" s="4" t="s">
        <v>149</v>
      </c>
      <c r="H149" s="4" t="s">
        <v>150</v>
      </c>
      <c r="I149" s="4"/>
      <c r="J149" s="4"/>
      <c r="K149" s="4">
        <v>208</v>
      </c>
      <c r="L149" s="4">
        <v>22</v>
      </c>
      <c r="M149" s="4">
        <v>3</v>
      </c>
      <c r="N149" s="4" t="s">
        <v>3</v>
      </c>
      <c r="O149" s="4">
        <v>7</v>
      </c>
      <c r="P149" s="4"/>
      <c r="Q149" s="4"/>
      <c r="R149" s="4"/>
      <c r="S149" s="4"/>
      <c r="T149" s="4"/>
      <c r="U149" s="4"/>
      <c r="V149" s="4"/>
      <c r="W149" s="4">
        <v>4.8012074</v>
      </c>
      <c r="X149" s="4">
        <v>1</v>
      </c>
      <c r="Y149" s="4">
        <v>4.8012074</v>
      </c>
      <c r="Z149" s="4"/>
      <c r="AA149" s="4"/>
      <c r="AB149" s="4"/>
    </row>
    <row r="150" spans="1:245" x14ac:dyDescent="0.2">
      <c r="A150" s="4">
        <v>50</v>
      </c>
      <c r="B150" s="4">
        <v>0</v>
      </c>
      <c r="C150" s="4">
        <v>0</v>
      </c>
      <c r="D150" s="4">
        <v>1</v>
      </c>
      <c r="E150" s="4">
        <v>209</v>
      </c>
      <c r="F150" s="4">
        <f>ROUND(Source!W126,O150)</f>
        <v>0</v>
      </c>
      <c r="G150" s="4" t="s">
        <v>151</v>
      </c>
      <c r="H150" s="4" t="s">
        <v>152</v>
      </c>
      <c r="I150" s="4"/>
      <c r="J150" s="4"/>
      <c r="K150" s="4">
        <v>209</v>
      </c>
      <c r="L150" s="4">
        <v>23</v>
      </c>
      <c r="M150" s="4">
        <v>3</v>
      </c>
      <c r="N150" s="4" t="s">
        <v>3</v>
      </c>
      <c r="O150" s="4">
        <v>2</v>
      </c>
      <c r="P150" s="4"/>
      <c r="Q150" s="4"/>
      <c r="R150" s="4"/>
      <c r="S150" s="4"/>
      <c r="T150" s="4"/>
      <c r="U150" s="4"/>
      <c r="V150" s="4"/>
      <c r="W150" s="4">
        <v>0</v>
      </c>
      <c r="X150" s="4">
        <v>1</v>
      </c>
      <c r="Y150" s="4">
        <v>0</v>
      </c>
      <c r="Z150" s="4"/>
      <c r="AA150" s="4"/>
      <c r="AB150" s="4"/>
    </row>
    <row r="151" spans="1:245" x14ac:dyDescent="0.2">
      <c r="A151" s="4">
        <v>50</v>
      </c>
      <c r="B151" s="4">
        <v>0</v>
      </c>
      <c r="C151" s="4">
        <v>0</v>
      </c>
      <c r="D151" s="4">
        <v>1</v>
      </c>
      <c r="E151" s="4">
        <v>233</v>
      </c>
      <c r="F151" s="4">
        <f>ROUND(Source!BD126,O151)</f>
        <v>0</v>
      </c>
      <c r="G151" s="4" t="s">
        <v>153</v>
      </c>
      <c r="H151" s="4" t="s">
        <v>154</v>
      </c>
      <c r="I151" s="4"/>
      <c r="J151" s="4"/>
      <c r="K151" s="4">
        <v>233</v>
      </c>
      <c r="L151" s="4">
        <v>24</v>
      </c>
      <c r="M151" s="4">
        <v>3</v>
      </c>
      <c r="N151" s="4" t="s">
        <v>3</v>
      </c>
      <c r="O151" s="4">
        <v>2</v>
      </c>
      <c r="P151" s="4"/>
      <c r="Q151" s="4"/>
      <c r="R151" s="4"/>
      <c r="S151" s="4"/>
      <c r="T151" s="4"/>
      <c r="U151" s="4"/>
      <c r="V151" s="4"/>
      <c r="W151" s="4">
        <v>0</v>
      </c>
      <c r="X151" s="4">
        <v>1</v>
      </c>
      <c r="Y151" s="4">
        <v>0</v>
      </c>
      <c r="Z151" s="4"/>
      <c r="AA151" s="4"/>
      <c r="AB151" s="4"/>
    </row>
    <row r="152" spans="1:245" x14ac:dyDescent="0.2">
      <c r="A152" s="4">
        <v>50</v>
      </c>
      <c r="B152" s="4">
        <v>0</v>
      </c>
      <c r="C152" s="4">
        <v>0</v>
      </c>
      <c r="D152" s="4">
        <v>1</v>
      </c>
      <c r="E152" s="4">
        <v>210</v>
      </c>
      <c r="F152" s="4">
        <f>ROUND(Source!X126,O152)</f>
        <v>251638.05</v>
      </c>
      <c r="G152" s="4" t="s">
        <v>155</v>
      </c>
      <c r="H152" s="4" t="s">
        <v>156</v>
      </c>
      <c r="I152" s="4"/>
      <c r="J152" s="4"/>
      <c r="K152" s="4">
        <v>210</v>
      </c>
      <c r="L152" s="4">
        <v>25</v>
      </c>
      <c r="M152" s="4">
        <v>3</v>
      </c>
      <c r="N152" s="4" t="s">
        <v>3</v>
      </c>
      <c r="O152" s="4">
        <v>2</v>
      </c>
      <c r="P152" s="4"/>
      <c r="Q152" s="4"/>
      <c r="R152" s="4"/>
      <c r="S152" s="4"/>
      <c r="T152" s="4"/>
      <c r="U152" s="4"/>
      <c r="V152" s="4"/>
      <c r="W152" s="4">
        <v>617064.25</v>
      </c>
      <c r="X152" s="4">
        <v>1</v>
      </c>
      <c r="Y152" s="4">
        <v>617064.25</v>
      </c>
      <c r="Z152" s="4"/>
      <c r="AA152" s="4"/>
      <c r="AB152" s="4"/>
    </row>
    <row r="153" spans="1:245" x14ac:dyDescent="0.2">
      <c r="A153" s="4">
        <v>50</v>
      </c>
      <c r="B153" s="4">
        <v>0</v>
      </c>
      <c r="C153" s="4">
        <v>0</v>
      </c>
      <c r="D153" s="4">
        <v>1</v>
      </c>
      <c r="E153" s="4">
        <v>211</v>
      </c>
      <c r="F153" s="4">
        <f>ROUND(Source!Y126,O153)</f>
        <v>134532.19</v>
      </c>
      <c r="G153" s="4" t="s">
        <v>157</v>
      </c>
      <c r="H153" s="4" t="s">
        <v>158</v>
      </c>
      <c r="I153" s="4"/>
      <c r="J153" s="4"/>
      <c r="K153" s="4">
        <v>211</v>
      </c>
      <c r="L153" s="4">
        <v>26</v>
      </c>
      <c r="M153" s="4">
        <v>3</v>
      </c>
      <c r="N153" s="4" t="s">
        <v>3</v>
      </c>
      <c r="O153" s="4">
        <v>2</v>
      </c>
      <c r="P153" s="4"/>
      <c r="Q153" s="4"/>
      <c r="R153" s="4"/>
      <c r="S153" s="4"/>
      <c r="T153" s="4"/>
      <c r="U153" s="4"/>
      <c r="V153" s="4"/>
      <c r="W153" s="4">
        <v>329428.8</v>
      </c>
      <c r="X153" s="4">
        <v>1</v>
      </c>
      <c r="Y153" s="4">
        <v>329428.8</v>
      </c>
      <c r="Z153" s="4"/>
      <c r="AA153" s="4"/>
      <c r="AB153" s="4"/>
    </row>
    <row r="154" spans="1:245" x14ac:dyDescent="0.2">
      <c r="A154" s="4">
        <v>50</v>
      </c>
      <c r="B154" s="4">
        <v>0</v>
      </c>
      <c r="C154" s="4">
        <v>0</v>
      </c>
      <c r="D154" s="4">
        <v>1</v>
      </c>
      <c r="E154" s="4">
        <v>224</v>
      </c>
      <c r="F154" s="4">
        <f>ROUND(Source!AR126,O154)</f>
        <v>811015.97</v>
      </c>
      <c r="G154" s="4" t="s">
        <v>159</v>
      </c>
      <c r="H154" s="4" t="s">
        <v>160</v>
      </c>
      <c r="I154" s="4"/>
      <c r="J154" s="4"/>
      <c r="K154" s="4">
        <v>224</v>
      </c>
      <c r="L154" s="4">
        <v>27</v>
      </c>
      <c r="M154" s="4">
        <v>3</v>
      </c>
      <c r="N154" s="4" t="s">
        <v>3</v>
      </c>
      <c r="O154" s="4">
        <v>2</v>
      </c>
      <c r="P154" s="4"/>
      <c r="Q154" s="4"/>
      <c r="R154" s="4"/>
      <c r="S154" s="4"/>
      <c r="T154" s="4"/>
      <c r="U154" s="4"/>
      <c r="V154" s="4"/>
      <c r="W154" s="4">
        <v>1812035.42</v>
      </c>
      <c r="X154" s="4">
        <v>1</v>
      </c>
      <c r="Y154" s="4">
        <v>1812035.42</v>
      </c>
      <c r="Z154" s="4"/>
      <c r="AA154" s="4"/>
      <c r="AB154" s="4"/>
    </row>
    <row r="156" spans="1:245" x14ac:dyDescent="0.2">
      <c r="A156" s="1">
        <v>4</v>
      </c>
      <c r="B156" s="1">
        <v>1</v>
      </c>
      <c r="C156" s="1"/>
      <c r="D156" s="1">
        <f>ROW(A172)</f>
        <v>172</v>
      </c>
      <c r="E156" s="1"/>
      <c r="F156" s="1" t="s">
        <v>17</v>
      </c>
      <c r="G156" s="1" t="s">
        <v>318</v>
      </c>
      <c r="H156" s="1" t="s">
        <v>3</v>
      </c>
      <c r="I156" s="1">
        <v>0</v>
      </c>
      <c r="J156" s="1"/>
      <c r="K156" s="1">
        <v>0</v>
      </c>
      <c r="L156" s="1"/>
      <c r="M156" s="1" t="s">
        <v>3</v>
      </c>
      <c r="N156" s="1"/>
      <c r="O156" s="1"/>
      <c r="P156" s="1"/>
      <c r="Q156" s="1"/>
      <c r="R156" s="1"/>
      <c r="S156" s="1">
        <v>0</v>
      </c>
      <c r="T156" s="1"/>
      <c r="U156" s="1" t="s">
        <v>3</v>
      </c>
      <c r="V156" s="1">
        <v>0</v>
      </c>
      <c r="W156" s="1"/>
      <c r="X156" s="1"/>
      <c r="Y156" s="1"/>
      <c r="Z156" s="1"/>
      <c r="AA156" s="1"/>
      <c r="AB156" s="1" t="s">
        <v>3</v>
      </c>
      <c r="AC156" s="1" t="s">
        <v>3</v>
      </c>
      <c r="AD156" s="1" t="s">
        <v>3</v>
      </c>
      <c r="AE156" s="1" t="s">
        <v>3</v>
      </c>
      <c r="AF156" s="1" t="s">
        <v>3</v>
      </c>
      <c r="AG156" s="1" t="s">
        <v>3</v>
      </c>
      <c r="AH156" s="1"/>
      <c r="AI156" s="1"/>
      <c r="AJ156" s="1"/>
      <c r="AK156" s="1"/>
      <c r="AL156" s="1"/>
      <c r="AM156" s="1"/>
      <c r="AN156" s="1"/>
      <c r="AO156" s="1"/>
      <c r="AP156" s="1" t="s">
        <v>3</v>
      </c>
      <c r="AQ156" s="1" t="s">
        <v>3</v>
      </c>
      <c r="AR156" s="1" t="s">
        <v>3</v>
      </c>
      <c r="AS156" s="1"/>
      <c r="AT156" s="1"/>
      <c r="AU156" s="1"/>
      <c r="AV156" s="1"/>
      <c r="AW156" s="1"/>
      <c r="AX156" s="1"/>
      <c r="AY156" s="1"/>
      <c r="AZ156" s="1" t="s">
        <v>3</v>
      </c>
      <c r="BA156" s="1"/>
      <c r="BB156" s="1" t="s">
        <v>3</v>
      </c>
      <c r="BC156" s="1" t="s">
        <v>3</v>
      </c>
      <c r="BD156" s="1" t="s">
        <v>3</v>
      </c>
      <c r="BE156" s="1" t="s">
        <v>3</v>
      </c>
      <c r="BF156" s="1" t="s">
        <v>3</v>
      </c>
      <c r="BG156" s="1" t="s">
        <v>3</v>
      </c>
      <c r="BH156" s="1" t="s">
        <v>3</v>
      </c>
      <c r="BI156" s="1" t="s">
        <v>3</v>
      </c>
      <c r="BJ156" s="1" t="s">
        <v>3</v>
      </c>
      <c r="BK156" s="1" t="s">
        <v>3</v>
      </c>
      <c r="BL156" s="1" t="s">
        <v>3</v>
      </c>
      <c r="BM156" s="1" t="s">
        <v>3</v>
      </c>
      <c r="BN156" s="1" t="s">
        <v>3</v>
      </c>
      <c r="BO156" s="1" t="s">
        <v>3</v>
      </c>
      <c r="BP156" s="1" t="s">
        <v>3</v>
      </c>
      <c r="BQ156" s="1"/>
      <c r="BR156" s="1"/>
      <c r="BS156" s="1"/>
      <c r="BT156" s="1"/>
      <c r="BU156" s="1"/>
      <c r="BV156" s="1"/>
      <c r="BW156" s="1"/>
      <c r="BX156" s="1">
        <v>0</v>
      </c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>
        <v>0</v>
      </c>
    </row>
    <row r="158" spans="1:245" x14ac:dyDescent="0.2">
      <c r="A158" s="2">
        <v>52</v>
      </c>
      <c r="B158" s="2">
        <f t="shared" ref="B158:G158" si="94">B172</f>
        <v>1</v>
      </c>
      <c r="C158" s="2">
        <f t="shared" si="94"/>
        <v>4</v>
      </c>
      <c r="D158" s="2">
        <f t="shared" si="94"/>
        <v>156</v>
      </c>
      <c r="E158" s="2">
        <f t="shared" si="94"/>
        <v>0</v>
      </c>
      <c r="F158" s="2" t="str">
        <f t="shared" si="94"/>
        <v>Новый раздел</v>
      </c>
      <c r="G158" s="2" t="str">
        <f t="shared" si="94"/>
        <v>Ремонт потолка спортзала</v>
      </c>
      <c r="H158" s="2"/>
      <c r="I158" s="2"/>
      <c r="J158" s="2"/>
      <c r="K158" s="2"/>
      <c r="L158" s="2"/>
      <c r="M158" s="2"/>
      <c r="N158" s="2"/>
      <c r="O158" s="2">
        <f t="shared" ref="O158:AT158" si="95">O172</f>
        <v>420820.52</v>
      </c>
      <c r="P158" s="2">
        <f t="shared" si="95"/>
        <v>122235.46</v>
      </c>
      <c r="Q158" s="2">
        <f t="shared" si="95"/>
        <v>768.16</v>
      </c>
      <c r="R158" s="2">
        <f t="shared" si="95"/>
        <v>3587.79</v>
      </c>
      <c r="S158" s="2">
        <f t="shared" si="95"/>
        <v>294229.11</v>
      </c>
      <c r="T158" s="2">
        <f t="shared" si="95"/>
        <v>0</v>
      </c>
      <c r="U158" s="2">
        <f t="shared" si="95"/>
        <v>661.12311</v>
      </c>
      <c r="V158" s="2">
        <f t="shared" si="95"/>
        <v>7.899375</v>
      </c>
      <c r="W158" s="2">
        <f t="shared" si="95"/>
        <v>0</v>
      </c>
      <c r="X158" s="2">
        <f t="shared" si="95"/>
        <v>268035.21000000002</v>
      </c>
      <c r="Y158" s="2">
        <f t="shared" si="95"/>
        <v>126668.49</v>
      </c>
      <c r="Z158" s="2">
        <f t="shared" si="95"/>
        <v>0</v>
      </c>
      <c r="AA158" s="2">
        <f t="shared" si="95"/>
        <v>0</v>
      </c>
      <c r="AB158" s="2">
        <f t="shared" si="95"/>
        <v>420820.52</v>
      </c>
      <c r="AC158" s="2">
        <f t="shared" si="95"/>
        <v>122235.46</v>
      </c>
      <c r="AD158" s="2">
        <f t="shared" si="95"/>
        <v>768.16</v>
      </c>
      <c r="AE158" s="2">
        <f t="shared" si="95"/>
        <v>3587.79</v>
      </c>
      <c r="AF158" s="2">
        <f t="shared" si="95"/>
        <v>294229.11</v>
      </c>
      <c r="AG158" s="2">
        <f t="shared" si="95"/>
        <v>0</v>
      </c>
      <c r="AH158" s="2">
        <f t="shared" si="95"/>
        <v>661.12311</v>
      </c>
      <c r="AI158" s="2">
        <f t="shared" si="95"/>
        <v>7.899375</v>
      </c>
      <c r="AJ158" s="2">
        <f t="shared" si="95"/>
        <v>0</v>
      </c>
      <c r="AK158" s="2">
        <f t="shared" si="95"/>
        <v>268035.21000000002</v>
      </c>
      <c r="AL158" s="2">
        <f t="shared" si="95"/>
        <v>126668.49</v>
      </c>
      <c r="AM158" s="2">
        <f t="shared" si="95"/>
        <v>0</v>
      </c>
      <c r="AN158" s="2">
        <f t="shared" si="95"/>
        <v>0</v>
      </c>
      <c r="AO158" s="2">
        <f t="shared" si="95"/>
        <v>15199.51</v>
      </c>
      <c r="AP158" s="2">
        <f t="shared" si="95"/>
        <v>0</v>
      </c>
      <c r="AQ158" s="2">
        <f t="shared" si="95"/>
        <v>0</v>
      </c>
      <c r="AR158" s="2">
        <f t="shared" si="95"/>
        <v>815524.22</v>
      </c>
      <c r="AS158" s="2">
        <f t="shared" si="95"/>
        <v>815524.22</v>
      </c>
      <c r="AT158" s="2">
        <f t="shared" si="95"/>
        <v>0</v>
      </c>
      <c r="AU158" s="2">
        <f t="shared" ref="AU158:BZ158" si="96">AU172</f>
        <v>0</v>
      </c>
      <c r="AV158" s="2">
        <f t="shared" si="96"/>
        <v>107035.95</v>
      </c>
      <c r="AW158" s="2">
        <f t="shared" si="96"/>
        <v>122235.46</v>
      </c>
      <c r="AX158" s="2">
        <f t="shared" si="96"/>
        <v>15199.51</v>
      </c>
      <c r="AY158" s="2">
        <f t="shared" si="96"/>
        <v>107035.95</v>
      </c>
      <c r="AZ158" s="2">
        <f t="shared" si="96"/>
        <v>0</v>
      </c>
      <c r="BA158" s="2">
        <f t="shared" si="96"/>
        <v>0</v>
      </c>
      <c r="BB158" s="2">
        <f t="shared" si="96"/>
        <v>0</v>
      </c>
      <c r="BC158" s="2">
        <f t="shared" si="96"/>
        <v>0</v>
      </c>
      <c r="BD158" s="2">
        <f t="shared" si="96"/>
        <v>0</v>
      </c>
      <c r="BE158" s="2">
        <f t="shared" si="96"/>
        <v>0</v>
      </c>
      <c r="BF158" s="2">
        <f t="shared" si="96"/>
        <v>0</v>
      </c>
      <c r="BG158" s="2">
        <f t="shared" si="96"/>
        <v>0</v>
      </c>
      <c r="BH158" s="2">
        <f t="shared" si="96"/>
        <v>0</v>
      </c>
      <c r="BI158" s="2">
        <f t="shared" si="96"/>
        <v>0</v>
      </c>
      <c r="BJ158" s="2">
        <f t="shared" si="96"/>
        <v>0</v>
      </c>
      <c r="BK158" s="2">
        <f t="shared" si="96"/>
        <v>0</v>
      </c>
      <c r="BL158" s="2">
        <f t="shared" si="96"/>
        <v>0</v>
      </c>
      <c r="BM158" s="2">
        <f t="shared" si="96"/>
        <v>0</v>
      </c>
      <c r="BN158" s="2">
        <f t="shared" si="96"/>
        <v>0</v>
      </c>
      <c r="BO158" s="2">
        <f t="shared" si="96"/>
        <v>0</v>
      </c>
      <c r="BP158" s="2">
        <f t="shared" si="96"/>
        <v>0</v>
      </c>
      <c r="BQ158" s="2">
        <f t="shared" si="96"/>
        <v>0</v>
      </c>
      <c r="BR158" s="2">
        <f t="shared" si="96"/>
        <v>0</v>
      </c>
      <c r="BS158" s="2">
        <f t="shared" si="96"/>
        <v>0</v>
      </c>
      <c r="BT158" s="2">
        <f t="shared" si="96"/>
        <v>0</v>
      </c>
      <c r="BU158" s="2">
        <f t="shared" si="96"/>
        <v>0</v>
      </c>
      <c r="BV158" s="2">
        <f t="shared" si="96"/>
        <v>0</v>
      </c>
      <c r="BW158" s="2">
        <f t="shared" si="96"/>
        <v>0</v>
      </c>
      <c r="BX158" s="2">
        <f t="shared" si="96"/>
        <v>15199.51</v>
      </c>
      <c r="BY158" s="2">
        <f t="shared" si="96"/>
        <v>0</v>
      </c>
      <c r="BZ158" s="2">
        <f t="shared" si="96"/>
        <v>0</v>
      </c>
      <c r="CA158" s="2">
        <f t="shared" ref="CA158:DF158" si="97">CA172</f>
        <v>815524.22</v>
      </c>
      <c r="CB158" s="2">
        <f t="shared" si="97"/>
        <v>815524.22</v>
      </c>
      <c r="CC158" s="2">
        <f t="shared" si="97"/>
        <v>0</v>
      </c>
      <c r="CD158" s="2">
        <f t="shared" si="97"/>
        <v>0</v>
      </c>
      <c r="CE158" s="2">
        <f t="shared" si="97"/>
        <v>107035.95000000001</v>
      </c>
      <c r="CF158" s="2">
        <f t="shared" si="97"/>
        <v>122235.46</v>
      </c>
      <c r="CG158" s="2">
        <f t="shared" si="97"/>
        <v>15199.51</v>
      </c>
      <c r="CH158" s="2">
        <f t="shared" si="97"/>
        <v>107035.95000000001</v>
      </c>
      <c r="CI158" s="2">
        <f t="shared" si="97"/>
        <v>0</v>
      </c>
      <c r="CJ158" s="2">
        <f t="shared" si="97"/>
        <v>0</v>
      </c>
      <c r="CK158" s="2">
        <f t="shared" si="97"/>
        <v>0</v>
      </c>
      <c r="CL158" s="2">
        <f t="shared" si="97"/>
        <v>0</v>
      </c>
      <c r="CM158" s="2">
        <f t="shared" si="97"/>
        <v>0</v>
      </c>
      <c r="CN158" s="2">
        <f t="shared" si="97"/>
        <v>0</v>
      </c>
      <c r="CO158" s="2">
        <f t="shared" si="97"/>
        <v>0</v>
      </c>
      <c r="CP158" s="2">
        <f t="shared" si="97"/>
        <v>0</v>
      </c>
      <c r="CQ158" s="2">
        <f t="shared" si="97"/>
        <v>0</v>
      </c>
      <c r="CR158" s="2">
        <f t="shared" si="97"/>
        <v>0</v>
      </c>
      <c r="CS158" s="2">
        <f t="shared" si="97"/>
        <v>0</v>
      </c>
      <c r="CT158" s="2">
        <f t="shared" si="97"/>
        <v>0</v>
      </c>
      <c r="CU158" s="2">
        <f t="shared" si="97"/>
        <v>0</v>
      </c>
      <c r="CV158" s="2">
        <f t="shared" si="97"/>
        <v>0</v>
      </c>
      <c r="CW158" s="2">
        <f t="shared" si="97"/>
        <v>0</v>
      </c>
      <c r="CX158" s="2">
        <f t="shared" si="97"/>
        <v>0</v>
      </c>
      <c r="CY158" s="2">
        <f t="shared" si="97"/>
        <v>0</v>
      </c>
      <c r="CZ158" s="2">
        <f t="shared" si="97"/>
        <v>0</v>
      </c>
      <c r="DA158" s="2">
        <f t="shared" si="97"/>
        <v>0</v>
      </c>
      <c r="DB158" s="2">
        <f t="shared" si="97"/>
        <v>0</v>
      </c>
      <c r="DC158" s="2">
        <f t="shared" si="97"/>
        <v>0</v>
      </c>
      <c r="DD158" s="2">
        <f t="shared" si="97"/>
        <v>0</v>
      </c>
      <c r="DE158" s="2">
        <f t="shared" si="97"/>
        <v>0</v>
      </c>
      <c r="DF158" s="2">
        <f t="shared" si="97"/>
        <v>0</v>
      </c>
      <c r="DG158" s="3">
        <f t="shared" ref="DG158:EL158" si="98">DG172</f>
        <v>0</v>
      </c>
      <c r="DH158" s="3">
        <f t="shared" si="98"/>
        <v>0</v>
      </c>
      <c r="DI158" s="3">
        <f t="shared" si="98"/>
        <v>0</v>
      </c>
      <c r="DJ158" s="3">
        <f t="shared" si="98"/>
        <v>0</v>
      </c>
      <c r="DK158" s="3">
        <f t="shared" si="98"/>
        <v>0</v>
      </c>
      <c r="DL158" s="3">
        <f t="shared" si="98"/>
        <v>0</v>
      </c>
      <c r="DM158" s="3">
        <f t="shared" si="98"/>
        <v>0</v>
      </c>
      <c r="DN158" s="3">
        <f t="shared" si="98"/>
        <v>0</v>
      </c>
      <c r="DO158" s="3">
        <f t="shared" si="98"/>
        <v>0</v>
      </c>
      <c r="DP158" s="3">
        <f t="shared" si="98"/>
        <v>0</v>
      </c>
      <c r="DQ158" s="3">
        <f t="shared" si="98"/>
        <v>0</v>
      </c>
      <c r="DR158" s="3">
        <f t="shared" si="98"/>
        <v>0</v>
      </c>
      <c r="DS158" s="3">
        <f t="shared" si="98"/>
        <v>0</v>
      </c>
      <c r="DT158" s="3">
        <f t="shared" si="98"/>
        <v>0</v>
      </c>
      <c r="DU158" s="3">
        <f t="shared" si="98"/>
        <v>0</v>
      </c>
      <c r="DV158" s="3">
        <f t="shared" si="98"/>
        <v>0</v>
      </c>
      <c r="DW158" s="3">
        <f t="shared" si="98"/>
        <v>0</v>
      </c>
      <c r="DX158" s="3">
        <f t="shared" si="98"/>
        <v>0</v>
      </c>
      <c r="DY158" s="3">
        <f t="shared" si="98"/>
        <v>0</v>
      </c>
      <c r="DZ158" s="3">
        <f t="shared" si="98"/>
        <v>0</v>
      </c>
      <c r="EA158" s="3">
        <f t="shared" si="98"/>
        <v>0</v>
      </c>
      <c r="EB158" s="3">
        <f t="shared" si="98"/>
        <v>0</v>
      </c>
      <c r="EC158" s="3">
        <f t="shared" si="98"/>
        <v>0</v>
      </c>
      <c r="ED158" s="3">
        <f t="shared" si="98"/>
        <v>0</v>
      </c>
      <c r="EE158" s="3">
        <f t="shared" si="98"/>
        <v>0</v>
      </c>
      <c r="EF158" s="3">
        <f t="shared" si="98"/>
        <v>0</v>
      </c>
      <c r="EG158" s="3">
        <f t="shared" si="98"/>
        <v>0</v>
      </c>
      <c r="EH158" s="3">
        <f t="shared" si="98"/>
        <v>0</v>
      </c>
      <c r="EI158" s="3">
        <f t="shared" si="98"/>
        <v>0</v>
      </c>
      <c r="EJ158" s="3">
        <f t="shared" si="98"/>
        <v>0</v>
      </c>
      <c r="EK158" s="3">
        <f t="shared" si="98"/>
        <v>0</v>
      </c>
      <c r="EL158" s="3">
        <f t="shared" si="98"/>
        <v>0</v>
      </c>
      <c r="EM158" s="3">
        <f t="shared" ref="EM158:FR158" si="99">EM172</f>
        <v>0</v>
      </c>
      <c r="EN158" s="3">
        <f t="shared" si="99"/>
        <v>0</v>
      </c>
      <c r="EO158" s="3">
        <f t="shared" si="99"/>
        <v>0</v>
      </c>
      <c r="EP158" s="3">
        <f t="shared" si="99"/>
        <v>0</v>
      </c>
      <c r="EQ158" s="3">
        <f t="shared" si="99"/>
        <v>0</v>
      </c>
      <c r="ER158" s="3">
        <f t="shared" si="99"/>
        <v>0</v>
      </c>
      <c r="ES158" s="3">
        <f t="shared" si="99"/>
        <v>0</v>
      </c>
      <c r="ET158" s="3">
        <f t="shared" si="99"/>
        <v>0</v>
      </c>
      <c r="EU158" s="3">
        <f t="shared" si="99"/>
        <v>0</v>
      </c>
      <c r="EV158" s="3">
        <f t="shared" si="99"/>
        <v>0</v>
      </c>
      <c r="EW158" s="3">
        <f t="shared" si="99"/>
        <v>0</v>
      </c>
      <c r="EX158" s="3">
        <f t="shared" si="99"/>
        <v>0</v>
      </c>
      <c r="EY158" s="3">
        <f t="shared" si="99"/>
        <v>0</v>
      </c>
      <c r="EZ158" s="3">
        <f t="shared" si="99"/>
        <v>0</v>
      </c>
      <c r="FA158" s="3">
        <f t="shared" si="99"/>
        <v>0</v>
      </c>
      <c r="FB158" s="3">
        <f t="shared" si="99"/>
        <v>0</v>
      </c>
      <c r="FC158" s="3">
        <f t="shared" si="99"/>
        <v>0</v>
      </c>
      <c r="FD158" s="3">
        <f t="shared" si="99"/>
        <v>0</v>
      </c>
      <c r="FE158" s="3">
        <f t="shared" si="99"/>
        <v>0</v>
      </c>
      <c r="FF158" s="3">
        <f t="shared" si="99"/>
        <v>0</v>
      </c>
      <c r="FG158" s="3">
        <f t="shared" si="99"/>
        <v>0</v>
      </c>
      <c r="FH158" s="3">
        <f t="shared" si="99"/>
        <v>0</v>
      </c>
      <c r="FI158" s="3">
        <f t="shared" si="99"/>
        <v>0</v>
      </c>
      <c r="FJ158" s="3">
        <f t="shared" si="99"/>
        <v>0</v>
      </c>
      <c r="FK158" s="3">
        <f t="shared" si="99"/>
        <v>0</v>
      </c>
      <c r="FL158" s="3">
        <f t="shared" si="99"/>
        <v>0</v>
      </c>
      <c r="FM158" s="3">
        <f t="shared" si="99"/>
        <v>0</v>
      </c>
      <c r="FN158" s="3">
        <f t="shared" si="99"/>
        <v>0</v>
      </c>
      <c r="FO158" s="3">
        <f t="shared" si="99"/>
        <v>0</v>
      </c>
      <c r="FP158" s="3">
        <f t="shared" si="99"/>
        <v>0</v>
      </c>
      <c r="FQ158" s="3">
        <f t="shared" si="99"/>
        <v>0</v>
      </c>
      <c r="FR158" s="3">
        <f t="shared" si="99"/>
        <v>0</v>
      </c>
      <c r="FS158" s="3">
        <f t="shared" ref="FS158:GX158" si="100">FS172</f>
        <v>0</v>
      </c>
      <c r="FT158" s="3">
        <f t="shared" si="100"/>
        <v>0</v>
      </c>
      <c r="FU158" s="3">
        <f t="shared" si="100"/>
        <v>0</v>
      </c>
      <c r="FV158" s="3">
        <f t="shared" si="100"/>
        <v>0</v>
      </c>
      <c r="FW158" s="3">
        <f t="shared" si="100"/>
        <v>0</v>
      </c>
      <c r="FX158" s="3">
        <f t="shared" si="100"/>
        <v>0</v>
      </c>
      <c r="FY158" s="3">
        <f t="shared" si="100"/>
        <v>0</v>
      </c>
      <c r="FZ158" s="3">
        <f t="shared" si="100"/>
        <v>0</v>
      </c>
      <c r="GA158" s="3">
        <f t="shared" si="100"/>
        <v>0</v>
      </c>
      <c r="GB158" s="3">
        <f t="shared" si="100"/>
        <v>0</v>
      </c>
      <c r="GC158" s="3">
        <f t="shared" si="100"/>
        <v>0</v>
      </c>
      <c r="GD158" s="3">
        <f t="shared" si="100"/>
        <v>0</v>
      </c>
      <c r="GE158" s="3">
        <f t="shared" si="100"/>
        <v>0</v>
      </c>
      <c r="GF158" s="3">
        <f t="shared" si="100"/>
        <v>0</v>
      </c>
      <c r="GG158" s="3">
        <f t="shared" si="100"/>
        <v>0</v>
      </c>
      <c r="GH158" s="3">
        <f t="shared" si="100"/>
        <v>0</v>
      </c>
      <c r="GI158" s="3">
        <f t="shared" si="100"/>
        <v>0</v>
      </c>
      <c r="GJ158" s="3">
        <f t="shared" si="100"/>
        <v>0</v>
      </c>
      <c r="GK158" s="3">
        <f t="shared" si="100"/>
        <v>0</v>
      </c>
      <c r="GL158" s="3">
        <f t="shared" si="100"/>
        <v>0</v>
      </c>
      <c r="GM158" s="3">
        <f t="shared" si="100"/>
        <v>0</v>
      </c>
      <c r="GN158" s="3">
        <f t="shared" si="100"/>
        <v>0</v>
      </c>
      <c r="GO158" s="3">
        <f t="shared" si="100"/>
        <v>0</v>
      </c>
      <c r="GP158" s="3">
        <f t="shared" si="100"/>
        <v>0</v>
      </c>
      <c r="GQ158" s="3">
        <f t="shared" si="100"/>
        <v>0</v>
      </c>
      <c r="GR158" s="3">
        <f t="shared" si="100"/>
        <v>0</v>
      </c>
      <c r="GS158" s="3">
        <f t="shared" si="100"/>
        <v>0</v>
      </c>
      <c r="GT158" s="3">
        <f t="shared" si="100"/>
        <v>0</v>
      </c>
      <c r="GU158" s="3">
        <f t="shared" si="100"/>
        <v>0</v>
      </c>
      <c r="GV158" s="3">
        <f t="shared" si="100"/>
        <v>0</v>
      </c>
      <c r="GW158" s="3">
        <f t="shared" si="100"/>
        <v>0</v>
      </c>
      <c r="GX158" s="3">
        <f t="shared" si="100"/>
        <v>0</v>
      </c>
    </row>
    <row r="160" spans="1:245" x14ac:dyDescent="0.2">
      <c r="A160">
        <v>17</v>
      </c>
      <c r="B160">
        <v>1</v>
      </c>
      <c r="C160">
        <f>ROW(SmtRes!A138)</f>
        <v>138</v>
      </c>
      <c r="D160">
        <f>ROW(EtalonRes!A138)</f>
        <v>138</v>
      </c>
      <c r="E160" t="s">
        <v>319</v>
      </c>
      <c r="F160" t="s">
        <v>175</v>
      </c>
      <c r="G160" t="s">
        <v>320</v>
      </c>
      <c r="H160" t="s">
        <v>22</v>
      </c>
      <c r="I160">
        <f>ROUND((399.5+75+55+45)/100,7)</f>
        <v>5.7450000000000001</v>
      </c>
      <c r="J160">
        <v>0</v>
      </c>
      <c r="K160">
        <f>ROUND((399.5+75+55+45)/100,7)</f>
        <v>5.7450000000000001</v>
      </c>
      <c r="O160">
        <f t="shared" ref="O160:O170" si="101">ROUND(CP160,2)</f>
        <v>60408.09</v>
      </c>
      <c r="P160">
        <f>SUMIF(SmtRes!AQ138:'SmtRes'!AQ138,"=1",SmtRes!DF138:'SmtRes'!DF138)</f>
        <v>0</v>
      </c>
      <c r="Q160">
        <f>SUMIF(SmtRes!AQ138:'SmtRes'!AQ138,"=1",SmtRes!DG138:'SmtRes'!DG138)</f>
        <v>0</v>
      </c>
      <c r="R160">
        <f>SUMIF(SmtRes!AQ138:'SmtRes'!AQ138,"=1",SmtRes!DH138:'SmtRes'!DH138)</f>
        <v>0</v>
      </c>
      <c r="S160">
        <f>SUMIF(SmtRes!AQ138:'SmtRes'!AQ138,"=1",SmtRes!DI138:'SmtRes'!DI138)</f>
        <v>60408.09</v>
      </c>
      <c r="T160">
        <f t="shared" ref="T160:T170" si="102">ROUND(CU160*I160,2)</f>
        <v>0</v>
      </c>
      <c r="U160">
        <f>SUMIF(SmtRes!AQ138:'SmtRes'!AQ138,"=1",SmtRes!CV138:'SmtRes'!CV138)</f>
        <v>147.6465</v>
      </c>
      <c r="V160">
        <f>SUMIF(SmtRes!AQ138:'SmtRes'!AQ138,"=1",SmtRes!CW138:'SmtRes'!CW138)</f>
        <v>0</v>
      </c>
      <c r="W160">
        <f t="shared" ref="W160:W170" si="103">ROUND(CX160*I160,2)</f>
        <v>0</v>
      </c>
      <c r="X160">
        <f t="shared" ref="X160:X170" si="104">ROUND(CY160,2)</f>
        <v>54367.28</v>
      </c>
      <c r="Y160">
        <f t="shared" ref="Y160:Y170" si="105">ROUND(CZ160,2)</f>
        <v>27787.72</v>
      </c>
      <c r="AA160">
        <v>32945098</v>
      </c>
      <c r="AB160">
        <f t="shared" ref="AB160:AB170" si="106">ROUND((AC160+AD160+AF160),6)</f>
        <v>10514.897999999999</v>
      </c>
      <c r="AC160">
        <f>ROUND((0),6)</f>
        <v>0</v>
      </c>
      <c r="AD160">
        <f>ROUND((((0)-(0))+AE160),6)</f>
        <v>0</v>
      </c>
      <c r="AE160">
        <f>ROUND((0),6)</f>
        <v>0</v>
      </c>
      <c r="AF160">
        <f>ROUND((SUM(SmtRes!BT138:'SmtRes'!BT138)),6)</f>
        <v>10514.897999999999</v>
      </c>
      <c r="AG160">
        <f t="shared" ref="AG160:AG170" si="107">ROUND((AP160),6)</f>
        <v>0</v>
      </c>
      <c r="AH160">
        <f>(SUM(SmtRes!BU138:'SmtRes'!BU138))</f>
        <v>25.7</v>
      </c>
      <c r="AI160">
        <f>(0)</f>
        <v>0</v>
      </c>
      <c r="AJ160">
        <f t="shared" ref="AJ160:AJ170" si="108">(AS160)</f>
        <v>0</v>
      </c>
      <c r="AK160">
        <v>10514.897999999999</v>
      </c>
      <c r="AL160">
        <v>0</v>
      </c>
      <c r="AM160">
        <v>0</v>
      </c>
      <c r="AN160">
        <v>0</v>
      </c>
      <c r="AO160">
        <v>10514.897999999999</v>
      </c>
      <c r="AP160">
        <v>0</v>
      </c>
      <c r="AQ160">
        <v>25.7</v>
      </c>
      <c r="AR160">
        <v>0</v>
      </c>
      <c r="AS160">
        <v>0</v>
      </c>
      <c r="AT160">
        <v>90</v>
      </c>
      <c r="AU160">
        <v>46</v>
      </c>
      <c r="AV160">
        <v>1</v>
      </c>
      <c r="AW160">
        <v>1</v>
      </c>
      <c r="AZ160">
        <v>1</v>
      </c>
      <c r="BA160">
        <v>1</v>
      </c>
      <c r="BB160">
        <v>1</v>
      </c>
      <c r="BC160">
        <v>1</v>
      </c>
      <c r="BD160" t="s">
        <v>3</v>
      </c>
      <c r="BE160" t="s">
        <v>3</v>
      </c>
      <c r="BF160" t="s">
        <v>3</v>
      </c>
      <c r="BG160" t="s">
        <v>3</v>
      </c>
      <c r="BH160">
        <v>0</v>
      </c>
      <c r="BI160">
        <v>1</v>
      </c>
      <c r="BJ160" t="s">
        <v>177</v>
      </c>
      <c r="BM160">
        <v>62001</v>
      </c>
      <c r="BN160">
        <v>0</v>
      </c>
      <c r="BO160" t="s">
        <v>3</v>
      </c>
      <c r="BP160">
        <v>0</v>
      </c>
      <c r="BQ160">
        <v>6</v>
      </c>
      <c r="BR160">
        <v>0</v>
      </c>
      <c r="BS160">
        <v>1</v>
      </c>
      <c r="BT160">
        <v>1</v>
      </c>
      <c r="BU160">
        <v>1</v>
      </c>
      <c r="BV160">
        <v>1</v>
      </c>
      <c r="BW160">
        <v>1</v>
      </c>
      <c r="BX160">
        <v>1</v>
      </c>
      <c r="BY160" t="s">
        <v>3</v>
      </c>
      <c r="BZ160">
        <v>90</v>
      </c>
      <c r="CA160">
        <v>46</v>
      </c>
      <c r="CB160" t="s">
        <v>3</v>
      </c>
      <c r="CE160">
        <v>0</v>
      </c>
      <c r="CF160">
        <v>0</v>
      </c>
      <c r="CG160">
        <v>0</v>
      </c>
      <c r="CM160">
        <v>0</v>
      </c>
      <c r="CN160" t="s">
        <v>3</v>
      </c>
      <c r="CO160">
        <v>0</v>
      </c>
      <c r="CP160">
        <f t="shared" ref="CP160:CP170" si="109">(P160+Q160+S160+R160)</f>
        <v>60408.09</v>
      </c>
      <c r="CQ160">
        <f>SUMIF(SmtRes!AQ138:'SmtRes'!AQ138,"=1",SmtRes!AA138:'SmtRes'!AA138)</f>
        <v>0</v>
      </c>
      <c r="CR160">
        <f>SUMIF(SmtRes!AQ138:'SmtRes'!AQ138,"=1",SmtRes!AB138:'SmtRes'!AB138)</f>
        <v>0</v>
      </c>
      <c r="CS160">
        <f>SUMIF(SmtRes!AQ138:'SmtRes'!AQ138,"=1",SmtRes!AC138:'SmtRes'!AC138)</f>
        <v>0</v>
      </c>
      <c r="CT160">
        <f>SUMIF(SmtRes!AQ138:'SmtRes'!AQ138,"=1",SmtRes!AD138:'SmtRes'!AD138)</f>
        <v>409.14</v>
      </c>
      <c r="CU160">
        <f t="shared" ref="CU160:CU170" si="110">AG160</f>
        <v>0</v>
      </c>
      <c r="CV160">
        <f>SUMIF(SmtRes!AQ138:'SmtRes'!AQ138,"=1",SmtRes!BU138:'SmtRes'!BU138)</f>
        <v>25.7</v>
      </c>
      <c r="CW160">
        <f>SUMIF(SmtRes!AQ138:'SmtRes'!AQ138,"=1",SmtRes!BV138:'SmtRes'!BV138)</f>
        <v>0</v>
      </c>
      <c r="CX160">
        <f t="shared" ref="CX160:CX170" si="111">AJ160</f>
        <v>0</v>
      </c>
      <c r="CY160">
        <f>(((S160+R160)*AT160)/100)</f>
        <v>54367.280999999995</v>
      </c>
      <c r="CZ160">
        <f>(((S160+R160)*AU160)/100)</f>
        <v>27787.721399999995</v>
      </c>
      <c r="DC160" t="s">
        <v>3</v>
      </c>
      <c r="DD160" t="s">
        <v>3</v>
      </c>
      <c r="DE160" t="s">
        <v>3</v>
      </c>
      <c r="DF160" t="s">
        <v>3</v>
      </c>
      <c r="DG160" t="s">
        <v>3</v>
      </c>
      <c r="DH160" t="s">
        <v>3</v>
      </c>
      <c r="DI160" t="s">
        <v>3</v>
      </c>
      <c r="DJ160" t="s">
        <v>3</v>
      </c>
      <c r="DK160" t="s">
        <v>3</v>
      </c>
      <c r="DL160" t="s">
        <v>3</v>
      </c>
      <c r="DM160" t="s">
        <v>3</v>
      </c>
      <c r="DN160">
        <v>0</v>
      </c>
      <c r="DO160">
        <v>0</v>
      </c>
      <c r="DP160">
        <v>1</v>
      </c>
      <c r="DQ160">
        <v>1</v>
      </c>
      <c r="DU160">
        <v>1005</v>
      </c>
      <c r="DV160" t="s">
        <v>22</v>
      </c>
      <c r="DW160" t="s">
        <v>22</v>
      </c>
      <c r="DX160">
        <v>100</v>
      </c>
      <c r="DZ160" t="s">
        <v>3</v>
      </c>
      <c r="EA160" t="s">
        <v>3</v>
      </c>
      <c r="EB160" t="s">
        <v>3</v>
      </c>
      <c r="EC160" t="s">
        <v>3</v>
      </c>
      <c r="EE160">
        <v>31728057</v>
      </c>
      <c r="EF160">
        <v>6</v>
      </c>
      <c r="EG160" t="s">
        <v>52</v>
      </c>
      <c r="EH160">
        <v>96</v>
      </c>
      <c r="EI160" t="s">
        <v>96</v>
      </c>
      <c r="EJ160">
        <v>1</v>
      </c>
      <c r="EK160">
        <v>62001</v>
      </c>
      <c r="EL160" t="s">
        <v>96</v>
      </c>
      <c r="EM160" t="s">
        <v>97</v>
      </c>
      <c r="EO160" t="s">
        <v>3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25.7</v>
      </c>
      <c r="EX160">
        <v>0</v>
      </c>
      <c r="EY160">
        <v>0</v>
      </c>
      <c r="FQ160">
        <v>0</v>
      </c>
      <c r="FR160">
        <f t="shared" ref="FR160:FR170" si="112">ROUND(IF(BI160=3,GM160,0),2)</f>
        <v>0</v>
      </c>
      <c r="FS160">
        <v>0</v>
      </c>
      <c r="FX160">
        <v>90</v>
      </c>
      <c r="FY160">
        <v>46</v>
      </c>
      <c r="GA160" t="s">
        <v>3</v>
      </c>
      <c r="GD160">
        <v>1</v>
      </c>
      <c r="GF160">
        <v>-2053993781</v>
      </c>
      <c r="GG160">
        <v>2</v>
      </c>
      <c r="GH160">
        <v>1</v>
      </c>
      <c r="GI160">
        <v>-2</v>
      </c>
      <c r="GJ160">
        <v>0</v>
      </c>
      <c r="GK160">
        <v>0</v>
      </c>
      <c r="GL160">
        <f t="shared" ref="GL160:GL170" si="113">ROUND(IF(AND(BH160=3,BI160=3,FS160&lt;&gt;0),P160,0),2)</f>
        <v>0</v>
      </c>
      <c r="GM160">
        <f t="shared" ref="GM160:GM170" si="114">ROUND(O160+X160+Y160,2)+GX160</f>
        <v>142563.09</v>
      </c>
      <c r="GN160">
        <f t="shared" ref="GN160:GN170" si="115">IF(OR(BI160=0,BI160=1),GM160-GX160,0)</f>
        <v>142563.09</v>
      </c>
      <c r="GO160">
        <f t="shared" ref="GO160:GO170" si="116">IF(BI160=2,GM160-GX160,0)</f>
        <v>0</v>
      </c>
      <c r="GP160">
        <f t="shared" ref="GP160:GP170" si="117">IF(BI160=4,GM160-GX160,0)</f>
        <v>0</v>
      </c>
      <c r="GR160">
        <v>0</v>
      </c>
      <c r="GS160">
        <v>3</v>
      </c>
      <c r="GT160">
        <v>0</v>
      </c>
      <c r="GU160" t="s">
        <v>3</v>
      </c>
      <c r="GV160">
        <f t="shared" ref="GV160:GV170" si="118">ROUND((GT160),6)</f>
        <v>0</v>
      </c>
      <c r="GW160">
        <v>1</v>
      </c>
      <c r="GX160">
        <f t="shared" ref="GX160:GX170" si="119">ROUND(HC160*I160,2)</f>
        <v>0</v>
      </c>
      <c r="HA160">
        <v>0</v>
      </c>
      <c r="HB160">
        <v>0</v>
      </c>
      <c r="HC160">
        <f t="shared" ref="HC160:HC170" si="120">GV160*GW160</f>
        <v>0</v>
      </c>
      <c r="HE160" t="s">
        <v>3</v>
      </c>
      <c r="HF160" t="s">
        <v>3</v>
      </c>
      <c r="HM160" t="s">
        <v>3</v>
      </c>
      <c r="HN160" t="s">
        <v>98</v>
      </c>
      <c r="HO160" t="s">
        <v>99</v>
      </c>
      <c r="HP160" t="s">
        <v>96</v>
      </c>
      <c r="HQ160" t="s">
        <v>96</v>
      </c>
      <c r="IK160">
        <v>0</v>
      </c>
    </row>
    <row r="161" spans="1:245" x14ac:dyDescent="0.2">
      <c r="A161">
        <v>17</v>
      </c>
      <c r="B161">
        <v>1</v>
      </c>
      <c r="C161">
        <f>ROW(SmtRes!A146)</f>
        <v>146</v>
      </c>
      <c r="D161">
        <f>ROW(EtalonRes!A146)</f>
        <v>146</v>
      </c>
      <c r="E161" t="s">
        <v>321</v>
      </c>
      <c r="F161" t="s">
        <v>322</v>
      </c>
      <c r="G161" t="s">
        <v>323</v>
      </c>
      <c r="H161" t="s">
        <v>22</v>
      </c>
      <c r="I161">
        <f>ROUND((399.5+75+55+45)/100,7)</f>
        <v>5.7450000000000001</v>
      </c>
      <c r="J161">
        <v>0</v>
      </c>
      <c r="K161">
        <f>ROUND((399.5+75+55+45)/100,7)</f>
        <v>5.7450000000000001</v>
      </c>
      <c r="O161">
        <f t="shared" si="101"/>
        <v>115001.26</v>
      </c>
      <c r="P161">
        <f>SUMIF(SmtRes!AQ139:'SmtRes'!AQ146,"=1",SmtRes!DF139:'SmtRes'!DF146)</f>
        <v>101.91</v>
      </c>
      <c r="Q161">
        <f>SUMIF(SmtRes!AQ139:'SmtRes'!AQ146,"=1",SmtRes!DG139:'SmtRes'!DG146)</f>
        <v>330.21</v>
      </c>
      <c r="R161">
        <f>SUMIF(SmtRes!AQ139:'SmtRes'!AQ146,"=1",SmtRes!DH139:'SmtRes'!DH146)</f>
        <v>3194.51</v>
      </c>
      <c r="S161">
        <f>SUMIF(SmtRes!AQ139:'SmtRes'!AQ146,"=1",SmtRes!DI139:'SmtRes'!DI146)</f>
        <v>111374.63</v>
      </c>
      <c r="T161">
        <f t="shared" si="102"/>
        <v>0</v>
      </c>
      <c r="U161">
        <f>SUMIF(SmtRes!AQ139:'SmtRes'!AQ146,"=1",SmtRes!CV139:'SmtRes'!CV146)</f>
        <v>249.33874499999999</v>
      </c>
      <c r="V161">
        <f>SUMIF(SmtRes!AQ139:'SmtRes'!AQ146,"=1",SmtRes!CW139:'SmtRes'!CW146)</f>
        <v>7.1094375000000003</v>
      </c>
      <c r="W161">
        <f t="shared" si="103"/>
        <v>0</v>
      </c>
      <c r="X161">
        <f t="shared" si="104"/>
        <v>103112.23</v>
      </c>
      <c r="Y161">
        <f t="shared" si="105"/>
        <v>47718.05</v>
      </c>
      <c r="AA161">
        <v>32945098</v>
      </c>
      <c r="AB161">
        <f t="shared" si="106"/>
        <v>19457.275205000002</v>
      </c>
      <c r="AC161">
        <f>ROUND((SUM(SmtRes!BQ139:'SmtRes'!BQ146)),6)</f>
        <v>19.2834</v>
      </c>
      <c r="AD161">
        <f>ROUND((((SUM(SmtRes!BR139:'SmtRes'!BR146))-(SUM(SmtRes!BS139:'SmtRes'!BS146)))+AE161),6)</f>
        <v>51.633125</v>
      </c>
      <c r="AE161">
        <f>ROUND((SUM(SmtRes!BS139:'SmtRes'!BS146)),6)</f>
        <v>556.05074999999999</v>
      </c>
      <c r="AF161">
        <f>ROUND((SUM(SmtRes!BT139:'SmtRes'!BT146)),6)</f>
        <v>19386.358680000001</v>
      </c>
      <c r="AG161">
        <f t="shared" si="107"/>
        <v>0</v>
      </c>
      <c r="AH161">
        <f>(SUM(SmtRes!BU139:'SmtRes'!BU146))</f>
        <v>43.400999999999996</v>
      </c>
      <c r="AI161">
        <f>(SUM(SmtRes!BV139:'SmtRes'!BV146))</f>
        <v>1.2375</v>
      </c>
      <c r="AJ161">
        <f t="shared" si="108"/>
        <v>0</v>
      </c>
      <c r="AK161">
        <v>17363.133699999998</v>
      </c>
      <c r="AL161">
        <v>19.2834</v>
      </c>
      <c r="AM161">
        <v>41.3065</v>
      </c>
      <c r="AN161">
        <v>444.84059999999999</v>
      </c>
      <c r="AO161">
        <v>16857.7032</v>
      </c>
      <c r="AP161">
        <v>0</v>
      </c>
      <c r="AQ161">
        <v>37.74</v>
      </c>
      <c r="AR161">
        <v>0.99</v>
      </c>
      <c r="AS161">
        <v>0</v>
      </c>
      <c r="AT161">
        <v>90</v>
      </c>
      <c r="AU161">
        <v>41.65</v>
      </c>
      <c r="AV161">
        <v>1</v>
      </c>
      <c r="AW161">
        <v>1</v>
      </c>
      <c r="AZ161">
        <v>1</v>
      </c>
      <c r="BA161">
        <v>1</v>
      </c>
      <c r="BB161">
        <v>1</v>
      </c>
      <c r="BC161">
        <v>1</v>
      </c>
      <c r="BD161" t="s">
        <v>3</v>
      </c>
      <c r="BE161" t="s">
        <v>3</v>
      </c>
      <c r="BF161" t="s">
        <v>3</v>
      </c>
      <c r="BG161" t="s">
        <v>3</v>
      </c>
      <c r="BH161">
        <v>0</v>
      </c>
      <c r="BI161">
        <v>1</v>
      </c>
      <c r="BJ161" t="s">
        <v>324</v>
      </c>
      <c r="BM161">
        <v>15001</v>
      </c>
      <c r="BN161">
        <v>0</v>
      </c>
      <c r="BO161" t="s">
        <v>3</v>
      </c>
      <c r="BP161">
        <v>0</v>
      </c>
      <c r="BQ161">
        <v>2</v>
      </c>
      <c r="BR161">
        <v>0</v>
      </c>
      <c r="BS161">
        <v>1</v>
      </c>
      <c r="BT161">
        <v>1</v>
      </c>
      <c r="BU161">
        <v>1</v>
      </c>
      <c r="BV161">
        <v>1</v>
      </c>
      <c r="BW161">
        <v>1</v>
      </c>
      <c r="BX161">
        <v>1</v>
      </c>
      <c r="BY161" t="s">
        <v>3</v>
      </c>
      <c r="BZ161">
        <v>100</v>
      </c>
      <c r="CA161">
        <v>49</v>
      </c>
      <c r="CB161" t="s">
        <v>3</v>
      </c>
      <c r="CE161">
        <v>0</v>
      </c>
      <c r="CF161">
        <v>0</v>
      </c>
      <c r="CG161">
        <v>0</v>
      </c>
      <c r="CM161">
        <v>0</v>
      </c>
      <c r="CN161" t="s">
        <v>1037</v>
      </c>
      <c r="CO161">
        <v>0</v>
      </c>
      <c r="CP161">
        <f t="shared" si="109"/>
        <v>115001.26</v>
      </c>
      <c r="CQ161">
        <f>SUMIF(SmtRes!AQ139:'SmtRes'!AQ146,"=1",SmtRes!AA139:'SmtRes'!AA146)</f>
        <v>32.85</v>
      </c>
      <c r="CR161">
        <f>SUMIF(SmtRes!AQ139:'SmtRes'!AQ146,"=1",SmtRes!AB139:'SmtRes'!AB146)</f>
        <v>1626.44</v>
      </c>
      <c r="CS161">
        <f>SUMIF(SmtRes!AQ139:'SmtRes'!AQ146,"=1",SmtRes!AC139:'SmtRes'!AC146)</f>
        <v>1471.41</v>
      </c>
      <c r="CT161">
        <f>SUMIF(SmtRes!AQ139:'SmtRes'!AQ146,"=1",SmtRes!AD139:'SmtRes'!AD146)</f>
        <v>446.68</v>
      </c>
      <c r="CU161">
        <f t="shared" si="110"/>
        <v>0</v>
      </c>
      <c r="CV161">
        <f>SUMIF(SmtRes!AQ139:'SmtRes'!AQ146,"=1",SmtRes!BU139:'SmtRes'!BU146)</f>
        <v>43.400999999999996</v>
      </c>
      <c r="CW161">
        <f>SUMIF(SmtRes!AQ139:'SmtRes'!AQ146,"=1",SmtRes!BV139:'SmtRes'!BV146)</f>
        <v>1.2375</v>
      </c>
      <c r="CX161">
        <f t="shared" si="111"/>
        <v>0</v>
      </c>
      <c r="CY161">
        <f>(((S161+R161)*AT161)/100)</f>
        <v>103112.226</v>
      </c>
      <c r="CZ161">
        <f>(((S161+R161)*AU161)/100)</f>
        <v>47718.04681</v>
      </c>
      <c r="DB161">
        <v>10</v>
      </c>
      <c r="DC161" t="s">
        <v>3</v>
      </c>
      <c r="DD161" t="s">
        <v>3</v>
      </c>
      <c r="DE161" t="s">
        <v>38</v>
      </c>
      <c r="DF161" t="s">
        <v>38</v>
      </c>
      <c r="DG161" t="s">
        <v>39</v>
      </c>
      <c r="DH161" t="s">
        <v>3</v>
      </c>
      <c r="DI161" t="s">
        <v>39</v>
      </c>
      <c r="DJ161" t="s">
        <v>38</v>
      </c>
      <c r="DK161" t="s">
        <v>3</v>
      </c>
      <c r="DL161" t="s">
        <v>40</v>
      </c>
      <c r="DM161" t="s">
        <v>41</v>
      </c>
      <c r="DN161">
        <v>0</v>
      </c>
      <c r="DO161">
        <v>0</v>
      </c>
      <c r="DP161">
        <v>1</v>
      </c>
      <c r="DQ161">
        <v>1</v>
      </c>
      <c r="DU161">
        <v>1005</v>
      </c>
      <c r="DV161" t="s">
        <v>22</v>
      </c>
      <c r="DW161" t="s">
        <v>22</v>
      </c>
      <c r="DX161">
        <v>100</v>
      </c>
      <c r="DZ161" t="s">
        <v>3</v>
      </c>
      <c r="EA161" t="s">
        <v>3</v>
      </c>
      <c r="EB161" t="s">
        <v>3</v>
      </c>
      <c r="EC161" t="s">
        <v>3</v>
      </c>
      <c r="EE161">
        <v>31728000</v>
      </c>
      <c r="EF161">
        <v>2</v>
      </c>
      <c r="EG161" t="s">
        <v>24</v>
      </c>
      <c r="EH161">
        <v>15</v>
      </c>
      <c r="EI161" t="s">
        <v>182</v>
      </c>
      <c r="EJ161">
        <v>1</v>
      </c>
      <c r="EK161">
        <v>15001</v>
      </c>
      <c r="EL161" t="s">
        <v>182</v>
      </c>
      <c r="EM161" t="s">
        <v>183</v>
      </c>
      <c r="EO161" t="s">
        <v>44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37.74</v>
      </c>
      <c r="EX161">
        <v>0.99</v>
      </c>
      <c r="EY161">
        <v>0</v>
      </c>
      <c r="FQ161">
        <v>0</v>
      </c>
      <c r="FR161">
        <f t="shared" si="112"/>
        <v>0</v>
      </c>
      <c r="FS161">
        <v>0</v>
      </c>
      <c r="FX161">
        <v>90</v>
      </c>
      <c r="FY161">
        <v>41.65</v>
      </c>
      <c r="GA161" t="s">
        <v>3</v>
      </c>
      <c r="GD161">
        <v>1</v>
      </c>
      <c r="GF161">
        <v>1383516601</v>
      </c>
      <c r="GG161">
        <v>2</v>
      </c>
      <c r="GH161">
        <v>1</v>
      </c>
      <c r="GI161">
        <v>-2</v>
      </c>
      <c r="GJ161">
        <v>0</v>
      </c>
      <c r="GK161">
        <v>0</v>
      </c>
      <c r="GL161">
        <f t="shared" si="113"/>
        <v>0</v>
      </c>
      <c r="GM161">
        <f t="shared" si="114"/>
        <v>265831.53999999998</v>
      </c>
      <c r="GN161">
        <f t="shared" si="115"/>
        <v>265831.53999999998</v>
      </c>
      <c r="GO161">
        <f t="shared" si="116"/>
        <v>0</v>
      </c>
      <c r="GP161">
        <f t="shared" si="117"/>
        <v>0</v>
      </c>
      <c r="GR161">
        <v>0</v>
      </c>
      <c r="GS161">
        <v>3</v>
      </c>
      <c r="GT161">
        <v>0</v>
      </c>
      <c r="GU161" t="s">
        <v>3</v>
      </c>
      <c r="GV161">
        <f t="shared" si="118"/>
        <v>0</v>
      </c>
      <c r="GW161">
        <v>1</v>
      </c>
      <c r="GX161">
        <f t="shared" si="119"/>
        <v>0</v>
      </c>
      <c r="HA161">
        <v>0</v>
      </c>
      <c r="HB161">
        <v>0</v>
      </c>
      <c r="HC161">
        <f t="shared" si="120"/>
        <v>0</v>
      </c>
      <c r="HE161" t="s">
        <v>3</v>
      </c>
      <c r="HF161" t="s">
        <v>3</v>
      </c>
      <c r="HM161" t="s">
        <v>3</v>
      </c>
      <c r="HN161" t="s">
        <v>184</v>
      </c>
      <c r="HO161" t="s">
        <v>185</v>
      </c>
      <c r="HP161" t="s">
        <v>182</v>
      </c>
      <c r="HQ161" t="s">
        <v>182</v>
      </c>
      <c r="IK161">
        <v>0</v>
      </c>
    </row>
    <row r="162" spans="1:245" x14ac:dyDescent="0.2">
      <c r="A162">
        <v>18</v>
      </c>
      <c r="B162">
        <v>1</v>
      </c>
      <c r="C162">
        <v>145</v>
      </c>
      <c r="E162" t="s">
        <v>325</v>
      </c>
      <c r="F162" t="s">
        <v>282</v>
      </c>
      <c r="G162" t="s">
        <v>283</v>
      </c>
      <c r="H162" t="s">
        <v>33</v>
      </c>
      <c r="I162">
        <f>I161*J162</f>
        <v>0</v>
      </c>
      <c r="J162">
        <v>0</v>
      </c>
      <c r="K162">
        <v>0</v>
      </c>
      <c r="O162">
        <f t="shared" si="101"/>
        <v>0</v>
      </c>
      <c r="P162">
        <f>ROUND(CQ162*I162,2)</f>
        <v>0</v>
      </c>
      <c r="Q162">
        <f>ROUND(CR162*I162,2)</f>
        <v>0</v>
      </c>
      <c r="R162">
        <f>ROUND(CS162*I162,2)</f>
        <v>0</v>
      </c>
      <c r="S162">
        <f>ROUND(CT162*I162,2)</f>
        <v>0</v>
      </c>
      <c r="T162">
        <f t="shared" si="102"/>
        <v>0</v>
      </c>
      <c r="U162">
        <f>ROUND(CV162*I162,7)</f>
        <v>0</v>
      </c>
      <c r="V162">
        <f>ROUND(CW162*I162,7)</f>
        <v>0</v>
      </c>
      <c r="W162">
        <f t="shared" si="103"/>
        <v>0</v>
      </c>
      <c r="X162">
        <f t="shared" si="104"/>
        <v>0</v>
      </c>
      <c r="Y162">
        <f t="shared" si="105"/>
        <v>0</v>
      </c>
      <c r="AA162">
        <v>32945098</v>
      </c>
      <c r="AB162">
        <f t="shared" si="106"/>
        <v>0</v>
      </c>
      <c r="AC162">
        <f>ROUND((ES162),6)</f>
        <v>0</v>
      </c>
      <c r="AD162">
        <f>ROUND((((ET162)-(EU162))+AE162),6)</f>
        <v>0</v>
      </c>
      <c r="AE162">
        <f t="shared" ref="AE162:AF165" si="121">ROUND((EU162),6)</f>
        <v>0</v>
      </c>
      <c r="AF162">
        <f t="shared" si="121"/>
        <v>0</v>
      </c>
      <c r="AG162">
        <f t="shared" si="107"/>
        <v>0</v>
      </c>
      <c r="AH162">
        <f t="shared" ref="AH162:AI165" si="122">(EW162)</f>
        <v>0</v>
      </c>
      <c r="AI162">
        <f t="shared" si="122"/>
        <v>0</v>
      </c>
      <c r="AJ162">
        <f t="shared" si="108"/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100</v>
      </c>
      <c r="AU162">
        <v>49</v>
      </c>
      <c r="AV162">
        <v>1</v>
      </c>
      <c r="AW162">
        <v>1</v>
      </c>
      <c r="AZ162">
        <v>1</v>
      </c>
      <c r="BA162">
        <v>1</v>
      </c>
      <c r="BB162">
        <v>1</v>
      </c>
      <c r="BC162">
        <v>1</v>
      </c>
      <c r="BD162" t="s">
        <v>3</v>
      </c>
      <c r="BE162" t="s">
        <v>3</v>
      </c>
      <c r="BF162" t="s">
        <v>3</v>
      </c>
      <c r="BG162" t="s">
        <v>3</v>
      </c>
      <c r="BH162">
        <v>3</v>
      </c>
      <c r="BI162">
        <v>1</v>
      </c>
      <c r="BJ162" t="s">
        <v>3</v>
      </c>
      <c r="BM162">
        <v>15001</v>
      </c>
      <c r="BN162">
        <v>0</v>
      </c>
      <c r="BO162" t="s">
        <v>3</v>
      </c>
      <c r="BP162">
        <v>0</v>
      </c>
      <c r="BQ162">
        <v>2</v>
      </c>
      <c r="BR162">
        <v>0</v>
      </c>
      <c r="BS162">
        <v>1</v>
      </c>
      <c r="BT162">
        <v>1</v>
      </c>
      <c r="BU162">
        <v>1</v>
      </c>
      <c r="BV162">
        <v>1</v>
      </c>
      <c r="BW162">
        <v>1</v>
      </c>
      <c r="BX162">
        <v>1</v>
      </c>
      <c r="BY162" t="s">
        <v>3</v>
      </c>
      <c r="BZ162">
        <v>100</v>
      </c>
      <c r="CA162">
        <v>49</v>
      </c>
      <c r="CB162" t="s">
        <v>3</v>
      </c>
      <c r="CE162">
        <v>0</v>
      </c>
      <c r="CF162">
        <v>0</v>
      </c>
      <c r="CG162">
        <v>0</v>
      </c>
      <c r="CM162">
        <v>0</v>
      </c>
      <c r="CN162" t="s">
        <v>3</v>
      </c>
      <c r="CO162">
        <v>0</v>
      </c>
      <c r="CP162">
        <f t="shared" si="109"/>
        <v>0</v>
      </c>
      <c r="CQ162">
        <f>ROUND(AL162*BC162,2)</f>
        <v>0</v>
      </c>
      <c r="CR162">
        <f>ROUND(AM162*BB162,2)</f>
        <v>0</v>
      </c>
      <c r="CS162">
        <f>ROUND(AN162*BS162,2)</f>
        <v>0</v>
      </c>
      <c r="CT162">
        <f>ROUND(AO162*BA162,2)</f>
        <v>0</v>
      </c>
      <c r="CU162">
        <f t="shared" si="110"/>
        <v>0</v>
      </c>
      <c r="CV162">
        <f t="shared" ref="CV162:CW165" si="123">AH162</f>
        <v>0</v>
      </c>
      <c r="CW162">
        <f t="shared" si="123"/>
        <v>0</v>
      </c>
      <c r="CX162">
        <f t="shared" si="111"/>
        <v>0</v>
      </c>
      <c r="CY162">
        <f>(((S162+R162)*AT162)/100)</f>
        <v>0</v>
      </c>
      <c r="CZ162">
        <f>(((S162+R162)*AU162)/100)</f>
        <v>0</v>
      </c>
      <c r="DC162" t="s">
        <v>3</v>
      </c>
      <c r="DD162" t="s">
        <v>3</v>
      </c>
      <c r="DE162" t="s">
        <v>3</v>
      </c>
      <c r="DF162" t="s">
        <v>3</v>
      </c>
      <c r="DG162" t="s">
        <v>3</v>
      </c>
      <c r="DH162" t="s">
        <v>3</v>
      </c>
      <c r="DI162" t="s">
        <v>3</v>
      </c>
      <c r="DJ162" t="s">
        <v>3</v>
      </c>
      <c r="DK162" t="s">
        <v>3</v>
      </c>
      <c r="DL162" t="s">
        <v>3</v>
      </c>
      <c r="DM162" t="s">
        <v>3</v>
      </c>
      <c r="DN162">
        <v>0</v>
      </c>
      <c r="DO162">
        <v>0</v>
      </c>
      <c r="DP162">
        <v>1</v>
      </c>
      <c r="DQ162">
        <v>1</v>
      </c>
      <c r="DU162">
        <v>1009</v>
      </c>
      <c r="DV162" t="s">
        <v>33</v>
      </c>
      <c r="DW162" t="s">
        <v>33</v>
      </c>
      <c r="DX162">
        <v>1000</v>
      </c>
      <c r="DZ162" t="s">
        <v>3</v>
      </c>
      <c r="EA162" t="s">
        <v>3</v>
      </c>
      <c r="EB162" t="s">
        <v>3</v>
      </c>
      <c r="EC162" t="s">
        <v>3</v>
      </c>
      <c r="EE162">
        <v>31728000</v>
      </c>
      <c r="EF162">
        <v>2</v>
      </c>
      <c r="EG162" t="s">
        <v>24</v>
      </c>
      <c r="EH162">
        <v>15</v>
      </c>
      <c r="EI162" t="s">
        <v>182</v>
      </c>
      <c r="EJ162">
        <v>1</v>
      </c>
      <c r="EK162">
        <v>15001</v>
      </c>
      <c r="EL162" t="s">
        <v>182</v>
      </c>
      <c r="EM162" t="s">
        <v>183</v>
      </c>
      <c r="EO162" t="s">
        <v>3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FQ162">
        <v>0</v>
      </c>
      <c r="FR162">
        <f t="shared" si="112"/>
        <v>0</v>
      </c>
      <c r="FS162">
        <v>0</v>
      </c>
      <c r="FX162">
        <v>100</v>
      </c>
      <c r="FY162">
        <v>49</v>
      </c>
      <c r="GA162" t="s">
        <v>3</v>
      </c>
      <c r="GD162">
        <v>1</v>
      </c>
      <c r="GF162">
        <v>1880203204</v>
      </c>
      <c r="GG162">
        <v>2</v>
      </c>
      <c r="GH162">
        <v>1</v>
      </c>
      <c r="GI162">
        <v>-2</v>
      </c>
      <c r="GJ162">
        <v>0</v>
      </c>
      <c r="GK162">
        <v>0</v>
      </c>
      <c r="GL162">
        <f t="shared" si="113"/>
        <v>0</v>
      </c>
      <c r="GM162">
        <f t="shared" si="114"/>
        <v>0</v>
      </c>
      <c r="GN162">
        <f t="shared" si="115"/>
        <v>0</v>
      </c>
      <c r="GO162">
        <f t="shared" si="116"/>
        <v>0</v>
      </c>
      <c r="GP162">
        <f t="shared" si="117"/>
        <v>0</v>
      </c>
      <c r="GR162">
        <v>0</v>
      </c>
      <c r="GS162">
        <v>3</v>
      </c>
      <c r="GT162">
        <v>0</v>
      </c>
      <c r="GU162" t="s">
        <v>3</v>
      </c>
      <c r="GV162">
        <f t="shared" si="118"/>
        <v>0</v>
      </c>
      <c r="GW162">
        <v>1</v>
      </c>
      <c r="GX162">
        <f t="shared" si="119"/>
        <v>0</v>
      </c>
      <c r="HA162">
        <v>0</v>
      </c>
      <c r="HB162">
        <v>0</v>
      </c>
      <c r="HC162">
        <f t="shared" si="120"/>
        <v>0</v>
      </c>
      <c r="HE162" t="s">
        <v>3</v>
      </c>
      <c r="HF162" t="s">
        <v>3</v>
      </c>
      <c r="HM162" t="s">
        <v>3</v>
      </c>
      <c r="HN162" t="s">
        <v>184</v>
      </c>
      <c r="HO162" t="s">
        <v>185</v>
      </c>
      <c r="HP162" t="s">
        <v>182</v>
      </c>
      <c r="HQ162" t="s">
        <v>182</v>
      </c>
      <c r="IK162">
        <v>0</v>
      </c>
    </row>
    <row r="163" spans="1:245" x14ac:dyDescent="0.2">
      <c r="A163">
        <v>18</v>
      </c>
      <c r="B163">
        <v>1</v>
      </c>
      <c r="C163">
        <v>146</v>
      </c>
      <c r="E163" t="s">
        <v>326</v>
      </c>
      <c r="F163" t="s">
        <v>285</v>
      </c>
      <c r="G163" t="s">
        <v>191</v>
      </c>
      <c r="H163" t="s">
        <v>33</v>
      </c>
      <c r="I163">
        <f>I161*J163</f>
        <v>0</v>
      </c>
      <c r="J163">
        <v>0</v>
      </c>
      <c r="K163">
        <v>0</v>
      </c>
      <c r="O163">
        <f t="shared" si="101"/>
        <v>0</v>
      </c>
      <c r="P163">
        <f>ROUND(CQ163*I163,2)</f>
        <v>0</v>
      </c>
      <c r="Q163">
        <f>ROUND(CR163*I163,2)</f>
        <v>0</v>
      </c>
      <c r="R163">
        <f>ROUND(CS163*I163,2)</f>
        <v>0</v>
      </c>
      <c r="S163">
        <f>ROUND(CT163*I163,2)</f>
        <v>0</v>
      </c>
      <c r="T163">
        <f t="shared" si="102"/>
        <v>0</v>
      </c>
      <c r="U163">
        <f>ROUND(CV163*I163,7)</f>
        <v>0</v>
      </c>
      <c r="V163">
        <f>ROUND(CW163*I163,7)</f>
        <v>0</v>
      </c>
      <c r="W163">
        <f t="shared" si="103"/>
        <v>0</v>
      </c>
      <c r="X163">
        <f t="shared" si="104"/>
        <v>0</v>
      </c>
      <c r="Y163">
        <f t="shared" si="105"/>
        <v>0</v>
      </c>
      <c r="AA163">
        <v>32945098</v>
      </c>
      <c r="AB163">
        <f t="shared" si="106"/>
        <v>0</v>
      </c>
      <c r="AC163">
        <f>ROUND((ES163),6)</f>
        <v>0</v>
      </c>
      <c r="AD163">
        <f>ROUND((((ET163)-(EU163))+AE163),6)</f>
        <v>0</v>
      </c>
      <c r="AE163">
        <f t="shared" si="121"/>
        <v>0</v>
      </c>
      <c r="AF163">
        <f t="shared" si="121"/>
        <v>0</v>
      </c>
      <c r="AG163">
        <f t="shared" si="107"/>
        <v>0</v>
      </c>
      <c r="AH163">
        <f t="shared" si="122"/>
        <v>0</v>
      </c>
      <c r="AI163">
        <f t="shared" si="122"/>
        <v>0</v>
      </c>
      <c r="AJ163">
        <f t="shared" si="108"/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100</v>
      </c>
      <c r="AU163">
        <v>49</v>
      </c>
      <c r="AV163">
        <v>1</v>
      </c>
      <c r="AW163">
        <v>1</v>
      </c>
      <c r="AZ163">
        <v>1</v>
      </c>
      <c r="BA163">
        <v>1</v>
      </c>
      <c r="BB163">
        <v>1</v>
      </c>
      <c r="BC163">
        <v>1</v>
      </c>
      <c r="BD163" t="s">
        <v>3</v>
      </c>
      <c r="BE163" t="s">
        <v>3</v>
      </c>
      <c r="BF163" t="s">
        <v>3</v>
      </c>
      <c r="BG163" t="s">
        <v>3</v>
      </c>
      <c r="BH163">
        <v>3</v>
      </c>
      <c r="BI163">
        <v>1</v>
      </c>
      <c r="BJ163" t="s">
        <v>3</v>
      </c>
      <c r="BM163">
        <v>15001</v>
      </c>
      <c r="BN163">
        <v>0</v>
      </c>
      <c r="BO163" t="s">
        <v>3</v>
      </c>
      <c r="BP163">
        <v>0</v>
      </c>
      <c r="BQ163">
        <v>2</v>
      </c>
      <c r="BR163">
        <v>0</v>
      </c>
      <c r="BS163">
        <v>1</v>
      </c>
      <c r="BT163">
        <v>1</v>
      </c>
      <c r="BU163">
        <v>1</v>
      </c>
      <c r="BV163">
        <v>1</v>
      </c>
      <c r="BW163">
        <v>1</v>
      </c>
      <c r="BX163">
        <v>1</v>
      </c>
      <c r="BY163" t="s">
        <v>3</v>
      </c>
      <c r="BZ163">
        <v>100</v>
      </c>
      <c r="CA163">
        <v>49</v>
      </c>
      <c r="CB163" t="s">
        <v>3</v>
      </c>
      <c r="CE163">
        <v>0</v>
      </c>
      <c r="CF163">
        <v>0</v>
      </c>
      <c r="CG163">
        <v>0</v>
      </c>
      <c r="CM163">
        <v>0</v>
      </c>
      <c r="CN163" t="s">
        <v>3</v>
      </c>
      <c r="CO163">
        <v>0</v>
      </c>
      <c r="CP163">
        <f t="shared" si="109"/>
        <v>0</v>
      </c>
      <c r="CQ163">
        <f>ROUND(AL163*BC163,2)</f>
        <v>0</v>
      </c>
      <c r="CR163">
        <f>ROUND(AM163*BB163,2)</f>
        <v>0</v>
      </c>
      <c r="CS163">
        <f>ROUND(AN163*BS163,2)</f>
        <v>0</v>
      </c>
      <c r="CT163">
        <f>ROUND(AO163*BA163,2)</f>
        <v>0</v>
      </c>
      <c r="CU163">
        <f t="shared" si="110"/>
        <v>0</v>
      </c>
      <c r="CV163">
        <f t="shared" si="123"/>
        <v>0</v>
      </c>
      <c r="CW163">
        <f t="shared" si="123"/>
        <v>0</v>
      </c>
      <c r="CX163">
        <f t="shared" si="111"/>
        <v>0</v>
      </c>
      <c r="CY163">
        <f>(((S163+R163)*AT163)/100)</f>
        <v>0</v>
      </c>
      <c r="CZ163">
        <f>(((S163+R163)*AU163)/100)</f>
        <v>0</v>
      </c>
      <c r="DC163" t="s">
        <v>3</v>
      </c>
      <c r="DD163" t="s">
        <v>3</v>
      </c>
      <c r="DE163" t="s">
        <v>3</v>
      </c>
      <c r="DF163" t="s">
        <v>3</v>
      </c>
      <c r="DG163" t="s">
        <v>3</v>
      </c>
      <c r="DH163" t="s">
        <v>3</v>
      </c>
      <c r="DI163" t="s">
        <v>3</v>
      </c>
      <c r="DJ163" t="s">
        <v>3</v>
      </c>
      <c r="DK163" t="s">
        <v>3</v>
      </c>
      <c r="DL163" t="s">
        <v>3</v>
      </c>
      <c r="DM163" t="s">
        <v>3</v>
      </c>
      <c r="DN163">
        <v>0</v>
      </c>
      <c r="DO163">
        <v>0</v>
      </c>
      <c r="DP163">
        <v>1</v>
      </c>
      <c r="DQ163">
        <v>1</v>
      </c>
      <c r="DU163">
        <v>1009</v>
      </c>
      <c r="DV163" t="s">
        <v>33</v>
      </c>
      <c r="DW163" t="s">
        <v>33</v>
      </c>
      <c r="DX163">
        <v>1000</v>
      </c>
      <c r="DZ163" t="s">
        <v>3</v>
      </c>
      <c r="EA163" t="s">
        <v>3</v>
      </c>
      <c r="EB163" t="s">
        <v>3</v>
      </c>
      <c r="EC163" t="s">
        <v>3</v>
      </c>
      <c r="EE163">
        <v>31728000</v>
      </c>
      <c r="EF163">
        <v>2</v>
      </c>
      <c r="EG163" t="s">
        <v>24</v>
      </c>
      <c r="EH163">
        <v>15</v>
      </c>
      <c r="EI163" t="s">
        <v>182</v>
      </c>
      <c r="EJ163">
        <v>1</v>
      </c>
      <c r="EK163">
        <v>15001</v>
      </c>
      <c r="EL163" t="s">
        <v>182</v>
      </c>
      <c r="EM163" t="s">
        <v>183</v>
      </c>
      <c r="EO163" t="s">
        <v>3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FQ163">
        <v>0</v>
      </c>
      <c r="FR163">
        <f t="shared" si="112"/>
        <v>0</v>
      </c>
      <c r="FS163">
        <v>0</v>
      </c>
      <c r="FX163">
        <v>100</v>
      </c>
      <c r="FY163">
        <v>49</v>
      </c>
      <c r="GA163" t="s">
        <v>3</v>
      </c>
      <c r="GD163">
        <v>1</v>
      </c>
      <c r="GF163">
        <v>-1212923053</v>
      </c>
      <c r="GG163">
        <v>2</v>
      </c>
      <c r="GH163">
        <v>1</v>
      </c>
      <c r="GI163">
        <v>-2</v>
      </c>
      <c r="GJ163">
        <v>0</v>
      </c>
      <c r="GK163">
        <v>0</v>
      </c>
      <c r="GL163">
        <f t="shared" si="113"/>
        <v>0</v>
      </c>
      <c r="GM163">
        <f t="shared" si="114"/>
        <v>0</v>
      </c>
      <c r="GN163">
        <f t="shared" si="115"/>
        <v>0</v>
      </c>
      <c r="GO163">
        <f t="shared" si="116"/>
        <v>0</v>
      </c>
      <c r="GP163">
        <f t="shared" si="117"/>
        <v>0</v>
      </c>
      <c r="GR163">
        <v>0</v>
      </c>
      <c r="GS163">
        <v>3</v>
      </c>
      <c r="GT163">
        <v>0</v>
      </c>
      <c r="GU163" t="s">
        <v>3</v>
      </c>
      <c r="GV163">
        <f t="shared" si="118"/>
        <v>0</v>
      </c>
      <c r="GW163">
        <v>1</v>
      </c>
      <c r="GX163">
        <f t="shared" si="119"/>
        <v>0</v>
      </c>
      <c r="HA163">
        <v>0</v>
      </c>
      <c r="HB163">
        <v>0</v>
      </c>
      <c r="HC163">
        <f t="shared" si="120"/>
        <v>0</v>
      </c>
      <c r="HE163" t="s">
        <v>3</v>
      </c>
      <c r="HF163" t="s">
        <v>3</v>
      </c>
      <c r="HM163" t="s">
        <v>3</v>
      </c>
      <c r="HN163" t="s">
        <v>184</v>
      </c>
      <c r="HO163" t="s">
        <v>185</v>
      </c>
      <c r="HP163" t="s">
        <v>182</v>
      </c>
      <c r="HQ163" t="s">
        <v>182</v>
      </c>
      <c r="IK163">
        <v>0</v>
      </c>
    </row>
    <row r="164" spans="1:245" x14ac:dyDescent="0.2">
      <c r="A164">
        <v>17</v>
      </c>
      <c r="B164">
        <v>1</v>
      </c>
      <c r="E164" t="s">
        <v>327</v>
      </c>
      <c r="F164" t="s">
        <v>287</v>
      </c>
      <c r="G164" t="s">
        <v>288</v>
      </c>
      <c r="H164" t="s">
        <v>68</v>
      </c>
      <c r="I164">
        <v>4883.25</v>
      </c>
      <c r="J164">
        <v>0</v>
      </c>
      <c r="K164">
        <v>4883.25</v>
      </c>
      <c r="O164">
        <f t="shared" si="101"/>
        <v>78766.820000000007</v>
      </c>
      <c r="P164">
        <f>ROUND(CQ164*I164,2)</f>
        <v>78766.820000000007</v>
      </c>
      <c r="Q164">
        <f>ROUND(CR164*I164,2)</f>
        <v>0</v>
      </c>
      <c r="R164">
        <f>ROUND(CS164*I164,2)</f>
        <v>0</v>
      </c>
      <c r="S164">
        <f>ROUND(CT164*I164,2)</f>
        <v>0</v>
      </c>
      <c r="T164">
        <f t="shared" si="102"/>
        <v>0</v>
      </c>
      <c r="U164">
        <f>ROUND(CV164*I164,7)</f>
        <v>0</v>
      </c>
      <c r="V164">
        <f>ROUND(CW164*I164,7)</f>
        <v>0</v>
      </c>
      <c r="W164">
        <f t="shared" si="103"/>
        <v>0</v>
      </c>
      <c r="X164">
        <f t="shared" si="104"/>
        <v>0</v>
      </c>
      <c r="Y164">
        <f t="shared" si="105"/>
        <v>0</v>
      </c>
      <c r="AA164">
        <v>32945098</v>
      </c>
      <c r="AB164">
        <f t="shared" si="106"/>
        <v>12.31</v>
      </c>
      <c r="AC164">
        <f>ROUND((ES164),6)</f>
        <v>12.31</v>
      </c>
      <c r="AD164">
        <f>ROUND((((ET164)-(EU164))+AE164),6)</f>
        <v>0</v>
      </c>
      <c r="AE164">
        <f t="shared" si="121"/>
        <v>0</v>
      </c>
      <c r="AF164">
        <f t="shared" si="121"/>
        <v>0</v>
      </c>
      <c r="AG164">
        <f t="shared" si="107"/>
        <v>0</v>
      </c>
      <c r="AH164">
        <f t="shared" si="122"/>
        <v>0</v>
      </c>
      <c r="AI164">
        <f t="shared" si="122"/>
        <v>0</v>
      </c>
      <c r="AJ164">
        <f t="shared" si="108"/>
        <v>0</v>
      </c>
      <c r="AK164">
        <v>12.31</v>
      </c>
      <c r="AL164">
        <v>12.31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1</v>
      </c>
      <c r="AW164">
        <v>1</v>
      </c>
      <c r="AZ164">
        <v>1</v>
      </c>
      <c r="BA164">
        <v>1</v>
      </c>
      <c r="BB164">
        <v>1</v>
      </c>
      <c r="BC164">
        <v>1.31</v>
      </c>
      <c r="BD164" t="s">
        <v>3</v>
      </c>
      <c r="BE164" t="s">
        <v>3</v>
      </c>
      <c r="BF164" t="s">
        <v>3</v>
      </c>
      <c r="BG164" t="s">
        <v>3</v>
      </c>
      <c r="BH164">
        <v>3</v>
      </c>
      <c r="BI164">
        <v>1</v>
      </c>
      <c r="BJ164" t="s">
        <v>289</v>
      </c>
      <c r="BM164">
        <v>500001</v>
      </c>
      <c r="BN164">
        <v>0</v>
      </c>
      <c r="BO164" t="s">
        <v>287</v>
      </c>
      <c r="BP164">
        <v>1</v>
      </c>
      <c r="BQ164">
        <v>8</v>
      </c>
      <c r="BR164">
        <v>0</v>
      </c>
      <c r="BS164">
        <v>1</v>
      </c>
      <c r="BT164">
        <v>1</v>
      </c>
      <c r="BU164">
        <v>1</v>
      </c>
      <c r="BV164">
        <v>1</v>
      </c>
      <c r="BW164">
        <v>1</v>
      </c>
      <c r="BX164">
        <v>1</v>
      </c>
      <c r="BY164" t="s">
        <v>3</v>
      </c>
      <c r="BZ164">
        <v>0</v>
      </c>
      <c r="CA164">
        <v>0</v>
      </c>
      <c r="CB164" t="s">
        <v>3</v>
      </c>
      <c r="CE164">
        <v>0</v>
      </c>
      <c r="CF164">
        <v>0</v>
      </c>
      <c r="CG164">
        <v>0</v>
      </c>
      <c r="CM164">
        <v>0</v>
      </c>
      <c r="CN164" t="s">
        <v>3</v>
      </c>
      <c r="CO164">
        <v>0</v>
      </c>
      <c r="CP164">
        <f t="shared" si="109"/>
        <v>78766.820000000007</v>
      </c>
      <c r="CQ164">
        <f>ROUND(AL164*BC164,2)</f>
        <v>16.13</v>
      </c>
      <c r="CR164">
        <f>ROUND(AM164*BB164,2)</f>
        <v>0</v>
      </c>
      <c r="CS164">
        <f>ROUND(AN164*BS164,2)</f>
        <v>0</v>
      </c>
      <c r="CT164">
        <f>ROUND(AO164*BA164,2)</f>
        <v>0</v>
      </c>
      <c r="CU164">
        <f t="shared" si="110"/>
        <v>0</v>
      </c>
      <c r="CV164">
        <f t="shared" si="123"/>
        <v>0</v>
      </c>
      <c r="CW164">
        <f t="shared" si="123"/>
        <v>0</v>
      </c>
      <c r="CX164">
        <f t="shared" si="111"/>
        <v>0</v>
      </c>
      <c r="CY164">
        <f>0</f>
        <v>0</v>
      </c>
      <c r="CZ164">
        <f>0</f>
        <v>0</v>
      </c>
      <c r="DC164" t="s">
        <v>3</v>
      </c>
      <c r="DD164" t="s">
        <v>3</v>
      </c>
      <c r="DE164" t="s">
        <v>3</v>
      </c>
      <c r="DF164" t="s">
        <v>3</v>
      </c>
      <c r="DG164" t="s">
        <v>3</v>
      </c>
      <c r="DH164" t="s">
        <v>3</v>
      </c>
      <c r="DI164" t="s">
        <v>3</v>
      </c>
      <c r="DJ164" t="s">
        <v>3</v>
      </c>
      <c r="DK164" t="s">
        <v>3</v>
      </c>
      <c r="DL164" t="s">
        <v>3</v>
      </c>
      <c r="DM164" t="s">
        <v>3</v>
      </c>
      <c r="DN164">
        <v>0</v>
      </c>
      <c r="DO164">
        <v>0</v>
      </c>
      <c r="DP164">
        <v>1</v>
      </c>
      <c r="DQ164">
        <v>1</v>
      </c>
      <c r="DU164">
        <v>1009</v>
      </c>
      <c r="DV164" t="s">
        <v>68</v>
      </c>
      <c r="DW164" t="s">
        <v>68</v>
      </c>
      <c r="DX164">
        <v>1</v>
      </c>
      <c r="DZ164" t="s">
        <v>3</v>
      </c>
      <c r="EA164" t="s">
        <v>3</v>
      </c>
      <c r="EB164" t="s">
        <v>3</v>
      </c>
      <c r="EC164" t="s">
        <v>3</v>
      </c>
      <c r="EE164">
        <v>31727907</v>
      </c>
      <c r="EF164">
        <v>8</v>
      </c>
      <c r="EG164" t="s">
        <v>73</v>
      </c>
      <c r="EH164">
        <v>0</v>
      </c>
      <c r="EI164" t="s">
        <v>3</v>
      </c>
      <c r="EJ164">
        <v>1</v>
      </c>
      <c r="EK164">
        <v>500001</v>
      </c>
      <c r="EL164" t="s">
        <v>74</v>
      </c>
      <c r="EM164" t="s">
        <v>75</v>
      </c>
      <c r="EO164" t="s">
        <v>3</v>
      </c>
      <c r="EQ164">
        <v>0</v>
      </c>
      <c r="ER164">
        <v>12.31</v>
      </c>
      <c r="ES164">
        <v>12.31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FQ164">
        <v>0</v>
      </c>
      <c r="FR164">
        <f t="shared" si="112"/>
        <v>0</v>
      </c>
      <c r="FS164">
        <v>0</v>
      </c>
      <c r="FX164">
        <v>0</v>
      </c>
      <c r="FY164">
        <v>0</v>
      </c>
      <c r="GA164" t="s">
        <v>3</v>
      </c>
      <c r="GD164">
        <v>1</v>
      </c>
      <c r="GF164">
        <v>1094990683</v>
      </c>
      <c r="GG164">
        <v>2</v>
      </c>
      <c r="GH164">
        <v>1</v>
      </c>
      <c r="GI164">
        <v>2</v>
      </c>
      <c r="GJ164">
        <v>0</v>
      </c>
      <c r="GK164">
        <v>0</v>
      </c>
      <c r="GL164">
        <f t="shared" si="113"/>
        <v>0</v>
      </c>
      <c r="GM164">
        <f t="shared" si="114"/>
        <v>78766.820000000007</v>
      </c>
      <c r="GN164">
        <f t="shared" si="115"/>
        <v>78766.820000000007</v>
      </c>
      <c r="GO164">
        <f t="shared" si="116"/>
        <v>0</v>
      </c>
      <c r="GP164">
        <f t="shared" si="117"/>
        <v>0</v>
      </c>
      <c r="GR164">
        <v>0</v>
      </c>
      <c r="GS164">
        <v>3</v>
      </c>
      <c r="GT164">
        <v>0</v>
      </c>
      <c r="GU164" t="s">
        <v>3</v>
      </c>
      <c r="GV164">
        <f t="shared" si="118"/>
        <v>0</v>
      </c>
      <c r="GW164">
        <v>1</v>
      </c>
      <c r="GX164">
        <f t="shared" si="119"/>
        <v>0</v>
      </c>
      <c r="HA164">
        <v>0</v>
      </c>
      <c r="HB164">
        <v>0</v>
      </c>
      <c r="HC164">
        <f t="shared" si="120"/>
        <v>0</v>
      </c>
      <c r="HE164" t="s">
        <v>3</v>
      </c>
      <c r="HF164" t="s">
        <v>3</v>
      </c>
      <c r="HM164" t="s">
        <v>3</v>
      </c>
      <c r="HN164" t="s">
        <v>3</v>
      </c>
      <c r="HO164" t="s">
        <v>3</v>
      </c>
      <c r="HP164" t="s">
        <v>3</v>
      </c>
      <c r="HQ164" t="s">
        <v>3</v>
      </c>
      <c r="IK164">
        <v>0</v>
      </c>
    </row>
    <row r="165" spans="1:245" x14ac:dyDescent="0.2">
      <c r="A165">
        <v>17</v>
      </c>
      <c r="B165">
        <v>1</v>
      </c>
      <c r="E165" t="s">
        <v>328</v>
      </c>
      <c r="F165" t="s">
        <v>291</v>
      </c>
      <c r="G165" t="s">
        <v>292</v>
      </c>
      <c r="H165" t="s">
        <v>33</v>
      </c>
      <c r="I165">
        <v>0.1714</v>
      </c>
      <c r="J165">
        <v>0</v>
      </c>
      <c r="K165">
        <v>0.1714</v>
      </c>
      <c r="O165">
        <f t="shared" si="101"/>
        <v>12826.43</v>
      </c>
      <c r="P165">
        <f>ROUND(CQ165*I165,2)</f>
        <v>12826.43</v>
      </c>
      <c r="Q165">
        <f>ROUND(CR165*I165,2)</f>
        <v>0</v>
      </c>
      <c r="R165">
        <f>ROUND(CS165*I165,2)</f>
        <v>0</v>
      </c>
      <c r="S165">
        <f>ROUND(CT165*I165,2)</f>
        <v>0</v>
      </c>
      <c r="T165">
        <f t="shared" si="102"/>
        <v>0</v>
      </c>
      <c r="U165">
        <f>ROUND(CV165*I165,7)</f>
        <v>0</v>
      </c>
      <c r="V165">
        <f>ROUND(CW165*I165,7)</f>
        <v>0</v>
      </c>
      <c r="W165">
        <f t="shared" si="103"/>
        <v>0</v>
      </c>
      <c r="X165">
        <f t="shared" si="104"/>
        <v>0</v>
      </c>
      <c r="Y165">
        <f t="shared" si="105"/>
        <v>0</v>
      </c>
      <c r="AA165">
        <v>32945098</v>
      </c>
      <c r="AB165">
        <f t="shared" si="106"/>
        <v>60840.08</v>
      </c>
      <c r="AC165">
        <f>ROUND((ES165),6)</f>
        <v>60840.08</v>
      </c>
      <c r="AD165">
        <f>ROUND((((ET165)-(EU165))+AE165),6)</f>
        <v>0</v>
      </c>
      <c r="AE165">
        <f t="shared" si="121"/>
        <v>0</v>
      </c>
      <c r="AF165">
        <f t="shared" si="121"/>
        <v>0</v>
      </c>
      <c r="AG165">
        <f t="shared" si="107"/>
        <v>0</v>
      </c>
      <c r="AH165">
        <f t="shared" si="122"/>
        <v>0</v>
      </c>
      <c r="AI165">
        <f t="shared" si="122"/>
        <v>0</v>
      </c>
      <c r="AJ165">
        <f t="shared" si="108"/>
        <v>0</v>
      </c>
      <c r="AK165">
        <v>60840.08</v>
      </c>
      <c r="AL165">
        <v>60840.08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1</v>
      </c>
      <c r="AW165">
        <v>1</v>
      </c>
      <c r="AZ165">
        <v>1</v>
      </c>
      <c r="BA165">
        <v>1</v>
      </c>
      <c r="BB165">
        <v>1</v>
      </c>
      <c r="BC165">
        <v>1.23</v>
      </c>
      <c r="BD165" t="s">
        <v>3</v>
      </c>
      <c r="BE165" t="s">
        <v>3</v>
      </c>
      <c r="BF165" t="s">
        <v>3</v>
      </c>
      <c r="BG165" t="s">
        <v>3</v>
      </c>
      <c r="BH165">
        <v>3</v>
      </c>
      <c r="BI165">
        <v>1</v>
      </c>
      <c r="BJ165" t="s">
        <v>293</v>
      </c>
      <c r="BM165">
        <v>500001</v>
      </c>
      <c r="BN165">
        <v>0</v>
      </c>
      <c r="BO165" t="s">
        <v>291</v>
      </c>
      <c r="BP165">
        <v>1</v>
      </c>
      <c r="BQ165">
        <v>8</v>
      </c>
      <c r="BR165">
        <v>0</v>
      </c>
      <c r="BS165">
        <v>1</v>
      </c>
      <c r="BT165">
        <v>1</v>
      </c>
      <c r="BU165">
        <v>1</v>
      </c>
      <c r="BV165">
        <v>1</v>
      </c>
      <c r="BW165">
        <v>1</v>
      </c>
      <c r="BX165">
        <v>1</v>
      </c>
      <c r="BY165" t="s">
        <v>3</v>
      </c>
      <c r="BZ165">
        <v>0</v>
      </c>
      <c r="CA165">
        <v>0</v>
      </c>
      <c r="CB165" t="s">
        <v>3</v>
      </c>
      <c r="CE165">
        <v>0</v>
      </c>
      <c r="CF165">
        <v>0</v>
      </c>
      <c r="CG165">
        <v>0</v>
      </c>
      <c r="CM165">
        <v>0</v>
      </c>
      <c r="CN165" t="s">
        <v>3</v>
      </c>
      <c r="CO165">
        <v>0</v>
      </c>
      <c r="CP165">
        <f t="shared" si="109"/>
        <v>12826.43</v>
      </c>
      <c r="CQ165">
        <f>ROUND(AL165*BC165,2)</f>
        <v>74833.3</v>
      </c>
      <c r="CR165">
        <f>ROUND(AM165*BB165,2)</f>
        <v>0</v>
      </c>
      <c r="CS165">
        <f>ROUND(AN165*BS165,2)</f>
        <v>0</v>
      </c>
      <c r="CT165">
        <f>ROUND(AO165*BA165,2)</f>
        <v>0</v>
      </c>
      <c r="CU165">
        <f t="shared" si="110"/>
        <v>0</v>
      </c>
      <c r="CV165">
        <f t="shared" si="123"/>
        <v>0</v>
      </c>
      <c r="CW165">
        <f t="shared" si="123"/>
        <v>0</v>
      </c>
      <c r="CX165">
        <f t="shared" si="111"/>
        <v>0</v>
      </c>
      <c r="CY165">
        <f>0</f>
        <v>0</v>
      </c>
      <c r="CZ165">
        <f>0</f>
        <v>0</v>
      </c>
      <c r="DC165" t="s">
        <v>3</v>
      </c>
      <c r="DD165" t="s">
        <v>3</v>
      </c>
      <c r="DE165" t="s">
        <v>3</v>
      </c>
      <c r="DF165" t="s">
        <v>3</v>
      </c>
      <c r="DG165" t="s">
        <v>3</v>
      </c>
      <c r="DH165" t="s">
        <v>3</v>
      </c>
      <c r="DI165" t="s">
        <v>3</v>
      </c>
      <c r="DJ165" t="s">
        <v>3</v>
      </c>
      <c r="DK165" t="s">
        <v>3</v>
      </c>
      <c r="DL165" t="s">
        <v>3</v>
      </c>
      <c r="DM165" t="s">
        <v>3</v>
      </c>
      <c r="DN165">
        <v>0</v>
      </c>
      <c r="DO165">
        <v>0</v>
      </c>
      <c r="DP165">
        <v>1</v>
      </c>
      <c r="DQ165">
        <v>1</v>
      </c>
      <c r="DU165">
        <v>1009</v>
      </c>
      <c r="DV165" t="s">
        <v>33</v>
      </c>
      <c r="DW165" t="s">
        <v>33</v>
      </c>
      <c r="DX165">
        <v>1000</v>
      </c>
      <c r="DZ165" t="s">
        <v>3</v>
      </c>
      <c r="EA165" t="s">
        <v>3</v>
      </c>
      <c r="EB165" t="s">
        <v>3</v>
      </c>
      <c r="EC165" t="s">
        <v>3</v>
      </c>
      <c r="EE165">
        <v>31727907</v>
      </c>
      <c r="EF165">
        <v>8</v>
      </c>
      <c r="EG165" t="s">
        <v>73</v>
      </c>
      <c r="EH165">
        <v>0</v>
      </c>
      <c r="EI165" t="s">
        <v>3</v>
      </c>
      <c r="EJ165">
        <v>1</v>
      </c>
      <c r="EK165">
        <v>500001</v>
      </c>
      <c r="EL165" t="s">
        <v>74</v>
      </c>
      <c r="EM165" t="s">
        <v>75</v>
      </c>
      <c r="EO165" t="s">
        <v>3</v>
      </c>
      <c r="EQ165">
        <v>0</v>
      </c>
      <c r="ER165">
        <v>60840.08</v>
      </c>
      <c r="ES165">
        <v>60840.08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FQ165">
        <v>0</v>
      </c>
      <c r="FR165">
        <f t="shared" si="112"/>
        <v>0</v>
      </c>
      <c r="FS165">
        <v>0</v>
      </c>
      <c r="FX165">
        <v>0</v>
      </c>
      <c r="FY165">
        <v>0</v>
      </c>
      <c r="GA165" t="s">
        <v>3</v>
      </c>
      <c r="GD165">
        <v>1</v>
      </c>
      <c r="GF165">
        <v>-2132977165</v>
      </c>
      <c r="GG165">
        <v>2</v>
      </c>
      <c r="GH165">
        <v>1</v>
      </c>
      <c r="GI165">
        <v>2</v>
      </c>
      <c r="GJ165">
        <v>0</v>
      </c>
      <c r="GK165">
        <v>0</v>
      </c>
      <c r="GL165">
        <f t="shared" si="113"/>
        <v>0</v>
      </c>
      <c r="GM165">
        <f t="shared" si="114"/>
        <v>12826.43</v>
      </c>
      <c r="GN165">
        <f t="shared" si="115"/>
        <v>12826.43</v>
      </c>
      <c r="GO165">
        <f t="shared" si="116"/>
        <v>0</v>
      </c>
      <c r="GP165">
        <f t="shared" si="117"/>
        <v>0</v>
      </c>
      <c r="GR165">
        <v>0</v>
      </c>
      <c r="GS165">
        <v>3</v>
      </c>
      <c r="GT165">
        <v>0</v>
      </c>
      <c r="GU165" t="s">
        <v>3</v>
      </c>
      <c r="GV165">
        <f t="shared" si="118"/>
        <v>0</v>
      </c>
      <c r="GW165">
        <v>1</v>
      </c>
      <c r="GX165">
        <f t="shared" si="119"/>
        <v>0</v>
      </c>
      <c r="HA165">
        <v>0</v>
      </c>
      <c r="HB165">
        <v>0</v>
      </c>
      <c r="HC165">
        <f t="shared" si="120"/>
        <v>0</v>
      </c>
      <c r="HE165" t="s">
        <v>3</v>
      </c>
      <c r="HF165" t="s">
        <v>3</v>
      </c>
      <c r="HM165" t="s">
        <v>3</v>
      </c>
      <c r="HN165" t="s">
        <v>3</v>
      </c>
      <c r="HO165" t="s">
        <v>3</v>
      </c>
      <c r="HP165" t="s">
        <v>3</v>
      </c>
      <c r="HQ165" t="s">
        <v>3</v>
      </c>
      <c r="IK165">
        <v>0</v>
      </c>
    </row>
    <row r="166" spans="1:245" x14ac:dyDescent="0.2">
      <c r="A166">
        <v>17</v>
      </c>
      <c r="B166">
        <v>1</v>
      </c>
      <c r="C166">
        <f>ROW(SmtRes!A155)</f>
        <v>155</v>
      </c>
      <c r="D166">
        <f>ROW(EtalonRes!A155)</f>
        <v>155</v>
      </c>
      <c r="E166" t="s">
        <v>329</v>
      </c>
      <c r="F166" t="s">
        <v>330</v>
      </c>
      <c r="G166" t="s">
        <v>331</v>
      </c>
      <c r="H166" t="s">
        <v>22</v>
      </c>
      <c r="I166">
        <f>ROUND((399.5+75+55+45)/100,7)</f>
        <v>5.7450000000000001</v>
      </c>
      <c r="J166">
        <v>0</v>
      </c>
      <c r="K166">
        <f>ROUND((399.5+75+55+45)/100,7)</f>
        <v>5.7450000000000001</v>
      </c>
      <c r="O166">
        <f t="shared" si="101"/>
        <v>129160.23</v>
      </c>
      <c r="P166">
        <f>SUMIF(SmtRes!AQ147:'SmtRes'!AQ155,"=1",SmtRes!DF147:'SmtRes'!DF155)</f>
        <v>5882.61</v>
      </c>
      <c r="Q166">
        <f>SUMIF(SmtRes!AQ147:'SmtRes'!AQ155,"=1",SmtRes!DG147:'SmtRes'!DG155)</f>
        <v>437.95000000000005</v>
      </c>
      <c r="R166">
        <f>SUMIF(SmtRes!AQ147:'SmtRes'!AQ155,"=1",SmtRes!DH147:'SmtRes'!DH155)</f>
        <v>393.28</v>
      </c>
      <c r="S166">
        <f>SUMIF(SmtRes!AQ147:'SmtRes'!AQ155,"=1",SmtRes!DI147:'SmtRes'!DI155)</f>
        <v>122446.39</v>
      </c>
      <c r="T166">
        <f t="shared" si="102"/>
        <v>0</v>
      </c>
      <c r="U166">
        <f>SUMIF(SmtRes!AQ147:'SmtRes'!AQ155,"=1",SmtRes!CV147:'SmtRes'!CV155)</f>
        <v>264.13786499999998</v>
      </c>
      <c r="V166">
        <f>SUMIF(SmtRes!AQ147:'SmtRes'!AQ155,"=1",SmtRes!CW147:'SmtRes'!CW155)</f>
        <v>0.78993749999999996</v>
      </c>
      <c r="W166">
        <f t="shared" si="103"/>
        <v>0</v>
      </c>
      <c r="X166">
        <f t="shared" si="104"/>
        <v>110555.7</v>
      </c>
      <c r="Y166">
        <f t="shared" si="105"/>
        <v>51162.720000000001</v>
      </c>
      <c r="AA166">
        <v>32945098</v>
      </c>
      <c r="AB166">
        <f t="shared" si="106"/>
        <v>22143.761030000001</v>
      </c>
      <c r="AC166">
        <f>ROUND((SUM(SmtRes!BQ147:'SmtRes'!BQ155)),6)</f>
        <v>754.15051500000004</v>
      </c>
      <c r="AD166">
        <f>ROUND((((SUM(SmtRes!BR147:'SmtRes'!BR155))-(SUM(SmtRes!BS147:'SmtRes'!BS155)))+AE166),6)</f>
        <v>76.052625000000006</v>
      </c>
      <c r="AE166">
        <f>ROUND((SUM(SmtRes!BS147:'SmtRes'!BS155)),6)</f>
        <v>68.456000000000003</v>
      </c>
      <c r="AF166">
        <f>ROUND((SUM(SmtRes!BT147:'SmtRes'!BT155)),6)</f>
        <v>21313.55789</v>
      </c>
      <c r="AG166">
        <f t="shared" si="107"/>
        <v>0</v>
      </c>
      <c r="AH166">
        <f>(SUM(SmtRes!BU147:'SmtRes'!BU155))</f>
        <v>45.97699999999999</v>
      </c>
      <c r="AI166">
        <f>(SUM(SmtRes!BV147:'SmtRes'!BV155))</f>
        <v>0.13750000000000001</v>
      </c>
      <c r="AJ166">
        <f t="shared" si="108"/>
        <v>0</v>
      </c>
      <c r="AK166">
        <v>19403.286014999998</v>
      </c>
      <c r="AL166">
        <v>754.15051500000004</v>
      </c>
      <c r="AM166">
        <v>60.842100000000002</v>
      </c>
      <c r="AN166">
        <v>54.764800000000001</v>
      </c>
      <c r="AO166">
        <v>18533.528599999998</v>
      </c>
      <c r="AP166">
        <v>0</v>
      </c>
      <c r="AQ166">
        <v>39.979999999999997</v>
      </c>
      <c r="AR166">
        <v>0.11</v>
      </c>
      <c r="AS166">
        <v>0</v>
      </c>
      <c r="AT166">
        <v>90</v>
      </c>
      <c r="AU166">
        <v>41.65</v>
      </c>
      <c r="AV166">
        <v>1</v>
      </c>
      <c r="AW166">
        <v>1</v>
      </c>
      <c r="AZ166">
        <v>1</v>
      </c>
      <c r="BA166">
        <v>1</v>
      </c>
      <c r="BB166">
        <v>1</v>
      </c>
      <c r="BC166">
        <v>1</v>
      </c>
      <c r="BD166" t="s">
        <v>3</v>
      </c>
      <c r="BE166" t="s">
        <v>3</v>
      </c>
      <c r="BF166" t="s">
        <v>3</v>
      </c>
      <c r="BG166" t="s">
        <v>3</v>
      </c>
      <c r="BH166">
        <v>0</v>
      </c>
      <c r="BI166">
        <v>1</v>
      </c>
      <c r="BJ166" t="s">
        <v>332</v>
      </c>
      <c r="BM166">
        <v>15001</v>
      </c>
      <c r="BN166">
        <v>0</v>
      </c>
      <c r="BO166" t="s">
        <v>3</v>
      </c>
      <c r="BP166">
        <v>0</v>
      </c>
      <c r="BQ166">
        <v>2</v>
      </c>
      <c r="BR166">
        <v>0</v>
      </c>
      <c r="BS166">
        <v>1</v>
      </c>
      <c r="BT166">
        <v>1</v>
      </c>
      <c r="BU166">
        <v>1</v>
      </c>
      <c r="BV166">
        <v>1</v>
      </c>
      <c r="BW166">
        <v>1</v>
      </c>
      <c r="BX166">
        <v>1</v>
      </c>
      <c r="BY166" t="s">
        <v>3</v>
      </c>
      <c r="BZ166">
        <v>100</v>
      </c>
      <c r="CA166">
        <v>49</v>
      </c>
      <c r="CB166" t="s">
        <v>3</v>
      </c>
      <c r="CE166">
        <v>0</v>
      </c>
      <c r="CF166">
        <v>0</v>
      </c>
      <c r="CG166">
        <v>0</v>
      </c>
      <c r="CM166">
        <v>0</v>
      </c>
      <c r="CN166" t="s">
        <v>1037</v>
      </c>
      <c r="CO166">
        <v>0</v>
      </c>
      <c r="CP166">
        <f t="shared" si="109"/>
        <v>129160.23</v>
      </c>
      <c r="CQ166">
        <f>SUMIF(SmtRes!AQ147:'SmtRes'!AQ155,"=1",SmtRes!AA147:'SmtRes'!AA155)</f>
        <v>78365.069999999992</v>
      </c>
      <c r="CR166">
        <f>SUMIF(SmtRes!AQ147:'SmtRes'!AQ155,"=1",SmtRes!AB147:'SmtRes'!AB155)</f>
        <v>650.36</v>
      </c>
      <c r="CS166">
        <f>SUMIF(SmtRes!AQ147:'SmtRes'!AQ155,"=1",SmtRes!AC147:'SmtRes'!AC155)</f>
        <v>949.66000000000008</v>
      </c>
      <c r="CT166">
        <f>SUMIF(SmtRes!AQ147:'SmtRes'!AQ155,"=1",SmtRes!AD147:'SmtRes'!AD155)</f>
        <v>463.57</v>
      </c>
      <c r="CU166">
        <f t="shared" si="110"/>
        <v>0</v>
      </c>
      <c r="CV166">
        <f>SUMIF(SmtRes!AQ147:'SmtRes'!AQ155,"=1",SmtRes!BU147:'SmtRes'!BU155)</f>
        <v>45.97699999999999</v>
      </c>
      <c r="CW166">
        <f>SUMIF(SmtRes!AQ147:'SmtRes'!AQ155,"=1",SmtRes!BV147:'SmtRes'!BV155)</f>
        <v>0.13750000000000001</v>
      </c>
      <c r="CX166">
        <f t="shared" si="111"/>
        <v>0</v>
      </c>
      <c r="CY166">
        <f>(((S166+R166)*AT166)/100)</f>
        <v>110555.70300000001</v>
      </c>
      <c r="CZ166">
        <f>(((S166+R166)*AU166)/100)</f>
        <v>51162.722555</v>
      </c>
      <c r="DB166">
        <v>11</v>
      </c>
      <c r="DC166" t="s">
        <v>3</v>
      </c>
      <c r="DD166" t="s">
        <v>3</v>
      </c>
      <c r="DE166" t="s">
        <v>38</v>
      </c>
      <c r="DF166" t="s">
        <v>38</v>
      </c>
      <c r="DG166" t="s">
        <v>39</v>
      </c>
      <c r="DH166" t="s">
        <v>3</v>
      </c>
      <c r="DI166" t="s">
        <v>39</v>
      </c>
      <c r="DJ166" t="s">
        <v>38</v>
      </c>
      <c r="DK166" t="s">
        <v>3</v>
      </c>
      <c r="DL166" t="s">
        <v>40</v>
      </c>
      <c r="DM166" t="s">
        <v>41</v>
      </c>
      <c r="DN166">
        <v>0</v>
      </c>
      <c r="DO166">
        <v>0</v>
      </c>
      <c r="DP166">
        <v>1</v>
      </c>
      <c r="DQ166">
        <v>1</v>
      </c>
      <c r="DU166">
        <v>1005</v>
      </c>
      <c r="DV166" t="s">
        <v>22</v>
      </c>
      <c r="DW166" t="s">
        <v>22</v>
      </c>
      <c r="DX166">
        <v>100</v>
      </c>
      <c r="DZ166" t="s">
        <v>3</v>
      </c>
      <c r="EA166" t="s">
        <v>3</v>
      </c>
      <c r="EB166" t="s">
        <v>3</v>
      </c>
      <c r="EC166" t="s">
        <v>3</v>
      </c>
      <c r="EE166">
        <v>31728000</v>
      </c>
      <c r="EF166">
        <v>2</v>
      </c>
      <c r="EG166" t="s">
        <v>24</v>
      </c>
      <c r="EH166">
        <v>15</v>
      </c>
      <c r="EI166" t="s">
        <v>182</v>
      </c>
      <c r="EJ166">
        <v>1</v>
      </c>
      <c r="EK166">
        <v>15001</v>
      </c>
      <c r="EL166" t="s">
        <v>182</v>
      </c>
      <c r="EM166" t="s">
        <v>183</v>
      </c>
      <c r="EO166" t="s">
        <v>44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39.979999999999997</v>
      </c>
      <c r="EX166">
        <v>0.11</v>
      </c>
      <c r="EY166">
        <v>0</v>
      </c>
      <c r="FQ166">
        <v>0</v>
      </c>
      <c r="FR166">
        <f t="shared" si="112"/>
        <v>0</v>
      </c>
      <c r="FS166">
        <v>0</v>
      </c>
      <c r="FX166">
        <v>90</v>
      </c>
      <c r="FY166">
        <v>41.65</v>
      </c>
      <c r="GA166" t="s">
        <v>3</v>
      </c>
      <c r="GD166">
        <v>1</v>
      </c>
      <c r="GF166">
        <v>-1841654430</v>
      </c>
      <c r="GG166">
        <v>2</v>
      </c>
      <c r="GH166">
        <v>1</v>
      </c>
      <c r="GI166">
        <v>-2</v>
      </c>
      <c r="GJ166">
        <v>0</v>
      </c>
      <c r="GK166">
        <v>0</v>
      </c>
      <c r="GL166">
        <f t="shared" si="113"/>
        <v>0</v>
      </c>
      <c r="GM166">
        <f t="shared" si="114"/>
        <v>290878.65000000002</v>
      </c>
      <c r="GN166">
        <f t="shared" si="115"/>
        <v>290878.65000000002</v>
      </c>
      <c r="GO166">
        <f t="shared" si="116"/>
        <v>0</v>
      </c>
      <c r="GP166">
        <f t="shared" si="117"/>
        <v>0</v>
      </c>
      <c r="GR166">
        <v>0</v>
      </c>
      <c r="GS166">
        <v>3</v>
      </c>
      <c r="GT166">
        <v>0</v>
      </c>
      <c r="GU166" t="s">
        <v>3</v>
      </c>
      <c r="GV166">
        <f t="shared" si="118"/>
        <v>0</v>
      </c>
      <c r="GW166">
        <v>1</v>
      </c>
      <c r="GX166">
        <f t="shared" si="119"/>
        <v>0</v>
      </c>
      <c r="HA166">
        <v>0</v>
      </c>
      <c r="HB166">
        <v>0</v>
      </c>
      <c r="HC166">
        <f t="shared" si="120"/>
        <v>0</v>
      </c>
      <c r="HE166" t="s">
        <v>3</v>
      </c>
      <c r="HF166" t="s">
        <v>3</v>
      </c>
      <c r="HM166" t="s">
        <v>3</v>
      </c>
      <c r="HN166" t="s">
        <v>184</v>
      </c>
      <c r="HO166" t="s">
        <v>185</v>
      </c>
      <c r="HP166" t="s">
        <v>182</v>
      </c>
      <c r="HQ166" t="s">
        <v>182</v>
      </c>
      <c r="IK166">
        <v>0</v>
      </c>
    </row>
    <row r="167" spans="1:245" x14ac:dyDescent="0.2">
      <c r="A167">
        <v>18</v>
      </c>
      <c r="B167">
        <v>1</v>
      </c>
      <c r="C167">
        <v>153</v>
      </c>
      <c r="E167" t="s">
        <v>333</v>
      </c>
      <c r="F167" t="s">
        <v>187</v>
      </c>
      <c r="G167" t="s">
        <v>188</v>
      </c>
      <c r="H167" t="s">
        <v>33</v>
      </c>
      <c r="I167">
        <f>I166*J167</f>
        <v>0.189585</v>
      </c>
      <c r="J167">
        <v>3.3000000000000002E-2</v>
      </c>
      <c r="K167">
        <v>3.3000000000000002E-2</v>
      </c>
      <c r="O167">
        <f t="shared" si="101"/>
        <v>0</v>
      </c>
      <c r="P167">
        <f>ROUND(CQ167*I167,2)</f>
        <v>0</v>
      </c>
      <c r="Q167">
        <f>ROUND(CR167*I167,2)</f>
        <v>0</v>
      </c>
      <c r="R167">
        <f>ROUND(CS167*I167,2)</f>
        <v>0</v>
      </c>
      <c r="S167">
        <f>ROUND(CT167*I167,2)</f>
        <v>0</v>
      </c>
      <c r="T167">
        <f t="shared" si="102"/>
        <v>0</v>
      </c>
      <c r="U167">
        <f>ROUND(CV167*I167,7)</f>
        <v>0</v>
      </c>
      <c r="V167">
        <f>ROUND(CW167*I167,7)</f>
        <v>0</v>
      </c>
      <c r="W167">
        <f t="shared" si="103"/>
        <v>0</v>
      </c>
      <c r="X167">
        <f t="shared" si="104"/>
        <v>0</v>
      </c>
      <c r="Y167">
        <f t="shared" si="105"/>
        <v>0</v>
      </c>
      <c r="AA167">
        <v>32945098</v>
      </c>
      <c r="AB167">
        <f t="shared" si="106"/>
        <v>0</v>
      </c>
      <c r="AC167">
        <f>ROUND((ES167),6)</f>
        <v>0</v>
      </c>
      <c r="AD167">
        <f>ROUND((((ET167)-(EU167))+AE167),6)</f>
        <v>0</v>
      </c>
      <c r="AE167">
        <f t="shared" ref="AE167:AF170" si="124">ROUND((EU167),6)</f>
        <v>0</v>
      </c>
      <c r="AF167">
        <f t="shared" si="124"/>
        <v>0</v>
      </c>
      <c r="AG167">
        <f t="shared" si="107"/>
        <v>0</v>
      </c>
      <c r="AH167">
        <f t="shared" ref="AH167:AI170" si="125">(EW167)</f>
        <v>0</v>
      </c>
      <c r="AI167">
        <f t="shared" si="125"/>
        <v>0</v>
      </c>
      <c r="AJ167">
        <f t="shared" si="108"/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100</v>
      </c>
      <c r="AU167">
        <v>49</v>
      </c>
      <c r="AV167">
        <v>1</v>
      </c>
      <c r="AW167">
        <v>1</v>
      </c>
      <c r="AZ167">
        <v>1</v>
      </c>
      <c r="BA167">
        <v>1</v>
      </c>
      <c r="BB167">
        <v>1</v>
      </c>
      <c r="BC167">
        <v>1</v>
      </c>
      <c r="BD167" t="s">
        <v>3</v>
      </c>
      <c r="BE167" t="s">
        <v>3</v>
      </c>
      <c r="BF167" t="s">
        <v>3</v>
      </c>
      <c r="BG167" t="s">
        <v>3</v>
      </c>
      <c r="BH167">
        <v>3</v>
      </c>
      <c r="BI167">
        <v>1</v>
      </c>
      <c r="BJ167" t="s">
        <v>3</v>
      </c>
      <c r="BM167">
        <v>15001</v>
      </c>
      <c r="BN167">
        <v>0</v>
      </c>
      <c r="BO167" t="s">
        <v>3</v>
      </c>
      <c r="BP167">
        <v>0</v>
      </c>
      <c r="BQ167">
        <v>2</v>
      </c>
      <c r="BR167">
        <v>0</v>
      </c>
      <c r="BS167">
        <v>1</v>
      </c>
      <c r="BT167">
        <v>1</v>
      </c>
      <c r="BU167">
        <v>1</v>
      </c>
      <c r="BV167">
        <v>1</v>
      </c>
      <c r="BW167">
        <v>1</v>
      </c>
      <c r="BX167">
        <v>1</v>
      </c>
      <c r="BY167" t="s">
        <v>3</v>
      </c>
      <c r="BZ167">
        <v>100</v>
      </c>
      <c r="CA167">
        <v>49</v>
      </c>
      <c r="CB167" t="s">
        <v>3</v>
      </c>
      <c r="CE167">
        <v>0</v>
      </c>
      <c r="CF167">
        <v>0</v>
      </c>
      <c r="CG167">
        <v>0</v>
      </c>
      <c r="CM167">
        <v>0</v>
      </c>
      <c r="CN167" t="s">
        <v>3</v>
      </c>
      <c r="CO167">
        <v>0</v>
      </c>
      <c r="CP167">
        <f t="shared" si="109"/>
        <v>0</v>
      </c>
      <c r="CQ167">
        <f>ROUND(AL167*BC167,2)</f>
        <v>0</v>
      </c>
      <c r="CR167">
        <f>ROUND(AM167*BB167,2)</f>
        <v>0</v>
      </c>
      <c r="CS167">
        <f>ROUND(AN167*BS167,2)</f>
        <v>0</v>
      </c>
      <c r="CT167">
        <f>ROUND(AO167*BA167,2)</f>
        <v>0</v>
      </c>
      <c r="CU167">
        <f t="shared" si="110"/>
        <v>0</v>
      </c>
      <c r="CV167">
        <f t="shared" ref="CV167:CW170" si="126">AH167</f>
        <v>0</v>
      </c>
      <c r="CW167">
        <f t="shared" si="126"/>
        <v>0</v>
      </c>
      <c r="CX167">
        <f t="shared" si="111"/>
        <v>0</v>
      </c>
      <c r="CY167">
        <f>(((S167+R167)*AT167)/100)</f>
        <v>0</v>
      </c>
      <c r="CZ167">
        <f>(((S167+R167)*AU167)/100)</f>
        <v>0</v>
      </c>
      <c r="DC167" t="s">
        <v>3</v>
      </c>
      <c r="DD167" t="s">
        <v>3</v>
      </c>
      <c r="DE167" t="s">
        <v>3</v>
      </c>
      <c r="DF167" t="s">
        <v>3</v>
      </c>
      <c r="DG167" t="s">
        <v>3</v>
      </c>
      <c r="DH167" t="s">
        <v>3</v>
      </c>
      <c r="DI167" t="s">
        <v>3</v>
      </c>
      <c r="DJ167" t="s">
        <v>3</v>
      </c>
      <c r="DK167" t="s">
        <v>3</v>
      </c>
      <c r="DL167" t="s">
        <v>3</v>
      </c>
      <c r="DM167" t="s">
        <v>3</v>
      </c>
      <c r="DN167">
        <v>0</v>
      </c>
      <c r="DO167">
        <v>0</v>
      </c>
      <c r="DP167">
        <v>1</v>
      </c>
      <c r="DQ167">
        <v>1</v>
      </c>
      <c r="DU167">
        <v>1009</v>
      </c>
      <c r="DV167" t="s">
        <v>33</v>
      </c>
      <c r="DW167" t="s">
        <v>33</v>
      </c>
      <c r="DX167">
        <v>1000</v>
      </c>
      <c r="DZ167" t="s">
        <v>3</v>
      </c>
      <c r="EA167" t="s">
        <v>3</v>
      </c>
      <c r="EB167" t="s">
        <v>3</v>
      </c>
      <c r="EC167" t="s">
        <v>3</v>
      </c>
      <c r="EE167">
        <v>31728000</v>
      </c>
      <c r="EF167">
        <v>2</v>
      </c>
      <c r="EG167" t="s">
        <v>24</v>
      </c>
      <c r="EH167">
        <v>15</v>
      </c>
      <c r="EI167" t="s">
        <v>182</v>
      </c>
      <c r="EJ167">
        <v>1</v>
      </c>
      <c r="EK167">
        <v>15001</v>
      </c>
      <c r="EL167" t="s">
        <v>182</v>
      </c>
      <c r="EM167" t="s">
        <v>183</v>
      </c>
      <c r="EO167" t="s">
        <v>3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FQ167">
        <v>0</v>
      </c>
      <c r="FR167">
        <f t="shared" si="112"/>
        <v>0</v>
      </c>
      <c r="FS167">
        <v>0</v>
      </c>
      <c r="FX167">
        <v>100</v>
      </c>
      <c r="FY167">
        <v>49</v>
      </c>
      <c r="GA167" t="s">
        <v>3</v>
      </c>
      <c r="GD167">
        <v>1</v>
      </c>
      <c r="GF167">
        <v>1853111044</v>
      </c>
      <c r="GG167">
        <v>2</v>
      </c>
      <c r="GH167">
        <v>1</v>
      </c>
      <c r="GI167">
        <v>-2</v>
      </c>
      <c r="GJ167">
        <v>0</v>
      </c>
      <c r="GK167">
        <v>0</v>
      </c>
      <c r="GL167">
        <f t="shared" si="113"/>
        <v>0</v>
      </c>
      <c r="GM167">
        <f t="shared" si="114"/>
        <v>0</v>
      </c>
      <c r="GN167">
        <f t="shared" si="115"/>
        <v>0</v>
      </c>
      <c r="GO167">
        <f t="shared" si="116"/>
        <v>0</v>
      </c>
      <c r="GP167">
        <f t="shared" si="117"/>
        <v>0</v>
      </c>
      <c r="GR167">
        <v>0</v>
      </c>
      <c r="GS167">
        <v>3</v>
      </c>
      <c r="GT167">
        <v>0</v>
      </c>
      <c r="GU167" t="s">
        <v>3</v>
      </c>
      <c r="GV167">
        <f t="shared" si="118"/>
        <v>0</v>
      </c>
      <c r="GW167">
        <v>1</v>
      </c>
      <c r="GX167">
        <f t="shared" si="119"/>
        <v>0</v>
      </c>
      <c r="HA167">
        <v>0</v>
      </c>
      <c r="HB167">
        <v>0</v>
      </c>
      <c r="HC167">
        <f t="shared" si="120"/>
        <v>0</v>
      </c>
      <c r="HE167" t="s">
        <v>3</v>
      </c>
      <c r="HF167" t="s">
        <v>3</v>
      </c>
      <c r="HM167" t="s">
        <v>3</v>
      </c>
      <c r="HN167" t="s">
        <v>184</v>
      </c>
      <c r="HO167" t="s">
        <v>185</v>
      </c>
      <c r="HP167" t="s">
        <v>182</v>
      </c>
      <c r="HQ167" t="s">
        <v>182</v>
      </c>
      <c r="IK167">
        <v>0</v>
      </c>
    </row>
    <row r="168" spans="1:245" x14ac:dyDescent="0.2">
      <c r="A168">
        <v>18</v>
      </c>
      <c r="B168">
        <v>1</v>
      </c>
      <c r="C168">
        <v>154</v>
      </c>
      <c r="E168" t="s">
        <v>334</v>
      </c>
      <c r="F168" t="s">
        <v>190</v>
      </c>
      <c r="G168" t="s">
        <v>191</v>
      </c>
      <c r="H168" t="s">
        <v>33</v>
      </c>
      <c r="I168">
        <f>I166*J168</f>
        <v>0.12639</v>
      </c>
      <c r="J168">
        <v>2.1999999999999999E-2</v>
      </c>
      <c r="K168">
        <v>2.1999999999999999E-2</v>
      </c>
      <c r="O168">
        <f t="shared" si="101"/>
        <v>0</v>
      </c>
      <c r="P168">
        <f>ROUND(CQ168*I168,2)</f>
        <v>0</v>
      </c>
      <c r="Q168">
        <f>ROUND(CR168*I168,2)</f>
        <v>0</v>
      </c>
      <c r="R168">
        <f>ROUND(CS168*I168,2)</f>
        <v>0</v>
      </c>
      <c r="S168">
        <f>ROUND(CT168*I168,2)</f>
        <v>0</v>
      </c>
      <c r="T168">
        <f t="shared" si="102"/>
        <v>0</v>
      </c>
      <c r="U168">
        <f>ROUND(CV168*I168,7)</f>
        <v>0</v>
      </c>
      <c r="V168">
        <f>ROUND(CW168*I168,7)</f>
        <v>0</v>
      </c>
      <c r="W168">
        <f t="shared" si="103"/>
        <v>0</v>
      </c>
      <c r="X168">
        <f t="shared" si="104"/>
        <v>0</v>
      </c>
      <c r="Y168">
        <f t="shared" si="105"/>
        <v>0</v>
      </c>
      <c r="AA168">
        <v>32945098</v>
      </c>
      <c r="AB168">
        <f t="shared" si="106"/>
        <v>0</v>
      </c>
      <c r="AC168">
        <f>ROUND((ES168),6)</f>
        <v>0</v>
      </c>
      <c r="AD168">
        <f>ROUND((((ET168)-(EU168))+AE168),6)</f>
        <v>0</v>
      </c>
      <c r="AE168">
        <f t="shared" si="124"/>
        <v>0</v>
      </c>
      <c r="AF168">
        <f t="shared" si="124"/>
        <v>0</v>
      </c>
      <c r="AG168">
        <f t="shared" si="107"/>
        <v>0</v>
      </c>
      <c r="AH168">
        <f t="shared" si="125"/>
        <v>0</v>
      </c>
      <c r="AI168">
        <f t="shared" si="125"/>
        <v>0</v>
      </c>
      <c r="AJ168">
        <f t="shared" si="108"/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100</v>
      </c>
      <c r="AU168">
        <v>49</v>
      </c>
      <c r="AV168">
        <v>1</v>
      </c>
      <c r="AW168">
        <v>1</v>
      </c>
      <c r="AZ168">
        <v>1</v>
      </c>
      <c r="BA168">
        <v>1</v>
      </c>
      <c r="BB168">
        <v>1</v>
      </c>
      <c r="BC168">
        <v>1</v>
      </c>
      <c r="BD168" t="s">
        <v>3</v>
      </c>
      <c r="BE168" t="s">
        <v>3</v>
      </c>
      <c r="BF168" t="s">
        <v>3</v>
      </c>
      <c r="BG168" t="s">
        <v>3</v>
      </c>
      <c r="BH168">
        <v>3</v>
      </c>
      <c r="BI168">
        <v>1</v>
      </c>
      <c r="BJ168" t="s">
        <v>3</v>
      </c>
      <c r="BM168">
        <v>15001</v>
      </c>
      <c r="BN168">
        <v>0</v>
      </c>
      <c r="BO168" t="s">
        <v>3</v>
      </c>
      <c r="BP168">
        <v>0</v>
      </c>
      <c r="BQ168">
        <v>2</v>
      </c>
      <c r="BR168">
        <v>0</v>
      </c>
      <c r="BS168">
        <v>1</v>
      </c>
      <c r="BT168">
        <v>1</v>
      </c>
      <c r="BU168">
        <v>1</v>
      </c>
      <c r="BV168">
        <v>1</v>
      </c>
      <c r="BW168">
        <v>1</v>
      </c>
      <c r="BX168">
        <v>1</v>
      </c>
      <c r="BY168" t="s">
        <v>3</v>
      </c>
      <c r="BZ168">
        <v>100</v>
      </c>
      <c r="CA168">
        <v>49</v>
      </c>
      <c r="CB168" t="s">
        <v>3</v>
      </c>
      <c r="CE168">
        <v>0</v>
      </c>
      <c r="CF168">
        <v>0</v>
      </c>
      <c r="CG168">
        <v>0</v>
      </c>
      <c r="CM168">
        <v>0</v>
      </c>
      <c r="CN168" t="s">
        <v>3</v>
      </c>
      <c r="CO168">
        <v>0</v>
      </c>
      <c r="CP168">
        <f t="shared" si="109"/>
        <v>0</v>
      </c>
      <c r="CQ168">
        <f>ROUND(AL168*BC168,2)</f>
        <v>0</v>
      </c>
      <c r="CR168">
        <f>ROUND(AM168*BB168,2)</f>
        <v>0</v>
      </c>
      <c r="CS168">
        <f>ROUND(AN168*BS168,2)</f>
        <v>0</v>
      </c>
      <c r="CT168">
        <f>ROUND(AO168*BA168,2)</f>
        <v>0</v>
      </c>
      <c r="CU168">
        <f t="shared" si="110"/>
        <v>0</v>
      </c>
      <c r="CV168">
        <f t="shared" si="126"/>
        <v>0</v>
      </c>
      <c r="CW168">
        <f t="shared" si="126"/>
        <v>0</v>
      </c>
      <c r="CX168">
        <f t="shared" si="111"/>
        <v>0</v>
      </c>
      <c r="CY168">
        <f>(((S168+R168)*AT168)/100)</f>
        <v>0</v>
      </c>
      <c r="CZ168">
        <f>(((S168+R168)*AU168)/100)</f>
        <v>0</v>
      </c>
      <c r="DC168" t="s">
        <v>3</v>
      </c>
      <c r="DD168" t="s">
        <v>3</v>
      </c>
      <c r="DE168" t="s">
        <v>3</v>
      </c>
      <c r="DF168" t="s">
        <v>3</v>
      </c>
      <c r="DG168" t="s">
        <v>3</v>
      </c>
      <c r="DH168" t="s">
        <v>3</v>
      </c>
      <c r="DI168" t="s">
        <v>3</v>
      </c>
      <c r="DJ168" t="s">
        <v>3</v>
      </c>
      <c r="DK168" t="s">
        <v>3</v>
      </c>
      <c r="DL168" t="s">
        <v>3</v>
      </c>
      <c r="DM168" t="s">
        <v>3</v>
      </c>
      <c r="DN168">
        <v>0</v>
      </c>
      <c r="DO168">
        <v>0</v>
      </c>
      <c r="DP168">
        <v>1</v>
      </c>
      <c r="DQ168">
        <v>1</v>
      </c>
      <c r="DU168">
        <v>1009</v>
      </c>
      <c r="DV168" t="s">
        <v>33</v>
      </c>
      <c r="DW168" t="s">
        <v>33</v>
      </c>
      <c r="DX168">
        <v>1000</v>
      </c>
      <c r="DZ168" t="s">
        <v>3</v>
      </c>
      <c r="EA168" t="s">
        <v>3</v>
      </c>
      <c r="EB168" t="s">
        <v>3</v>
      </c>
      <c r="EC168" t="s">
        <v>3</v>
      </c>
      <c r="EE168">
        <v>31728000</v>
      </c>
      <c r="EF168">
        <v>2</v>
      </c>
      <c r="EG168" t="s">
        <v>24</v>
      </c>
      <c r="EH168">
        <v>15</v>
      </c>
      <c r="EI168" t="s">
        <v>182</v>
      </c>
      <c r="EJ168">
        <v>1</v>
      </c>
      <c r="EK168">
        <v>15001</v>
      </c>
      <c r="EL168" t="s">
        <v>182</v>
      </c>
      <c r="EM168" t="s">
        <v>183</v>
      </c>
      <c r="EO168" t="s">
        <v>3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FQ168">
        <v>0</v>
      </c>
      <c r="FR168">
        <f t="shared" si="112"/>
        <v>0</v>
      </c>
      <c r="FS168">
        <v>0</v>
      </c>
      <c r="FX168">
        <v>100</v>
      </c>
      <c r="FY168">
        <v>49</v>
      </c>
      <c r="GA168" t="s">
        <v>3</v>
      </c>
      <c r="GD168">
        <v>1</v>
      </c>
      <c r="GF168">
        <v>696686784</v>
      </c>
      <c r="GG168">
        <v>2</v>
      </c>
      <c r="GH168">
        <v>1</v>
      </c>
      <c r="GI168">
        <v>-2</v>
      </c>
      <c r="GJ168">
        <v>0</v>
      </c>
      <c r="GK168">
        <v>0</v>
      </c>
      <c r="GL168">
        <f t="shared" si="113"/>
        <v>0</v>
      </c>
      <c r="GM168">
        <f t="shared" si="114"/>
        <v>0</v>
      </c>
      <c r="GN168">
        <f t="shared" si="115"/>
        <v>0</v>
      </c>
      <c r="GO168">
        <f t="shared" si="116"/>
        <v>0</v>
      </c>
      <c r="GP168">
        <f t="shared" si="117"/>
        <v>0</v>
      </c>
      <c r="GR168">
        <v>0</v>
      </c>
      <c r="GS168">
        <v>3</v>
      </c>
      <c r="GT168">
        <v>0</v>
      </c>
      <c r="GU168" t="s">
        <v>3</v>
      </c>
      <c r="GV168">
        <f t="shared" si="118"/>
        <v>0</v>
      </c>
      <c r="GW168">
        <v>1</v>
      </c>
      <c r="GX168">
        <f t="shared" si="119"/>
        <v>0</v>
      </c>
      <c r="HA168">
        <v>0</v>
      </c>
      <c r="HB168">
        <v>0</v>
      </c>
      <c r="HC168">
        <f t="shared" si="120"/>
        <v>0</v>
      </c>
      <c r="HE168" t="s">
        <v>3</v>
      </c>
      <c r="HF168" t="s">
        <v>3</v>
      </c>
      <c r="HM168" t="s">
        <v>3</v>
      </c>
      <c r="HN168" t="s">
        <v>184</v>
      </c>
      <c r="HO168" t="s">
        <v>185</v>
      </c>
      <c r="HP168" t="s">
        <v>182</v>
      </c>
      <c r="HQ168" t="s">
        <v>182</v>
      </c>
      <c r="IK168">
        <v>0</v>
      </c>
    </row>
    <row r="169" spans="1:245" x14ac:dyDescent="0.2">
      <c r="A169">
        <v>17</v>
      </c>
      <c r="B169">
        <v>1</v>
      </c>
      <c r="E169" t="s">
        <v>335</v>
      </c>
      <c r="F169" t="s">
        <v>193</v>
      </c>
      <c r="G169" t="s">
        <v>194</v>
      </c>
      <c r="H169" t="s">
        <v>33</v>
      </c>
      <c r="I169">
        <v>0.189585</v>
      </c>
      <c r="J169">
        <v>0</v>
      </c>
      <c r="K169">
        <v>0.189585</v>
      </c>
      <c r="O169">
        <f t="shared" si="101"/>
        <v>15199.51</v>
      </c>
      <c r="P169">
        <f>ROUND(CQ169*I169,2)</f>
        <v>15199.51</v>
      </c>
      <c r="Q169">
        <f>ROUND(CR169*I169,2)</f>
        <v>0</v>
      </c>
      <c r="R169">
        <f>ROUND(CS169*I169,2)</f>
        <v>0</v>
      </c>
      <c r="S169">
        <f>ROUND(CT169*I169,2)</f>
        <v>0</v>
      </c>
      <c r="T169">
        <f t="shared" si="102"/>
        <v>0</v>
      </c>
      <c r="U169">
        <f>ROUND(CV169*I169,7)</f>
        <v>0</v>
      </c>
      <c r="V169">
        <f>ROUND(CW169*I169,7)</f>
        <v>0</v>
      </c>
      <c r="W169">
        <f t="shared" si="103"/>
        <v>0</v>
      </c>
      <c r="X169">
        <f t="shared" si="104"/>
        <v>0</v>
      </c>
      <c r="Y169">
        <f t="shared" si="105"/>
        <v>0</v>
      </c>
      <c r="AA169">
        <v>32945098</v>
      </c>
      <c r="AB169">
        <f t="shared" si="106"/>
        <v>80172.509999999995</v>
      </c>
      <c r="AC169">
        <f>ROUND((ES169),6)</f>
        <v>80172.509999999995</v>
      </c>
      <c r="AD169">
        <f>ROUND((((ET169)-(EU169))+AE169),6)</f>
        <v>0</v>
      </c>
      <c r="AE169">
        <f t="shared" si="124"/>
        <v>0</v>
      </c>
      <c r="AF169">
        <f t="shared" si="124"/>
        <v>0</v>
      </c>
      <c r="AG169">
        <f t="shared" si="107"/>
        <v>0</v>
      </c>
      <c r="AH169">
        <f t="shared" si="125"/>
        <v>0</v>
      </c>
      <c r="AI169">
        <f t="shared" si="125"/>
        <v>0</v>
      </c>
      <c r="AJ169">
        <f t="shared" si="108"/>
        <v>0</v>
      </c>
      <c r="AK169">
        <v>80172.509999999995</v>
      </c>
      <c r="AL169">
        <v>80172.509999999995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1</v>
      </c>
      <c r="AW169">
        <v>1</v>
      </c>
      <c r="AZ169">
        <v>1</v>
      </c>
      <c r="BA169">
        <v>1</v>
      </c>
      <c r="BB169">
        <v>1</v>
      </c>
      <c r="BC169">
        <v>1</v>
      </c>
      <c r="BD169" t="s">
        <v>3</v>
      </c>
      <c r="BE169" t="s">
        <v>3</v>
      </c>
      <c r="BF169" t="s">
        <v>3</v>
      </c>
      <c r="BG169" t="s">
        <v>3</v>
      </c>
      <c r="BH169">
        <v>3</v>
      </c>
      <c r="BI169">
        <v>1</v>
      </c>
      <c r="BJ169" t="s">
        <v>195</v>
      </c>
      <c r="BM169">
        <v>500001</v>
      </c>
      <c r="BN169">
        <v>0</v>
      </c>
      <c r="BO169" t="s">
        <v>3</v>
      </c>
      <c r="BP169">
        <v>0</v>
      </c>
      <c r="BQ169">
        <v>8</v>
      </c>
      <c r="BR169">
        <v>0</v>
      </c>
      <c r="BS169">
        <v>1</v>
      </c>
      <c r="BT169">
        <v>1</v>
      </c>
      <c r="BU169">
        <v>1</v>
      </c>
      <c r="BV169">
        <v>1</v>
      </c>
      <c r="BW169">
        <v>1</v>
      </c>
      <c r="BX169">
        <v>1</v>
      </c>
      <c r="BY169" t="s">
        <v>3</v>
      </c>
      <c r="BZ169">
        <v>0</v>
      </c>
      <c r="CA169">
        <v>0</v>
      </c>
      <c r="CB169" t="s">
        <v>3</v>
      </c>
      <c r="CE169">
        <v>0</v>
      </c>
      <c r="CF169">
        <v>0</v>
      </c>
      <c r="CG169">
        <v>0</v>
      </c>
      <c r="CM169">
        <v>0</v>
      </c>
      <c r="CN169" t="s">
        <v>3</v>
      </c>
      <c r="CO169">
        <v>0</v>
      </c>
      <c r="CP169">
        <f t="shared" si="109"/>
        <v>15199.51</v>
      </c>
      <c r="CQ169">
        <f>ROUND(AL169*BC169,2)</f>
        <v>80172.509999999995</v>
      </c>
      <c r="CR169">
        <f>ROUND(AM169*BB169,2)</f>
        <v>0</v>
      </c>
      <c r="CS169">
        <f>ROUND(AN169*BS169,2)</f>
        <v>0</v>
      </c>
      <c r="CT169">
        <f>ROUND(AO169*BA169,2)</f>
        <v>0</v>
      </c>
      <c r="CU169">
        <f t="shared" si="110"/>
        <v>0</v>
      </c>
      <c r="CV169">
        <f t="shared" si="126"/>
        <v>0</v>
      </c>
      <c r="CW169">
        <f t="shared" si="126"/>
        <v>0</v>
      </c>
      <c r="CX169">
        <f t="shared" si="111"/>
        <v>0</v>
      </c>
      <c r="CY169">
        <f>0</f>
        <v>0</v>
      </c>
      <c r="CZ169">
        <f>0</f>
        <v>0</v>
      </c>
      <c r="DC169" t="s">
        <v>3</v>
      </c>
      <c r="DD169" t="s">
        <v>3</v>
      </c>
      <c r="DE169" t="s">
        <v>3</v>
      </c>
      <c r="DF169" t="s">
        <v>3</v>
      </c>
      <c r="DG169" t="s">
        <v>3</v>
      </c>
      <c r="DH169" t="s">
        <v>3</v>
      </c>
      <c r="DI169" t="s">
        <v>3</v>
      </c>
      <c r="DJ169" t="s">
        <v>3</v>
      </c>
      <c r="DK169" t="s">
        <v>3</v>
      </c>
      <c r="DL169" t="s">
        <v>3</v>
      </c>
      <c r="DM169" t="s">
        <v>3</v>
      </c>
      <c r="DN169">
        <v>0</v>
      </c>
      <c r="DO169">
        <v>0</v>
      </c>
      <c r="DP169">
        <v>1</v>
      </c>
      <c r="DQ169">
        <v>1</v>
      </c>
      <c r="DU169">
        <v>1009</v>
      </c>
      <c r="DV169" t="s">
        <v>33</v>
      </c>
      <c r="DW169" t="s">
        <v>33</v>
      </c>
      <c r="DX169">
        <v>1000</v>
      </c>
      <c r="DZ169" t="s">
        <v>3</v>
      </c>
      <c r="EA169" t="s">
        <v>3</v>
      </c>
      <c r="EB169" t="s">
        <v>3</v>
      </c>
      <c r="EC169" t="s">
        <v>3</v>
      </c>
      <c r="EE169">
        <v>31727907</v>
      </c>
      <c r="EF169">
        <v>8</v>
      </c>
      <c r="EG169" t="s">
        <v>73</v>
      </c>
      <c r="EH169">
        <v>0</v>
      </c>
      <c r="EI169" t="s">
        <v>3</v>
      </c>
      <c r="EJ169">
        <v>1</v>
      </c>
      <c r="EK169">
        <v>500001</v>
      </c>
      <c r="EL169" t="s">
        <v>74</v>
      </c>
      <c r="EM169" t="s">
        <v>75</v>
      </c>
      <c r="EO169" t="s">
        <v>3</v>
      </c>
      <c r="EQ169">
        <v>0</v>
      </c>
      <c r="ER169">
        <v>80172.509999999995</v>
      </c>
      <c r="ES169">
        <v>80172.509999999995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FQ169">
        <v>15199.51</v>
      </c>
      <c r="FR169">
        <f t="shared" si="112"/>
        <v>0</v>
      </c>
      <c r="FS169">
        <v>0</v>
      </c>
      <c r="FX169">
        <v>0</v>
      </c>
      <c r="FY169">
        <v>0</v>
      </c>
      <c r="GA169" t="s">
        <v>3</v>
      </c>
      <c r="GD169">
        <v>1</v>
      </c>
      <c r="GE169">
        <v>52265.82</v>
      </c>
      <c r="GF169">
        <v>1141136802</v>
      </c>
      <c r="GG169">
        <v>2</v>
      </c>
      <c r="GH169">
        <v>1</v>
      </c>
      <c r="GI169">
        <v>-2</v>
      </c>
      <c r="GJ169">
        <v>0</v>
      </c>
      <c r="GK169">
        <v>0</v>
      </c>
      <c r="GL169">
        <f t="shared" si="113"/>
        <v>0</v>
      </c>
      <c r="GM169">
        <f t="shared" si="114"/>
        <v>15199.51</v>
      </c>
      <c r="GN169">
        <f t="shared" si="115"/>
        <v>15199.51</v>
      </c>
      <c r="GO169">
        <f t="shared" si="116"/>
        <v>0</v>
      </c>
      <c r="GP169">
        <f t="shared" si="117"/>
        <v>0</v>
      </c>
      <c r="GR169">
        <v>3</v>
      </c>
      <c r="GS169">
        <v>3</v>
      </c>
      <c r="GT169">
        <v>0</v>
      </c>
      <c r="GU169" t="s">
        <v>3</v>
      </c>
      <c r="GV169">
        <f t="shared" si="118"/>
        <v>0</v>
      </c>
      <c r="GW169">
        <v>1</v>
      </c>
      <c r="GX169">
        <f t="shared" si="119"/>
        <v>0</v>
      </c>
      <c r="HA169">
        <v>0</v>
      </c>
      <c r="HB169">
        <v>0</v>
      </c>
      <c r="HC169">
        <f t="shared" si="120"/>
        <v>0</v>
      </c>
      <c r="HE169" t="s">
        <v>3</v>
      </c>
      <c r="HF169" t="s">
        <v>3</v>
      </c>
      <c r="HM169" t="s">
        <v>3</v>
      </c>
      <c r="HN169" t="s">
        <v>3</v>
      </c>
      <c r="HO169" t="s">
        <v>3</v>
      </c>
      <c r="HP169" t="s">
        <v>3</v>
      </c>
      <c r="HQ169" t="s">
        <v>3</v>
      </c>
      <c r="IK169">
        <v>0</v>
      </c>
    </row>
    <row r="170" spans="1:245" x14ac:dyDescent="0.2">
      <c r="A170">
        <v>17</v>
      </c>
      <c r="B170">
        <v>1</v>
      </c>
      <c r="E170" t="s">
        <v>336</v>
      </c>
      <c r="F170" t="s">
        <v>291</v>
      </c>
      <c r="G170" t="s">
        <v>292</v>
      </c>
      <c r="H170" t="s">
        <v>33</v>
      </c>
      <c r="I170">
        <v>0.12639</v>
      </c>
      <c r="J170">
        <v>0</v>
      </c>
      <c r="K170">
        <v>0.12639</v>
      </c>
      <c r="O170">
        <f t="shared" si="101"/>
        <v>9458.18</v>
      </c>
      <c r="P170">
        <f>ROUND(CQ170*I170,2)</f>
        <v>9458.18</v>
      </c>
      <c r="Q170">
        <f>ROUND(CR170*I170,2)</f>
        <v>0</v>
      </c>
      <c r="R170">
        <f>ROUND(CS170*I170,2)</f>
        <v>0</v>
      </c>
      <c r="S170">
        <f>ROUND(CT170*I170,2)</f>
        <v>0</v>
      </c>
      <c r="T170">
        <f t="shared" si="102"/>
        <v>0</v>
      </c>
      <c r="U170">
        <f>ROUND(CV170*I170,7)</f>
        <v>0</v>
      </c>
      <c r="V170">
        <f>ROUND(CW170*I170,7)</f>
        <v>0</v>
      </c>
      <c r="W170">
        <f t="shared" si="103"/>
        <v>0</v>
      </c>
      <c r="X170">
        <f t="shared" si="104"/>
        <v>0</v>
      </c>
      <c r="Y170">
        <f t="shared" si="105"/>
        <v>0</v>
      </c>
      <c r="AA170">
        <v>32945098</v>
      </c>
      <c r="AB170">
        <f t="shared" si="106"/>
        <v>60840.08</v>
      </c>
      <c r="AC170">
        <f>ROUND((ES170),6)</f>
        <v>60840.08</v>
      </c>
      <c r="AD170">
        <f>ROUND((((ET170)-(EU170))+AE170),6)</f>
        <v>0</v>
      </c>
      <c r="AE170">
        <f t="shared" si="124"/>
        <v>0</v>
      </c>
      <c r="AF170">
        <f t="shared" si="124"/>
        <v>0</v>
      </c>
      <c r="AG170">
        <f t="shared" si="107"/>
        <v>0</v>
      </c>
      <c r="AH170">
        <f t="shared" si="125"/>
        <v>0</v>
      </c>
      <c r="AI170">
        <f t="shared" si="125"/>
        <v>0</v>
      </c>
      <c r="AJ170">
        <f t="shared" si="108"/>
        <v>0</v>
      </c>
      <c r="AK170">
        <v>60840.08</v>
      </c>
      <c r="AL170">
        <v>60840.08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1</v>
      </c>
      <c r="AW170">
        <v>1</v>
      </c>
      <c r="AZ170">
        <v>1</v>
      </c>
      <c r="BA170">
        <v>1</v>
      </c>
      <c r="BB170">
        <v>1</v>
      </c>
      <c r="BC170">
        <v>1.23</v>
      </c>
      <c r="BD170" t="s">
        <v>3</v>
      </c>
      <c r="BE170" t="s">
        <v>3</v>
      </c>
      <c r="BF170" t="s">
        <v>3</v>
      </c>
      <c r="BG170" t="s">
        <v>3</v>
      </c>
      <c r="BH170">
        <v>3</v>
      </c>
      <c r="BI170">
        <v>1</v>
      </c>
      <c r="BJ170" t="s">
        <v>293</v>
      </c>
      <c r="BM170">
        <v>500001</v>
      </c>
      <c r="BN170">
        <v>0</v>
      </c>
      <c r="BO170" t="s">
        <v>291</v>
      </c>
      <c r="BP170">
        <v>1</v>
      </c>
      <c r="BQ170">
        <v>8</v>
      </c>
      <c r="BR170">
        <v>0</v>
      </c>
      <c r="BS170">
        <v>1</v>
      </c>
      <c r="BT170">
        <v>1</v>
      </c>
      <c r="BU170">
        <v>1</v>
      </c>
      <c r="BV170">
        <v>1</v>
      </c>
      <c r="BW170">
        <v>1</v>
      </c>
      <c r="BX170">
        <v>1</v>
      </c>
      <c r="BY170" t="s">
        <v>3</v>
      </c>
      <c r="BZ170">
        <v>0</v>
      </c>
      <c r="CA170">
        <v>0</v>
      </c>
      <c r="CB170" t="s">
        <v>3</v>
      </c>
      <c r="CE170">
        <v>0</v>
      </c>
      <c r="CF170">
        <v>0</v>
      </c>
      <c r="CG170">
        <v>0</v>
      </c>
      <c r="CM170">
        <v>0</v>
      </c>
      <c r="CN170" t="s">
        <v>3</v>
      </c>
      <c r="CO170">
        <v>0</v>
      </c>
      <c r="CP170">
        <f t="shared" si="109"/>
        <v>9458.18</v>
      </c>
      <c r="CQ170">
        <f>ROUND(AL170*BC170,2)</f>
        <v>74833.3</v>
      </c>
      <c r="CR170">
        <f>ROUND(AM170*BB170,2)</f>
        <v>0</v>
      </c>
      <c r="CS170">
        <f>ROUND(AN170*BS170,2)</f>
        <v>0</v>
      </c>
      <c r="CT170">
        <f>ROUND(AO170*BA170,2)</f>
        <v>0</v>
      </c>
      <c r="CU170">
        <f t="shared" si="110"/>
        <v>0</v>
      </c>
      <c r="CV170">
        <f t="shared" si="126"/>
        <v>0</v>
      </c>
      <c r="CW170">
        <f t="shared" si="126"/>
        <v>0</v>
      </c>
      <c r="CX170">
        <f t="shared" si="111"/>
        <v>0</v>
      </c>
      <c r="CY170">
        <f>0</f>
        <v>0</v>
      </c>
      <c r="CZ170">
        <f>0</f>
        <v>0</v>
      </c>
      <c r="DC170" t="s">
        <v>3</v>
      </c>
      <c r="DD170" t="s">
        <v>3</v>
      </c>
      <c r="DE170" t="s">
        <v>3</v>
      </c>
      <c r="DF170" t="s">
        <v>3</v>
      </c>
      <c r="DG170" t="s">
        <v>3</v>
      </c>
      <c r="DH170" t="s">
        <v>3</v>
      </c>
      <c r="DI170" t="s">
        <v>3</v>
      </c>
      <c r="DJ170" t="s">
        <v>3</v>
      </c>
      <c r="DK170" t="s">
        <v>3</v>
      </c>
      <c r="DL170" t="s">
        <v>3</v>
      </c>
      <c r="DM170" t="s">
        <v>3</v>
      </c>
      <c r="DN170">
        <v>0</v>
      </c>
      <c r="DO170">
        <v>0</v>
      </c>
      <c r="DP170">
        <v>1</v>
      </c>
      <c r="DQ170">
        <v>1</v>
      </c>
      <c r="DU170">
        <v>1009</v>
      </c>
      <c r="DV170" t="s">
        <v>33</v>
      </c>
      <c r="DW170" t="s">
        <v>33</v>
      </c>
      <c r="DX170">
        <v>1000</v>
      </c>
      <c r="DZ170" t="s">
        <v>3</v>
      </c>
      <c r="EA170" t="s">
        <v>3</v>
      </c>
      <c r="EB170" t="s">
        <v>3</v>
      </c>
      <c r="EC170" t="s">
        <v>3</v>
      </c>
      <c r="EE170">
        <v>31727907</v>
      </c>
      <c r="EF170">
        <v>8</v>
      </c>
      <c r="EG170" t="s">
        <v>73</v>
      </c>
      <c r="EH170">
        <v>0</v>
      </c>
      <c r="EI170" t="s">
        <v>3</v>
      </c>
      <c r="EJ170">
        <v>1</v>
      </c>
      <c r="EK170">
        <v>500001</v>
      </c>
      <c r="EL170" t="s">
        <v>74</v>
      </c>
      <c r="EM170" t="s">
        <v>75</v>
      </c>
      <c r="EO170" t="s">
        <v>3</v>
      </c>
      <c r="EQ170">
        <v>0</v>
      </c>
      <c r="ER170">
        <v>60840.08</v>
      </c>
      <c r="ES170">
        <v>60840.08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FQ170">
        <v>0</v>
      </c>
      <c r="FR170">
        <f t="shared" si="112"/>
        <v>0</v>
      </c>
      <c r="FS170">
        <v>0</v>
      </c>
      <c r="FX170">
        <v>0</v>
      </c>
      <c r="FY170">
        <v>0</v>
      </c>
      <c r="GA170" t="s">
        <v>3</v>
      </c>
      <c r="GD170">
        <v>1</v>
      </c>
      <c r="GF170">
        <v>-2132977165</v>
      </c>
      <c r="GG170">
        <v>2</v>
      </c>
      <c r="GH170">
        <v>1</v>
      </c>
      <c r="GI170">
        <v>2</v>
      </c>
      <c r="GJ170">
        <v>0</v>
      </c>
      <c r="GK170">
        <v>0</v>
      </c>
      <c r="GL170">
        <f t="shared" si="113"/>
        <v>0</v>
      </c>
      <c r="GM170">
        <f t="shared" si="114"/>
        <v>9458.18</v>
      </c>
      <c r="GN170">
        <f t="shared" si="115"/>
        <v>9458.18</v>
      </c>
      <c r="GO170">
        <f t="shared" si="116"/>
        <v>0</v>
      </c>
      <c r="GP170">
        <f t="shared" si="117"/>
        <v>0</v>
      </c>
      <c r="GR170">
        <v>0</v>
      </c>
      <c r="GS170">
        <v>3</v>
      </c>
      <c r="GT170">
        <v>0</v>
      </c>
      <c r="GU170" t="s">
        <v>3</v>
      </c>
      <c r="GV170">
        <f t="shared" si="118"/>
        <v>0</v>
      </c>
      <c r="GW170">
        <v>1</v>
      </c>
      <c r="GX170">
        <f t="shared" si="119"/>
        <v>0</v>
      </c>
      <c r="HA170">
        <v>0</v>
      </c>
      <c r="HB170">
        <v>0</v>
      </c>
      <c r="HC170">
        <f t="shared" si="120"/>
        <v>0</v>
      </c>
      <c r="HE170" t="s">
        <v>3</v>
      </c>
      <c r="HF170" t="s">
        <v>3</v>
      </c>
      <c r="HM170" t="s">
        <v>3</v>
      </c>
      <c r="HN170" t="s">
        <v>3</v>
      </c>
      <c r="HO170" t="s">
        <v>3</v>
      </c>
      <c r="HP170" t="s">
        <v>3</v>
      </c>
      <c r="HQ170" t="s">
        <v>3</v>
      </c>
      <c r="IK170">
        <v>0</v>
      </c>
    </row>
    <row r="172" spans="1:245" x14ac:dyDescent="0.2">
      <c r="A172" s="2">
        <v>51</v>
      </c>
      <c r="B172" s="2">
        <f>B156</f>
        <v>1</v>
      </c>
      <c r="C172" s="2">
        <f>A156</f>
        <v>4</v>
      </c>
      <c r="D172" s="2">
        <f>ROW(A156)</f>
        <v>156</v>
      </c>
      <c r="E172" s="2"/>
      <c r="F172" s="2" t="str">
        <f>IF(F156&lt;&gt;"",F156,"")</f>
        <v>Новый раздел</v>
      </c>
      <c r="G172" s="2" t="str">
        <f>IF(G156&lt;&gt;"",G156,"")</f>
        <v>Ремонт потолка спортзала</v>
      </c>
      <c r="H172" s="2">
        <v>0</v>
      </c>
      <c r="I172" s="2"/>
      <c r="J172" s="2"/>
      <c r="K172" s="2"/>
      <c r="L172" s="2"/>
      <c r="M172" s="2"/>
      <c r="N172" s="2"/>
      <c r="O172" s="2">
        <f t="shared" ref="O172:T172" si="127">ROUND(AB172,2)</f>
        <v>420820.52</v>
      </c>
      <c r="P172" s="2">
        <f t="shared" si="127"/>
        <v>122235.46</v>
      </c>
      <c r="Q172" s="2">
        <f t="shared" si="127"/>
        <v>768.16</v>
      </c>
      <c r="R172" s="2">
        <f t="shared" si="127"/>
        <v>3587.79</v>
      </c>
      <c r="S172" s="2">
        <f t="shared" si="127"/>
        <v>294229.11</v>
      </c>
      <c r="T172" s="2">
        <f t="shared" si="127"/>
        <v>0</v>
      </c>
      <c r="U172" s="2">
        <f>AH172</f>
        <v>661.12311</v>
      </c>
      <c r="V172" s="2">
        <f>AI172</f>
        <v>7.899375</v>
      </c>
      <c r="W172" s="2">
        <f>ROUND(AJ172,2)</f>
        <v>0</v>
      </c>
      <c r="X172" s="2">
        <f>ROUND(AK172,2)</f>
        <v>268035.21000000002</v>
      </c>
      <c r="Y172" s="2">
        <f>ROUND(AL172,2)</f>
        <v>126668.49</v>
      </c>
      <c r="Z172" s="2"/>
      <c r="AA172" s="2"/>
      <c r="AB172" s="2">
        <f>ROUND(SUMIF(AA160:AA170,"=32945098",O160:O170),2)</f>
        <v>420820.52</v>
      </c>
      <c r="AC172" s="2">
        <f>ROUND(SUMIF(AA160:AA170,"=32945098",P160:P170),2)</f>
        <v>122235.46</v>
      </c>
      <c r="AD172" s="2">
        <f>ROUND(SUMIF(AA160:AA170,"=32945098",Q160:Q170),2)</f>
        <v>768.16</v>
      </c>
      <c r="AE172" s="2">
        <f>ROUND(SUMIF(AA160:AA170,"=32945098",R160:R170),2)</f>
        <v>3587.79</v>
      </c>
      <c r="AF172" s="2">
        <f>ROUND(SUMIF(AA160:AA170,"=32945098",S160:S170),2)</f>
        <v>294229.11</v>
      </c>
      <c r="AG172" s="2">
        <f>ROUND(SUMIF(AA160:AA170,"=32945098",T160:T170),2)</f>
        <v>0</v>
      </c>
      <c r="AH172" s="2">
        <f>SUMIF(AA160:AA170,"=32945098",U160:U170)</f>
        <v>661.12311</v>
      </c>
      <c r="AI172" s="2">
        <f>SUMIF(AA160:AA170,"=32945098",V160:V170)</f>
        <v>7.899375</v>
      </c>
      <c r="AJ172" s="2">
        <f>ROUND(SUMIF(AA160:AA170,"=32945098",W160:W170),2)</f>
        <v>0</v>
      </c>
      <c r="AK172" s="2">
        <f>ROUND(SUMIF(AA160:AA170,"=32945098",X160:X170),2)</f>
        <v>268035.21000000002</v>
      </c>
      <c r="AL172" s="2">
        <f>ROUND(SUMIF(AA160:AA170,"=32945098",Y160:Y170),2)</f>
        <v>126668.49</v>
      </c>
      <c r="AM172" s="2"/>
      <c r="AN172" s="2"/>
      <c r="AO172" s="2">
        <f t="shared" ref="AO172:BD172" si="128">ROUND(BX172,2)</f>
        <v>15199.51</v>
      </c>
      <c r="AP172" s="2">
        <f t="shared" si="128"/>
        <v>0</v>
      </c>
      <c r="AQ172" s="2">
        <f t="shared" si="128"/>
        <v>0</v>
      </c>
      <c r="AR172" s="2">
        <f t="shared" si="128"/>
        <v>815524.22</v>
      </c>
      <c r="AS172" s="2">
        <f t="shared" si="128"/>
        <v>815524.22</v>
      </c>
      <c r="AT172" s="2">
        <f t="shared" si="128"/>
        <v>0</v>
      </c>
      <c r="AU172" s="2">
        <f t="shared" si="128"/>
        <v>0</v>
      </c>
      <c r="AV172" s="2">
        <f t="shared" si="128"/>
        <v>107035.95</v>
      </c>
      <c r="AW172" s="2">
        <f t="shared" si="128"/>
        <v>122235.46</v>
      </c>
      <c r="AX172" s="2">
        <f t="shared" si="128"/>
        <v>15199.51</v>
      </c>
      <c r="AY172" s="2">
        <f t="shared" si="128"/>
        <v>107035.95</v>
      </c>
      <c r="AZ172" s="2">
        <f t="shared" si="128"/>
        <v>0</v>
      </c>
      <c r="BA172" s="2">
        <f t="shared" si="128"/>
        <v>0</v>
      </c>
      <c r="BB172" s="2">
        <f t="shared" si="128"/>
        <v>0</v>
      </c>
      <c r="BC172" s="2">
        <f t="shared" si="128"/>
        <v>0</v>
      </c>
      <c r="BD172" s="2">
        <f t="shared" si="128"/>
        <v>0</v>
      </c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>
        <f>ROUND(SUMIF(AA160:AA170,"=32945098",FQ160:FQ170),2)</f>
        <v>15199.51</v>
      </c>
      <c r="BY172" s="2">
        <f>ROUND(SUMIF(AA160:AA170,"=32945098",FR160:FR170),2)</f>
        <v>0</v>
      </c>
      <c r="BZ172" s="2">
        <f>ROUND(SUMIF(AA160:AA170,"=32945098",GL160:GL170),2)</f>
        <v>0</v>
      </c>
      <c r="CA172" s="2">
        <f>ROUND(SUMIF(AA160:AA170,"=32945098",GM160:GM170),2)</f>
        <v>815524.22</v>
      </c>
      <c r="CB172" s="2">
        <f>ROUND(SUMIF(AA160:AA170,"=32945098",GN160:GN170),2)</f>
        <v>815524.22</v>
      </c>
      <c r="CC172" s="2">
        <f>ROUND(SUMIF(AA160:AA170,"=32945098",GO160:GO170),2)</f>
        <v>0</v>
      </c>
      <c r="CD172" s="2">
        <f>ROUND(SUMIF(AA160:AA170,"=32945098",GP160:GP170),2)</f>
        <v>0</v>
      </c>
      <c r="CE172" s="2">
        <f>AC172-BX172</f>
        <v>107035.95000000001</v>
      </c>
      <c r="CF172" s="2">
        <f>AC172-BY172</f>
        <v>122235.46</v>
      </c>
      <c r="CG172" s="2">
        <f>BX172-BZ172</f>
        <v>15199.51</v>
      </c>
      <c r="CH172" s="2">
        <f>AC172-BX172-BY172+BZ172</f>
        <v>107035.95000000001</v>
      </c>
      <c r="CI172" s="2">
        <f>BY172-BZ172</f>
        <v>0</v>
      </c>
      <c r="CJ172" s="2">
        <f>ROUND(SUMIF(AA160:AA170,"=32945098",GX160:GX170),2)</f>
        <v>0</v>
      </c>
      <c r="CK172" s="2">
        <f>ROUND(SUMIF(AA160:AA170,"=32945098",GY160:GY170),2)</f>
        <v>0</v>
      </c>
      <c r="CL172" s="2">
        <f>ROUND(SUMIF(AA160:AA170,"=32945098",GZ160:GZ170),2)</f>
        <v>0</v>
      </c>
      <c r="CM172" s="2">
        <f>ROUND(SUMIF(AA160:AA170,"=32945098",HD160:HD170),2)</f>
        <v>0</v>
      </c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  <c r="GB172" s="3"/>
      <c r="GC172" s="3"/>
      <c r="GD172" s="3"/>
      <c r="GE172" s="3"/>
      <c r="GF172" s="3"/>
      <c r="GG172" s="3"/>
      <c r="GH172" s="3"/>
      <c r="GI172" s="3"/>
      <c r="GJ172" s="3"/>
      <c r="GK172" s="3"/>
      <c r="GL172" s="3"/>
      <c r="GM172" s="3"/>
      <c r="GN172" s="3"/>
      <c r="GO172" s="3"/>
      <c r="GP172" s="3"/>
      <c r="GQ172" s="3"/>
      <c r="GR172" s="3"/>
      <c r="GS172" s="3"/>
      <c r="GT172" s="3"/>
      <c r="GU172" s="3"/>
      <c r="GV172" s="3"/>
      <c r="GW172" s="3"/>
      <c r="GX172" s="3">
        <v>0</v>
      </c>
    </row>
    <row r="174" spans="1:245" x14ac:dyDescent="0.2">
      <c r="A174" s="4">
        <v>50</v>
      </c>
      <c r="B174" s="4">
        <v>0</v>
      </c>
      <c r="C174" s="4">
        <v>0</v>
      </c>
      <c r="D174" s="4">
        <v>1</v>
      </c>
      <c r="E174" s="4">
        <v>201</v>
      </c>
      <c r="F174" s="4">
        <f>ROUND(Source!O172,O174)</f>
        <v>420820.52</v>
      </c>
      <c r="G174" s="4" t="s">
        <v>107</v>
      </c>
      <c r="H174" s="4" t="s">
        <v>108</v>
      </c>
      <c r="I174" s="4"/>
      <c r="J174" s="4"/>
      <c r="K174" s="4">
        <v>201</v>
      </c>
      <c r="L174" s="4">
        <v>1</v>
      </c>
      <c r="M174" s="4">
        <v>3</v>
      </c>
      <c r="N174" s="4" t="s">
        <v>3</v>
      </c>
      <c r="O174" s="4">
        <v>2</v>
      </c>
      <c r="P174" s="4"/>
      <c r="Q174" s="4"/>
      <c r="R174" s="4"/>
      <c r="S174" s="4"/>
      <c r="T174" s="4"/>
      <c r="U174" s="4"/>
      <c r="V174" s="4"/>
      <c r="W174" s="4">
        <v>420820.51999999996</v>
      </c>
      <c r="X174" s="4">
        <v>1</v>
      </c>
      <c r="Y174" s="4">
        <v>420820.51999999996</v>
      </c>
      <c r="Z174" s="4"/>
      <c r="AA174" s="4"/>
      <c r="AB174" s="4"/>
    </row>
    <row r="175" spans="1:245" x14ac:dyDescent="0.2">
      <c r="A175" s="4">
        <v>50</v>
      </c>
      <c r="B175" s="4">
        <v>0</v>
      </c>
      <c r="C175" s="4">
        <v>0</v>
      </c>
      <c r="D175" s="4">
        <v>1</v>
      </c>
      <c r="E175" s="4">
        <v>202</v>
      </c>
      <c r="F175" s="4">
        <f>ROUND(Source!P172,O175)</f>
        <v>122235.46</v>
      </c>
      <c r="G175" s="4" t="s">
        <v>109</v>
      </c>
      <c r="H175" s="4" t="s">
        <v>110</v>
      </c>
      <c r="I175" s="4"/>
      <c r="J175" s="4"/>
      <c r="K175" s="4">
        <v>202</v>
      </c>
      <c r="L175" s="4">
        <v>2</v>
      </c>
      <c r="M175" s="4">
        <v>3</v>
      </c>
      <c r="N175" s="4" t="s">
        <v>3</v>
      </c>
      <c r="O175" s="4">
        <v>2</v>
      </c>
      <c r="P175" s="4"/>
      <c r="Q175" s="4"/>
      <c r="R175" s="4"/>
      <c r="S175" s="4"/>
      <c r="T175" s="4"/>
      <c r="U175" s="4"/>
      <c r="V175" s="4"/>
      <c r="W175" s="4">
        <v>122235.46</v>
      </c>
      <c r="X175" s="4">
        <v>1</v>
      </c>
      <c r="Y175" s="4">
        <v>122235.46</v>
      </c>
      <c r="Z175" s="4"/>
      <c r="AA175" s="4"/>
      <c r="AB175" s="4"/>
    </row>
    <row r="176" spans="1:245" x14ac:dyDescent="0.2">
      <c r="A176" s="4">
        <v>50</v>
      </c>
      <c r="B176" s="4">
        <v>0</v>
      </c>
      <c r="C176" s="4">
        <v>0</v>
      </c>
      <c r="D176" s="4">
        <v>1</v>
      </c>
      <c r="E176" s="4">
        <v>222</v>
      </c>
      <c r="F176" s="4">
        <f>ROUND(Source!AO172,O176)</f>
        <v>15199.51</v>
      </c>
      <c r="G176" s="4" t="s">
        <v>111</v>
      </c>
      <c r="H176" s="4" t="s">
        <v>112</v>
      </c>
      <c r="I176" s="4"/>
      <c r="J176" s="4"/>
      <c r="K176" s="4">
        <v>222</v>
      </c>
      <c r="L176" s="4">
        <v>3</v>
      </c>
      <c r="M176" s="4">
        <v>3</v>
      </c>
      <c r="N176" s="4" t="s">
        <v>3</v>
      </c>
      <c r="O176" s="4">
        <v>2</v>
      </c>
      <c r="P176" s="4"/>
      <c r="Q176" s="4"/>
      <c r="R176" s="4"/>
      <c r="S176" s="4"/>
      <c r="T176" s="4"/>
      <c r="U176" s="4"/>
      <c r="V176" s="4"/>
      <c r="W176" s="4">
        <v>15199.51</v>
      </c>
      <c r="X176" s="4">
        <v>1</v>
      </c>
      <c r="Y176" s="4">
        <v>15199.51</v>
      </c>
      <c r="Z176" s="4"/>
      <c r="AA176" s="4"/>
      <c r="AB176" s="4"/>
    </row>
    <row r="177" spans="1:28" x14ac:dyDescent="0.2">
      <c r="A177" s="4">
        <v>50</v>
      </c>
      <c r="B177" s="4">
        <v>0</v>
      </c>
      <c r="C177" s="4">
        <v>0</v>
      </c>
      <c r="D177" s="4">
        <v>1</v>
      </c>
      <c r="E177" s="4">
        <v>225</v>
      </c>
      <c r="F177" s="4">
        <f>ROUND(Source!AV172,O177)</f>
        <v>107035.95</v>
      </c>
      <c r="G177" s="4" t="s">
        <v>113</v>
      </c>
      <c r="H177" s="4" t="s">
        <v>114</v>
      </c>
      <c r="I177" s="4"/>
      <c r="J177" s="4"/>
      <c r="K177" s="4">
        <v>225</v>
      </c>
      <c r="L177" s="4">
        <v>4</v>
      </c>
      <c r="M177" s="4">
        <v>3</v>
      </c>
      <c r="N177" s="4" t="s">
        <v>3</v>
      </c>
      <c r="O177" s="4">
        <v>2</v>
      </c>
      <c r="P177" s="4"/>
      <c r="Q177" s="4"/>
      <c r="R177" s="4"/>
      <c r="S177" s="4"/>
      <c r="T177" s="4"/>
      <c r="U177" s="4"/>
      <c r="V177" s="4"/>
      <c r="W177" s="4">
        <v>122235.46</v>
      </c>
      <c r="X177" s="4">
        <v>1</v>
      </c>
      <c r="Y177" s="4">
        <v>122235.46</v>
      </c>
      <c r="Z177" s="4"/>
      <c r="AA177" s="4"/>
      <c r="AB177" s="4"/>
    </row>
    <row r="178" spans="1:28" x14ac:dyDescent="0.2">
      <c r="A178" s="4">
        <v>50</v>
      </c>
      <c r="B178" s="4">
        <v>0</v>
      </c>
      <c r="C178" s="4">
        <v>0</v>
      </c>
      <c r="D178" s="4">
        <v>1</v>
      </c>
      <c r="E178" s="4">
        <v>226</v>
      </c>
      <c r="F178" s="4">
        <f>ROUND(Source!AW172,O178)</f>
        <v>122235.46</v>
      </c>
      <c r="G178" s="4" t="s">
        <v>115</v>
      </c>
      <c r="H178" s="4" t="s">
        <v>116</v>
      </c>
      <c r="I178" s="4"/>
      <c r="J178" s="4"/>
      <c r="K178" s="4">
        <v>226</v>
      </c>
      <c r="L178" s="4">
        <v>5</v>
      </c>
      <c r="M178" s="4">
        <v>3</v>
      </c>
      <c r="N178" s="4" t="s">
        <v>3</v>
      </c>
      <c r="O178" s="4">
        <v>2</v>
      </c>
      <c r="P178" s="4"/>
      <c r="Q178" s="4"/>
      <c r="R178" s="4"/>
      <c r="S178" s="4"/>
      <c r="T178" s="4"/>
      <c r="U178" s="4"/>
      <c r="V178" s="4"/>
      <c r="W178" s="4">
        <v>122235.46</v>
      </c>
      <c r="X178" s="4">
        <v>1</v>
      </c>
      <c r="Y178" s="4">
        <v>122235.46</v>
      </c>
      <c r="Z178" s="4"/>
      <c r="AA178" s="4"/>
      <c r="AB178" s="4"/>
    </row>
    <row r="179" spans="1:28" x14ac:dyDescent="0.2">
      <c r="A179" s="4">
        <v>50</v>
      </c>
      <c r="B179" s="4">
        <v>0</v>
      </c>
      <c r="C179" s="4">
        <v>0</v>
      </c>
      <c r="D179" s="4">
        <v>1</v>
      </c>
      <c r="E179" s="4">
        <v>227</v>
      </c>
      <c r="F179" s="4">
        <f>ROUND(Source!AX172,O179)</f>
        <v>15199.51</v>
      </c>
      <c r="G179" s="4" t="s">
        <v>117</v>
      </c>
      <c r="H179" s="4" t="s">
        <v>118</v>
      </c>
      <c r="I179" s="4"/>
      <c r="J179" s="4"/>
      <c r="K179" s="4">
        <v>227</v>
      </c>
      <c r="L179" s="4">
        <v>6</v>
      </c>
      <c r="M179" s="4">
        <v>3</v>
      </c>
      <c r="N179" s="4" t="s">
        <v>3</v>
      </c>
      <c r="O179" s="4">
        <v>2</v>
      </c>
      <c r="P179" s="4"/>
      <c r="Q179" s="4"/>
      <c r="R179" s="4"/>
      <c r="S179" s="4"/>
      <c r="T179" s="4"/>
      <c r="U179" s="4"/>
      <c r="V179" s="4"/>
      <c r="W179" s="4">
        <v>0</v>
      </c>
      <c r="X179" s="4">
        <v>1</v>
      </c>
      <c r="Y179" s="4">
        <v>0</v>
      </c>
      <c r="Z179" s="4"/>
      <c r="AA179" s="4"/>
      <c r="AB179" s="4"/>
    </row>
    <row r="180" spans="1:28" x14ac:dyDescent="0.2">
      <c r="A180" s="4">
        <v>50</v>
      </c>
      <c r="B180" s="4">
        <v>0</v>
      </c>
      <c r="C180" s="4">
        <v>0</v>
      </c>
      <c r="D180" s="4">
        <v>1</v>
      </c>
      <c r="E180" s="4">
        <v>228</v>
      </c>
      <c r="F180" s="4">
        <f>ROUND(Source!AY172,O180)</f>
        <v>107035.95</v>
      </c>
      <c r="G180" s="4" t="s">
        <v>119</v>
      </c>
      <c r="H180" s="4" t="s">
        <v>120</v>
      </c>
      <c r="I180" s="4"/>
      <c r="J180" s="4"/>
      <c r="K180" s="4">
        <v>228</v>
      </c>
      <c r="L180" s="4">
        <v>7</v>
      </c>
      <c r="M180" s="4">
        <v>3</v>
      </c>
      <c r="N180" s="4" t="s">
        <v>3</v>
      </c>
      <c r="O180" s="4">
        <v>2</v>
      </c>
      <c r="P180" s="4"/>
      <c r="Q180" s="4"/>
      <c r="R180" s="4"/>
      <c r="S180" s="4"/>
      <c r="T180" s="4"/>
      <c r="U180" s="4"/>
      <c r="V180" s="4"/>
      <c r="W180" s="4">
        <v>122235.46</v>
      </c>
      <c r="X180" s="4">
        <v>1</v>
      </c>
      <c r="Y180" s="4">
        <v>122235.46</v>
      </c>
      <c r="Z180" s="4"/>
      <c r="AA180" s="4"/>
      <c r="AB180" s="4"/>
    </row>
    <row r="181" spans="1:28" x14ac:dyDescent="0.2">
      <c r="A181" s="4">
        <v>50</v>
      </c>
      <c r="B181" s="4">
        <v>0</v>
      </c>
      <c r="C181" s="4">
        <v>0</v>
      </c>
      <c r="D181" s="4">
        <v>1</v>
      </c>
      <c r="E181" s="4">
        <v>216</v>
      </c>
      <c r="F181" s="4">
        <f>ROUND(Source!AP172,O181)</f>
        <v>0</v>
      </c>
      <c r="G181" s="4" t="s">
        <v>121</v>
      </c>
      <c r="H181" s="4" t="s">
        <v>122</v>
      </c>
      <c r="I181" s="4"/>
      <c r="J181" s="4"/>
      <c r="K181" s="4">
        <v>216</v>
      </c>
      <c r="L181" s="4">
        <v>8</v>
      </c>
      <c r="M181" s="4">
        <v>3</v>
      </c>
      <c r="N181" s="4" t="s">
        <v>3</v>
      </c>
      <c r="O181" s="4">
        <v>2</v>
      </c>
      <c r="P181" s="4"/>
      <c r="Q181" s="4"/>
      <c r="R181" s="4"/>
      <c r="S181" s="4"/>
      <c r="T181" s="4"/>
      <c r="U181" s="4"/>
      <c r="V181" s="4"/>
      <c r="W181" s="4">
        <v>0</v>
      </c>
      <c r="X181" s="4">
        <v>1</v>
      </c>
      <c r="Y181" s="4">
        <v>0</v>
      </c>
      <c r="Z181" s="4"/>
      <c r="AA181" s="4"/>
      <c r="AB181" s="4"/>
    </row>
    <row r="182" spans="1:28" x14ac:dyDescent="0.2">
      <c r="A182" s="4">
        <v>50</v>
      </c>
      <c r="B182" s="4">
        <v>0</v>
      </c>
      <c r="C182" s="4">
        <v>0</v>
      </c>
      <c r="D182" s="4">
        <v>1</v>
      </c>
      <c r="E182" s="4">
        <v>223</v>
      </c>
      <c r="F182" s="4">
        <f>ROUND(Source!AQ172,O182)</f>
        <v>0</v>
      </c>
      <c r="G182" s="4" t="s">
        <v>123</v>
      </c>
      <c r="H182" s="4" t="s">
        <v>124</v>
      </c>
      <c r="I182" s="4"/>
      <c r="J182" s="4"/>
      <c r="K182" s="4">
        <v>223</v>
      </c>
      <c r="L182" s="4">
        <v>9</v>
      </c>
      <c r="M182" s="4">
        <v>3</v>
      </c>
      <c r="N182" s="4" t="s">
        <v>3</v>
      </c>
      <c r="O182" s="4">
        <v>2</v>
      </c>
      <c r="P182" s="4"/>
      <c r="Q182" s="4"/>
      <c r="R182" s="4"/>
      <c r="S182" s="4"/>
      <c r="T182" s="4"/>
      <c r="U182" s="4"/>
      <c r="V182" s="4"/>
      <c r="W182" s="4">
        <v>0</v>
      </c>
      <c r="X182" s="4">
        <v>1</v>
      </c>
      <c r="Y182" s="4">
        <v>0</v>
      </c>
      <c r="Z182" s="4"/>
      <c r="AA182" s="4"/>
      <c r="AB182" s="4"/>
    </row>
    <row r="183" spans="1:28" x14ac:dyDescent="0.2">
      <c r="A183" s="4">
        <v>50</v>
      </c>
      <c r="B183" s="4">
        <v>0</v>
      </c>
      <c r="C183" s="4">
        <v>0</v>
      </c>
      <c r="D183" s="4">
        <v>1</v>
      </c>
      <c r="E183" s="4">
        <v>229</v>
      </c>
      <c r="F183" s="4">
        <f>ROUND(Source!AZ172,O183)</f>
        <v>0</v>
      </c>
      <c r="G183" s="4" t="s">
        <v>125</v>
      </c>
      <c r="H183" s="4" t="s">
        <v>126</v>
      </c>
      <c r="I183" s="4"/>
      <c r="J183" s="4"/>
      <c r="K183" s="4">
        <v>229</v>
      </c>
      <c r="L183" s="4">
        <v>10</v>
      </c>
      <c r="M183" s="4">
        <v>3</v>
      </c>
      <c r="N183" s="4" t="s">
        <v>3</v>
      </c>
      <c r="O183" s="4">
        <v>2</v>
      </c>
      <c r="P183" s="4"/>
      <c r="Q183" s="4"/>
      <c r="R183" s="4"/>
      <c r="S183" s="4"/>
      <c r="T183" s="4"/>
      <c r="U183" s="4"/>
      <c r="V183" s="4"/>
      <c r="W183" s="4">
        <v>0</v>
      </c>
      <c r="X183" s="4">
        <v>1</v>
      </c>
      <c r="Y183" s="4">
        <v>0</v>
      </c>
      <c r="Z183" s="4"/>
      <c r="AA183" s="4"/>
      <c r="AB183" s="4"/>
    </row>
    <row r="184" spans="1:28" x14ac:dyDescent="0.2">
      <c r="A184" s="4">
        <v>50</v>
      </c>
      <c r="B184" s="4">
        <v>0</v>
      </c>
      <c r="C184" s="4">
        <v>0</v>
      </c>
      <c r="D184" s="4">
        <v>1</v>
      </c>
      <c r="E184" s="4">
        <v>203</v>
      </c>
      <c r="F184" s="4">
        <f>ROUND(Source!Q172,O184)</f>
        <v>768.16</v>
      </c>
      <c r="G184" s="4" t="s">
        <v>127</v>
      </c>
      <c r="H184" s="4" t="s">
        <v>128</v>
      </c>
      <c r="I184" s="4"/>
      <c r="J184" s="4"/>
      <c r="K184" s="4">
        <v>203</v>
      </c>
      <c r="L184" s="4">
        <v>11</v>
      </c>
      <c r="M184" s="4">
        <v>3</v>
      </c>
      <c r="N184" s="4" t="s">
        <v>3</v>
      </c>
      <c r="O184" s="4">
        <v>2</v>
      </c>
      <c r="P184" s="4"/>
      <c r="Q184" s="4"/>
      <c r="R184" s="4"/>
      <c r="S184" s="4"/>
      <c r="T184" s="4"/>
      <c r="U184" s="4"/>
      <c r="V184" s="4"/>
      <c r="W184" s="4">
        <v>768.16000000000008</v>
      </c>
      <c r="X184" s="4">
        <v>1</v>
      </c>
      <c r="Y184" s="4">
        <v>768.16000000000008</v>
      </c>
      <c r="Z184" s="4"/>
      <c r="AA184" s="4"/>
      <c r="AB184" s="4"/>
    </row>
    <row r="185" spans="1:28" x14ac:dyDescent="0.2">
      <c r="A185" s="4">
        <v>50</v>
      </c>
      <c r="B185" s="4">
        <v>0</v>
      </c>
      <c r="C185" s="4">
        <v>0</v>
      </c>
      <c r="D185" s="4">
        <v>1</v>
      </c>
      <c r="E185" s="4">
        <v>231</v>
      </c>
      <c r="F185" s="4">
        <f>ROUND(Source!BB172,O185)</f>
        <v>0</v>
      </c>
      <c r="G185" s="4" t="s">
        <v>129</v>
      </c>
      <c r="H185" s="4" t="s">
        <v>130</v>
      </c>
      <c r="I185" s="4"/>
      <c r="J185" s="4"/>
      <c r="K185" s="4">
        <v>231</v>
      </c>
      <c r="L185" s="4">
        <v>12</v>
      </c>
      <c r="M185" s="4">
        <v>3</v>
      </c>
      <c r="N185" s="4" t="s">
        <v>3</v>
      </c>
      <c r="O185" s="4">
        <v>2</v>
      </c>
      <c r="P185" s="4"/>
      <c r="Q185" s="4"/>
      <c r="R185" s="4"/>
      <c r="S185" s="4"/>
      <c r="T185" s="4"/>
      <c r="U185" s="4"/>
      <c r="V185" s="4"/>
      <c r="W185" s="4">
        <v>0</v>
      </c>
      <c r="X185" s="4">
        <v>1</v>
      </c>
      <c r="Y185" s="4">
        <v>0</v>
      </c>
      <c r="Z185" s="4"/>
      <c r="AA185" s="4"/>
      <c r="AB185" s="4"/>
    </row>
    <row r="186" spans="1:28" x14ac:dyDescent="0.2">
      <c r="A186" s="4">
        <v>50</v>
      </c>
      <c r="B186" s="4">
        <v>0</v>
      </c>
      <c r="C186" s="4">
        <v>0</v>
      </c>
      <c r="D186" s="4">
        <v>1</v>
      </c>
      <c r="E186" s="4">
        <v>204</v>
      </c>
      <c r="F186" s="4">
        <f>ROUND(Source!R172,O186)</f>
        <v>3587.79</v>
      </c>
      <c r="G186" s="4" t="s">
        <v>131</v>
      </c>
      <c r="H186" s="4" t="s">
        <v>132</v>
      </c>
      <c r="I186" s="4"/>
      <c r="J186" s="4"/>
      <c r="K186" s="4">
        <v>204</v>
      </c>
      <c r="L186" s="4">
        <v>13</v>
      </c>
      <c r="M186" s="4">
        <v>3</v>
      </c>
      <c r="N186" s="4" t="s">
        <v>3</v>
      </c>
      <c r="O186" s="4">
        <v>2</v>
      </c>
      <c r="P186" s="4"/>
      <c r="Q186" s="4"/>
      <c r="R186" s="4"/>
      <c r="S186" s="4"/>
      <c r="T186" s="4"/>
      <c r="U186" s="4"/>
      <c r="V186" s="4"/>
      <c r="W186" s="4">
        <v>3587.79</v>
      </c>
      <c r="X186" s="4">
        <v>1</v>
      </c>
      <c r="Y186" s="4">
        <v>3587.79</v>
      </c>
      <c r="Z186" s="4"/>
      <c r="AA186" s="4"/>
      <c r="AB186" s="4"/>
    </row>
    <row r="187" spans="1:28" x14ac:dyDescent="0.2">
      <c r="A187" s="4">
        <v>50</v>
      </c>
      <c r="B187" s="4">
        <v>0</v>
      </c>
      <c r="C187" s="4">
        <v>0</v>
      </c>
      <c r="D187" s="4">
        <v>1</v>
      </c>
      <c r="E187" s="4">
        <v>205</v>
      </c>
      <c r="F187" s="4">
        <f>ROUND(Source!S172,O187)</f>
        <v>294229.11</v>
      </c>
      <c r="G187" s="4" t="s">
        <v>133</v>
      </c>
      <c r="H187" s="4" t="s">
        <v>134</v>
      </c>
      <c r="I187" s="4"/>
      <c r="J187" s="4"/>
      <c r="K187" s="4">
        <v>205</v>
      </c>
      <c r="L187" s="4">
        <v>14</v>
      </c>
      <c r="M187" s="4">
        <v>3</v>
      </c>
      <c r="N187" s="4" t="s">
        <v>3</v>
      </c>
      <c r="O187" s="4">
        <v>2</v>
      </c>
      <c r="P187" s="4"/>
      <c r="Q187" s="4"/>
      <c r="R187" s="4"/>
      <c r="S187" s="4"/>
      <c r="T187" s="4"/>
      <c r="U187" s="4"/>
      <c r="V187" s="4"/>
      <c r="W187" s="4">
        <v>294229.11</v>
      </c>
      <c r="X187" s="4">
        <v>1</v>
      </c>
      <c r="Y187" s="4">
        <v>294229.11</v>
      </c>
      <c r="Z187" s="4"/>
      <c r="AA187" s="4"/>
      <c r="AB187" s="4"/>
    </row>
    <row r="188" spans="1:28" x14ac:dyDescent="0.2">
      <c r="A188" s="4">
        <v>50</v>
      </c>
      <c r="B188" s="4">
        <v>0</v>
      </c>
      <c r="C188" s="4">
        <v>0</v>
      </c>
      <c r="D188" s="4">
        <v>1</v>
      </c>
      <c r="E188" s="4">
        <v>232</v>
      </c>
      <c r="F188" s="4">
        <f>ROUND(Source!BC172,O188)</f>
        <v>0</v>
      </c>
      <c r="G188" s="4" t="s">
        <v>135</v>
      </c>
      <c r="H188" s="4" t="s">
        <v>136</v>
      </c>
      <c r="I188" s="4"/>
      <c r="J188" s="4"/>
      <c r="K188" s="4">
        <v>232</v>
      </c>
      <c r="L188" s="4">
        <v>15</v>
      </c>
      <c r="M188" s="4">
        <v>3</v>
      </c>
      <c r="N188" s="4" t="s">
        <v>3</v>
      </c>
      <c r="O188" s="4">
        <v>2</v>
      </c>
      <c r="P188" s="4"/>
      <c r="Q188" s="4"/>
      <c r="R188" s="4"/>
      <c r="S188" s="4"/>
      <c r="T188" s="4"/>
      <c r="U188" s="4"/>
      <c r="V188" s="4"/>
      <c r="W188" s="4">
        <v>0</v>
      </c>
      <c r="X188" s="4">
        <v>1</v>
      </c>
      <c r="Y188" s="4">
        <v>0</v>
      </c>
      <c r="Z188" s="4"/>
      <c r="AA188" s="4"/>
      <c r="AB188" s="4"/>
    </row>
    <row r="189" spans="1:28" x14ac:dyDescent="0.2">
      <c r="A189" s="4">
        <v>50</v>
      </c>
      <c r="B189" s="4">
        <v>0</v>
      </c>
      <c r="C189" s="4">
        <v>0</v>
      </c>
      <c r="D189" s="4">
        <v>1</v>
      </c>
      <c r="E189" s="4">
        <v>214</v>
      </c>
      <c r="F189" s="4">
        <f>ROUND(Source!AS172,O189)</f>
        <v>815524.22</v>
      </c>
      <c r="G189" s="4" t="s">
        <v>137</v>
      </c>
      <c r="H189" s="4" t="s">
        <v>138</v>
      </c>
      <c r="I189" s="4"/>
      <c r="J189" s="4"/>
      <c r="K189" s="4">
        <v>214</v>
      </c>
      <c r="L189" s="4">
        <v>16</v>
      </c>
      <c r="M189" s="4">
        <v>3</v>
      </c>
      <c r="N189" s="4" t="s">
        <v>3</v>
      </c>
      <c r="O189" s="4">
        <v>2</v>
      </c>
      <c r="P189" s="4"/>
      <c r="Q189" s="4"/>
      <c r="R189" s="4"/>
      <c r="S189" s="4"/>
      <c r="T189" s="4"/>
      <c r="U189" s="4"/>
      <c r="V189" s="4"/>
      <c r="W189" s="4">
        <v>815524.22</v>
      </c>
      <c r="X189" s="4">
        <v>1</v>
      </c>
      <c r="Y189" s="4">
        <v>815524.22</v>
      </c>
      <c r="Z189" s="4"/>
      <c r="AA189" s="4"/>
      <c r="AB189" s="4"/>
    </row>
    <row r="190" spans="1:28" x14ac:dyDescent="0.2">
      <c r="A190" s="4">
        <v>50</v>
      </c>
      <c r="B190" s="4">
        <v>0</v>
      </c>
      <c r="C190" s="4">
        <v>0</v>
      </c>
      <c r="D190" s="4">
        <v>1</v>
      </c>
      <c r="E190" s="4">
        <v>215</v>
      </c>
      <c r="F190" s="4">
        <f>ROUND(Source!AT172,O190)</f>
        <v>0</v>
      </c>
      <c r="G190" s="4" t="s">
        <v>139</v>
      </c>
      <c r="H190" s="4" t="s">
        <v>140</v>
      </c>
      <c r="I190" s="4"/>
      <c r="J190" s="4"/>
      <c r="K190" s="4">
        <v>215</v>
      </c>
      <c r="L190" s="4">
        <v>17</v>
      </c>
      <c r="M190" s="4">
        <v>3</v>
      </c>
      <c r="N190" s="4" t="s">
        <v>3</v>
      </c>
      <c r="O190" s="4">
        <v>2</v>
      </c>
      <c r="P190" s="4"/>
      <c r="Q190" s="4"/>
      <c r="R190" s="4"/>
      <c r="S190" s="4"/>
      <c r="T190" s="4"/>
      <c r="U190" s="4"/>
      <c r="V190" s="4"/>
      <c r="W190" s="4">
        <v>0</v>
      </c>
      <c r="X190" s="4">
        <v>1</v>
      </c>
      <c r="Y190" s="4">
        <v>0</v>
      </c>
      <c r="Z190" s="4"/>
      <c r="AA190" s="4"/>
      <c r="AB190" s="4"/>
    </row>
    <row r="191" spans="1:28" x14ac:dyDescent="0.2">
      <c r="A191" s="4">
        <v>50</v>
      </c>
      <c r="B191" s="4">
        <v>0</v>
      </c>
      <c r="C191" s="4">
        <v>0</v>
      </c>
      <c r="D191" s="4">
        <v>1</v>
      </c>
      <c r="E191" s="4">
        <v>217</v>
      </c>
      <c r="F191" s="4">
        <f>ROUND(Source!AU172,O191)</f>
        <v>0</v>
      </c>
      <c r="G191" s="4" t="s">
        <v>141</v>
      </c>
      <c r="H191" s="4" t="s">
        <v>142</v>
      </c>
      <c r="I191" s="4"/>
      <c r="J191" s="4"/>
      <c r="K191" s="4">
        <v>217</v>
      </c>
      <c r="L191" s="4">
        <v>18</v>
      </c>
      <c r="M191" s="4">
        <v>3</v>
      </c>
      <c r="N191" s="4" t="s">
        <v>3</v>
      </c>
      <c r="O191" s="4">
        <v>2</v>
      </c>
      <c r="P191" s="4"/>
      <c r="Q191" s="4"/>
      <c r="R191" s="4"/>
      <c r="S191" s="4"/>
      <c r="T191" s="4"/>
      <c r="U191" s="4"/>
      <c r="V191" s="4"/>
      <c r="W191" s="4">
        <v>0</v>
      </c>
      <c r="X191" s="4">
        <v>1</v>
      </c>
      <c r="Y191" s="4">
        <v>0</v>
      </c>
      <c r="Z191" s="4"/>
      <c r="AA191" s="4"/>
      <c r="AB191" s="4"/>
    </row>
    <row r="192" spans="1:28" x14ac:dyDescent="0.2">
      <c r="A192" s="4">
        <v>50</v>
      </c>
      <c r="B192" s="4">
        <v>0</v>
      </c>
      <c r="C192" s="4">
        <v>0</v>
      </c>
      <c r="D192" s="4">
        <v>1</v>
      </c>
      <c r="E192" s="4">
        <v>230</v>
      </c>
      <c r="F192" s="4">
        <f>ROUND(Source!BA172,O192)</f>
        <v>0</v>
      </c>
      <c r="G192" s="4" t="s">
        <v>143</v>
      </c>
      <c r="H192" s="4" t="s">
        <v>144</v>
      </c>
      <c r="I192" s="4"/>
      <c r="J192" s="4"/>
      <c r="K192" s="4">
        <v>230</v>
      </c>
      <c r="L192" s="4">
        <v>19</v>
      </c>
      <c r="M192" s="4">
        <v>3</v>
      </c>
      <c r="N192" s="4" t="s">
        <v>3</v>
      </c>
      <c r="O192" s="4">
        <v>2</v>
      </c>
      <c r="P192" s="4"/>
      <c r="Q192" s="4"/>
      <c r="R192" s="4"/>
      <c r="S192" s="4"/>
      <c r="T192" s="4"/>
      <c r="U192" s="4"/>
      <c r="V192" s="4"/>
      <c r="W192" s="4">
        <v>0</v>
      </c>
      <c r="X192" s="4">
        <v>1</v>
      </c>
      <c r="Y192" s="4">
        <v>0</v>
      </c>
      <c r="Z192" s="4"/>
      <c r="AA192" s="4"/>
      <c r="AB192" s="4"/>
    </row>
    <row r="193" spans="1:245" x14ac:dyDescent="0.2">
      <c r="A193" s="4">
        <v>50</v>
      </c>
      <c r="B193" s="4">
        <v>0</v>
      </c>
      <c r="C193" s="4">
        <v>0</v>
      </c>
      <c r="D193" s="4">
        <v>1</v>
      </c>
      <c r="E193" s="4">
        <v>206</v>
      </c>
      <c r="F193" s="4">
        <f>ROUND(Source!T172,O193)</f>
        <v>0</v>
      </c>
      <c r="G193" s="4" t="s">
        <v>145</v>
      </c>
      <c r="H193" s="4" t="s">
        <v>146</v>
      </c>
      <c r="I193" s="4"/>
      <c r="J193" s="4"/>
      <c r="K193" s="4">
        <v>206</v>
      </c>
      <c r="L193" s="4">
        <v>20</v>
      </c>
      <c r="M193" s="4">
        <v>3</v>
      </c>
      <c r="N193" s="4" t="s">
        <v>3</v>
      </c>
      <c r="O193" s="4">
        <v>2</v>
      </c>
      <c r="P193" s="4"/>
      <c r="Q193" s="4"/>
      <c r="R193" s="4"/>
      <c r="S193" s="4"/>
      <c r="T193" s="4"/>
      <c r="U193" s="4"/>
      <c r="V193" s="4"/>
      <c r="W193" s="4">
        <v>0</v>
      </c>
      <c r="X193" s="4">
        <v>1</v>
      </c>
      <c r="Y193" s="4">
        <v>0</v>
      </c>
      <c r="Z193" s="4"/>
      <c r="AA193" s="4"/>
      <c r="AB193" s="4"/>
    </row>
    <row r="194" spans="1:245" x14ac:dyDescent="0.2">
      <c r="A194" s="4">
        <v>50</v>
      </c>
      <c r="B194" s="4">
        <v>0</v>
      </c>
      <c r="C194" s="4">
        <v>0</v>
      </c>
      <c r="D194" s="4">
        <v>1</v>
      </c>
      <c r="E194" s="4">
        <v>207</v>
      </c>
      <c r="F194" s="4">
        <f>ROUND(Source!U172,O194)</f>
        <v>661.12311</v>
      </c>
      <c r="G194" s="4" t="s">
        <v>147</v>
      </c>
      <c r="H194" s="4" t="s">
        <v>148</v>
      </c>
      <c r="I194" s="4"/>
      <c r="J194" s="4"/>
      <c r="K194" s="4">
        <v>207</v>
      </c>
      <c r="L194" s="4">
        <v>21</v>
      </c>
      <c r="M194" s="4">
        <v>3</v>
      </c>
      <c r="N194" s="4" t="s">
        <v>3</v>
      </c>
      <c r="O194" s="4">
        <v>7</v>
      </c>
      <c r="P194" s="4"/>
      <c r="Q194" s="4"/>
      <c r="R194" s="4"/>
      <c r="S194" s="4"/>
      <c r="T194" s="4"/>
      <c r="U194" s="4"/>
      <c r="V194" s="4"/>
      <c r="W194" s="4">
        <v>661.12311</v>
      </c>
      <c r="X194" s="4">
        <v>1</v>
      </c>
      <c r="Y194" s="4">
        <v>661.12311</v>
      </c>
      <c r="Z194" s="4"/>
      <c r="AA194" s="4"/>
      <c r="AB194" s="4"/>
    </row>
    <row r="195" spans="1:245" x14ac:dyDescent="0.2">
      <c r="A195" s="4">
        <v>50</v>
      </c>
      <c r="B195" s="4">
        <v>0</v>
      </c>
      <c r="C195" s="4">
        <v>0</v>
      </c>
      <c r="D195" s="4">
        <v>1</v>
      </c>
      <c r="E195" s="4">
        <v>208</v>
      </c>
      <c r="F195" s="4">
        <f>ROUND(Source!V172,O195)</f>
        <v>7.899375</v>
      </c>
      <c r="G195" s="4" t="s">
        <v>149</v>
      </c>
      <c r="H195" s="4" t="s">
        <v>150</v>
      </c>
      <c r="I195" s="4"/>
      <c r="J195" s="4"/>
      <c r="K195" s="4">
        <v>208</v>
      </c>
      <c r="L195" s="4">
        <v>22</v>
      </c>
      <c r="M195" s="4">
        <v>3</v>
      </c>
      <c r="N195" s="4" t="s">
        <v>3</v>
      </c>
      <c r="O195" s="4">
        <v>7</v>
      </c>
      <c r="P195" s="4"/>
      <c r="Q195" s="4"/>
      <c r="R195" s="4"/>
      <c r="S195" s="4"/>
      <c r="T195" s="4"/>
      <c r="U195" s="4"/>
      <c r="V195" s="4"/>
      <c r="W195" s="4">
        <v>7.899375</v>
      </c>
      <c r="X195" s="4">
        <v>1</v>
      </c>
      <c r="Y195" s="4">
        <v>7.899375</v>
      </c>
      <c r="Z195" s="4"/>
      <c r="AA195" s="4"/>
      <c r="AB195" s="4"/>
    </row>
    <row r="196" spans="1:245" x14ac:dyDescent="0.2">
      <c r="A196" s="4">
        <v>50</v>
      </c>
      <c r="B196" s="4">
        <v>0</v>
      </c>
      <c r="C196" s="4">
        <v>0</v>
      </c>
      <c r="D196" s="4">
        <v>1</v>
      </c>
      <c r="E196" s="4">
        <v>209</v>
      </c>
      <c r="F196" s="4">
        <f>ROUND(Source!W172,O196)</f>
        <v>0</v>
      </c>
      <c r="G196" s="4" t="s">
        <v>151</v>
      </c>
      <c r="H196" s="4" t="s">
        <v>152</v>
      </c>
      <c r="I196" s="4"/>
      <c r="J196" s="4"/>
      <c r="K196" s="4">
        <v>209</v>
      </c>
      <c r="L196" s="4">
        <v>23</v>
      </c>
      <c r="M196" s="4">
        <v>3</v>
      </c>
      <c r="N196" s="4" t="s">
        <v>3</v>
      </c>
      <c r="O196" s="4">
        <v>2</v>
      </c>
      <c r="P196" s="4"/>
      <c r="Q196" s="4"/>
      <c r="R196" s="4"/>
      <c r="S196" s="4"/>
      <c r="T196" s="4"/>
      <c r="U196" s="4"/>
      <c r="V196" s="4"/>
      <c r="W196" s="4">
        <v>0</v>
      </c>
      <c r="X196" s="4">
        <v>1</v>
      </c>
      <c r="Y196" s="4">
        <v>0</v>
      </c>
      <c r="Z196" s="4"/>
      <c r="AA196" s="4"/>
      <c r="AB196" s="4"/>
    </row>
    <row r="197" spans="1:245" x14ac:dyDescent="0.2">
      <c r="A197" s="4">
        <v>50</v>
      </c>
      <c r="B197" s="4">
        <v>0</v>
      </c>
      <c r="C197" s="4">
        <v>0</v>
      </c>
      <c r="D197" s="4">
        <v>1</v>
      </c>
      <c r="E197" s="4">
        <v>233</v>
      </c>
      <c r="F197" s="4">
        <f>ROUND(Source!BD172,O197)</f>
        <v>0</v>
      </c>
      <c r="G197" s="4" t="s">
        <v>153</v>
      </c>
      <c r="H197" s="4" t="s">
        <v>154</v>
      </c>
      <c r="I197" s="4"/>
      <c r="J197" s="4"/>
      <c r="K197" s="4">
        <v>233</v>
      </c>
      <c r="L197" s="4">
        <v>24</v>
      </c>
      <c r="M197" s="4">
        <v>3</v>
      </c>
      <c r="N197" s="4" t="s">
        <v>3</v>
      </c>
      <c r="O197" s="4">
        <v>2</v>
      </c>
      <c r="P197" s="4"/>
      <c r="Q197" s="4"/>
      <c r="R197" s="4"/>
      <c r="S197" s="4"/>
      <c r="T197" s="4"/>
      <c r="U197" s="4"/>
      <c r="V197" s="4"/>
      <c r="W197" s="4">
        <v>0</v>
      </c>
      <c r="X197" s="4">
        <v>1</v>
      </c>
      <c r="Y197" s="4">
        <v>0</v>
      </c>
      <c r="Z197" s="4"/>
      <c r="AA197" s="4"/>
      <c r="AB197" s="4"/>
    </row>
    <row r="198" spans="1:245" x14ac:dyDescent="0.2">
      <c r="A198" s="4">
        <v>50</v>
      </c>
      <c r="B198" s="4">
        <v>0</v>
      </c>
      <c r="C198" s="4">
        <v>0</v>
      </c>
      <c r="D198" s="4">
        <v>1</v>
      </c>
      <c r="E198" s="4">
        <v>210</v>
      </c>
      <c r="F198" s="4">
        <f>ROUND(Source!X172,O198)</f>
        <v>268035.21000000002</v>
      </c>
      <c r="G198" s="4" t="s">
        <v>155</v>
      </c>
      <c r="H198" s="4" t="s">
        <v>156</v>
      </c>
      <c r="I198" s="4"/>
      <c r="J198" s="4"/>
      <c r="K198" s="4">
        <v>210</v>
      </c>
      <c r="L198" s="4">
        <v>25</v>
      </c>
      <c r="M198" s="4">
        <v>3</v>
      </c>
      <c r="N198" s="4" t="s">
        <v>3</v>
      </c>
      <c r="O198" s="4">
        <v>2</v>
      </c>
      <c r="P198" s="4"/>
      <c r="Q198" s="4"/>
      <c r="R198" s="4"/>
      <c r="S198" s="4"/>
      <c r="T198" s="4"/>
      <c r="U198" s="4"/>
      <c r="V198" s="4"/>
      <c r="W198" s="4">
        <v>268035.21000000002</v>
      </c>
      <c r="X198" s="4">
        <v>1</v>
      </c>
      <c r="Y198" s="4">
        <v>268035.21000000002</v>
      </c>
      <c r="Z198" s="4"/>
      <c r="AA198" s="4"/>
      <c r="AB198" s="4"/>
    </row>
    <row r="199" spans="1:245" x14ac:dyDescent="0.2">
      <c r="A199" s="4">
        <v>50</v>
      </c>
      <c r="B199" s="4">
        <v>0</v>
      </c>
      <c r="C199" s="4">
        <v>0</v>
      </c>
      <c r="D199" s="4">
        <v>1</v>
      </c>
      <c r="E199" s="4">
        <v>211</v>
      </c>
      <c r="F199" s="4">
        <f>ROUND(Source!Y172,O199)</f>
        <v>126668.49</v>
      </c>
      <c r="G199" s="4" t="s">
        <v>157</v>
      </c>
      <c r="H199" s="4" t="s">
        <v>158</v>
      </c>
      <c r="I199" s="4"/>
      <c r="J199" s="4"/>
      <c r="K199" s="4">
        <v>211</v>
      </c>
      <c r="L199" s="4">
        <v>26</v>
      </c>
      <c r="M199" s="4">
        <v>3</v>
      </c>
      <c r="N199" s="4" t="s">
        <v>3</v>
      </c>
      <c r="O199" s="4">
        <v>2</v>
      </c>
      <c r="P199" s="4"/>
      <c r="Q199" s="4"/>
      <c r="R199" s="4"/>
      <c r="S199" s="4"/>
      <c r="T199" s="4"/>
      <c r="U199" s="4"/>
      <c r="V199" s="4"/>
      <c r="W199" s="4">
        <v>126668.49</v>
      </c>
      <c r="X199" s="4">
        <v>1</v>
      </c>
      <c r="Y199" s="4">
        <v>126668.49</v>
      </c>
      <c r="Z199" s="4"/>
      <c r="AA199" s="4"/>
      <c r="AB199" s="4"/>
    </row>
    <row r="200" spans="1:245" x14ac:dyDescent="0.2">
      <c r="A200" s="4">
        <v>50</v>
      </c>
      <c r="B200" s="4">
        <v>0</v>
      </c>
      <c r="C200" s="4">
        <v>0</v>
      </c>
      <c r="D200" s="4">
        <v>1</v>
      </c>
      <c r="E200" s="4">
        <v>224</v>
      </c>
      <c r="F200" s="4">
        <f>ROUND(Source!AR172,O200)</f>
        <v>815524.22</v>
      </c>
      <c r="G200" s="4" t="s">
        <v>159</v>
      </c>
      <c r="H200" s="4" t="s">
        <v>160</v>
      </c>
      <c r="I200" s="4"/>
      <c r="J200" s="4"/>
      <c r="K200" s="4">
        <v>224</v>
      </c>
      <c r="L200" s="4">
        <v>27</v>
      </c>
      <c r="M200" s="4">
        <v>3</v>
      </c>
      <c r="N200" s="4" t="s">
        <v>3</v>
      </c>
      <c r="O200" s="4">
        <v>2</v>
      </c>
      <c r="P200" s="4"/>
      <c r="Q200" s="4"/>
      <c r="R200" s="4"/>
      <c r="S200" s="4"/>
      <c r="T200" s="4"/>
      <c r="U200" s="4"/>
      <c r="V200" s="4"/>
      <c r="W200" s="4">
        <v>815524.22</v>
      </c>
      <c r="X200" s="4">
        <v>1</v>
      </c>
      <c r="Y200" s="4">
        <v>815524.22</v>
      </c>
      <c r="Z200" s="4"/>
      <c r="AA200" s="4"/>
      <c r="AB200" s="4"/>
    </row>
    <row r="202" spans="1:245" x14ac:dyDescent="0.2">
      <c r="A202" s="1">
        <v>4</v>
      </c>
      <c r="B202" s="1">
        <v>1</v>
      </c>
      <c r="C202" s="1"/>
      <c r="D202" s="1">
        <f>ROW(A237)</f>
        <v>237</v>
      </c>
      <c r="E202" s="1"/>
      <c r="F202" s="1" t="s">
        <v>17</v>
      </c>
      <c r="G202" s="1" t="s">
        <v>337</v>
      </c>
      <c r="H202" s="1" t="s">
        <v>3</v>
      </c>
      <c r="I202" s="1">
        <v>0</v>
      </c>
      <c r="J202" s="1"/>
      <c r="K202" s="1">
        <v>0</v>
      </c>
      <c r="L202" s="1"/>
      <c r="M202" s="1" t="s">
        <v>3</v>
      </c>
      <c r="N202" s="1"/>
      <c r="O202" s="1"/>
      <c r="P202" s="1"/>
      <c r="Q202" s="1"/>
      <c r="R202" s="1"/>
      <c r="S202" s="1">
        <v>0</v>
      </c>
      <c r="T202" s="1"/>
      <c r="U202" s="1" t="s">
        <v>3</v>
      </c>
      <c r="V202" s="1">
        <v>0</v>
      </c>
      <c r="W202" s="1"/>
      <c r="X202" s="1"/>
      <c r="Y202" s="1"/>
      <c r="Z202" s="1"/>
      <c r="AA202" s="1"/>
      <c r="AB202" s="1" t="s">
        <v>3</v>
      </c>
      <c r="AC202" s="1" t="s">
        <v>3</v>
      </c>
      <c r="AD202" s="1" t="s">
        <v>3</v>
      </c>
      <c r="AE202" s="1" t="s">
        <v>3</v>
      </c>
      <c r="AF202" s="1" t="s">
        <v>3</v>
      </c>
      <c r="AG202" s="1" t="s">
        <v>3</v>
      </c>
      <c r="AH202" s="1"/>
      <c r="AI202" s="1"/>
      <c r="AJ202" s="1"/>
      <c r="AK202" s="1"/>
      <c r="AL202" s="1"/>
      <c r="AM202" s="1"/>
      <c r="AN202" s="1"/>
      <c r="AO202" s="1"/>
      <c r="AP202" s="1" t="s">
        <v>3</v>
      </c>
      <c r="AQ202" s="1" t="s">
        <v>3</v>
      </c>
      <c r="AR202" s="1" t="s">
        <v>3</v>
      </c>
      <c r="AS202" s="1"/>
      <c r="AT202" s="1"/>
      <c r="AU202" s="1"/>
      <c r="AV202" s="1"/>
      <c r="AW202" s="1"/>
      <c r="AX202" s="1"/>
      <c r="AY202" s="1"/>
      <c r="AZ202" s="1" t="s">
        <v>3</v>
      </c>
      <c r="BA202" s="1"/>
      <c r="BB202" s="1" t="s">
        <v>3</v>
      </c>
      <c r="BC202" s="1" t="s">
        <v>3</v>
      </c>
      <c r="BD202" s="1" t="s">
        <v>3</v>
      </c>
      <c r="BE202" s="1" t="s">
        <v>3</v>
      </c>
      <c r="BF202" s="1" t="s">
        <v>3</v>
      </c>
      <c r="BG202" s="1" t="s">
        <v>3</v>
      </c>
      <c r="BH202" s="1" t="s">
        <v>3</v>
      </c>
      <c r="BI202" s="1" t="s">
        <v>3</v>
      </c>
      <c r="BJ202" s="1" t="s">
        <v>3</v>
      </c>
      <c r="BK202" s="1" t="s">
        <v>3</v>
      </c>
      <c r="BL202" s="1" t="s">
        <v>3</v>
      </c>
      <c r="BM202" s="1" t="s">
        <v>3</v>
      </c>
      <c r="BN202" s="1" t="s">
        <v>3</v>
      </c>
      <c r="BO202" s="1" t="s">
        <v>3</v>
      </c>
      <c r="BP202" s="1" t="s">
        <v>3</v>
      </c>
      <c r="BQ202" s="1"/>
      <c r="BR202" s="1"/>
      <c r="BS202" s="1"/>
      <c r="BT202" s="1"/>
      <c r="BU202" s="1"/>
      <c r="BV202" s="1"/>
      <c r="BW202" s="1"/>
      <c r="BX202" s="1">
        <v>0</v>
      </c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>
        <v>0</v>
      </c>
    </row>
    <row r="204" spans="1:245" x14ac:dyDescent="0.2">
      <c r="A204" s="2">
        <v>52</v>
      </c>
      <c r="B204" s="2">
        <f t="shared" ref="B204:G204" si="129">B237</f>
        <v>1</v>
      </c>
      <c r="C204" s="2">
        <f t="shared" si="129"/>
        <v>4</v>
      </c>
      <c r="D204" s="2">
        <f t="shared" si="129"/>
        <v>202</v>
      </c>
      <c r="E204" s="2">
        <f t="shared" si="129"/>
        <v>0</v>
      </c>
      <c r="F204" s="2" t="str">
        <f t="shared" si="129"/>
        <v>Новый раздел</v>
      </c>
      <c r="G204" s="2" t="str">
        <f t="shared" si="129"/>
        <v>Ремонт отопления спортзала</v>
      </c>
      <c r="H204" s="2"/>
      <c r="I204" s="2"/>
      <c r="J204" s="2"/>
      <c r="K204" s="2"/>
      <c r="L204" s="2"/>
      <c r="M204" s="2"/>
      <c r="N204" s="2"/>
      <c r="O204" s="2">
        <f t="shared" ref="O204:AT204" si="130">O237</f>
        <v>0</v>
      </c>
      <c r="P204" s="2">
        <f t="shared" si="130"/>
        <v>0</v>
      </c>
      <c r="Q204" s="2">
        <f t="shared" si="130"/>
        <v>0</v>
      </c>
      <c r="R204" s="2">
        <f t="shared" si="130"/>
        <v>0</v>
      </c>
      <c r="S204" s="2">
        <f t="shared" si="130"/>
        <v>0</v>
      </c>
      <c r="T204" s="2">
        <f t="shared" si="130"/>
        <v>0</v>
      </c>
      <c r="U204" s="2">
        <f t="shared" si="130"/>
        <v>0</v>
      </c>
      <c r="V204" s="2">
        <f t="shared" si="130"/>
        <v>0</v>
      </c>
      <c r="W204" s="2">
        <f t="shared" si="130"/>
        <v>0</v>
      </c>
      <c r="X204" s="2">
        <f t="shared" si="130"/>
        <v>0</v>
      </c>
      <c r="Y204" s="2">
        <f t="shared" si="130"/>
        <v>0</v>
      </c>
      <c r="Z204" s="2">
        <f t="shared" si="130"/>
        <v>0</v>
      </c>
      <c r="AA204" s="2">
        <f t="shared" si="130"/>
        <v>0</v>
      </c>
      <c r="AB204" s="2">
        <f t="shared" si="130"/>
        <v>0</v>
      </c>
      <c r="AC204" s="2">
        <f t="shared" si="130"/>
        <v>0</v>
      </c>
      <c r="AD204" s="2">
        <f t="shared" si="130"/>
        <v>0</v>
      </c>
      <c r="AE204" s="2">
        <f t="shared" si="130"/>
        <v>0</v>
      </c>
      <c r="AF204" s="2">
        <f t="shared" si="130"/>
        <v>0</v>
      </c>
      <c r="AG204" s="2">
        <f t="shared" si="130"/>
        <v>0</v>
      </c>
      <c r="AH204" s="2">
        <f t="shared" si="130"/>
        <v>0</v>
      </c>
      <c r="AI204" s="2">
        <f t="shared" si="130"/>
        <v>0</v>
      </c>
      <c r="AJ204" s="2">
        <f t="shared" si="130"/>
        <v>0</v>
      </c>
      <c r="AK204" s="2">
        <f t="shared" si="130"/>
        <v>0</v>
      </c>
      <c r="AL204" s="2">
        <f t="shared" si="130"/>
        <v>0</v>
      </c>
      <c r="AM204" s="2">
        <f t="shared" si="130"/>
        <v>0</v>
      </c>
      <c r="AN204" s="2">
        <f t="shared" si="130"/>
        <v>0</v>
      </c>
      <c r="AO204" s="2">
        <f t="shared" si="130"/>
        <v>0</v>
      </c>
      <c r="AP204" s="2">
        <f t="shared" si="130"/>
        <v>0</v>
      </c>
      <c r="AQ204" s="2">
        <f t="shared" si="130"/>
        <v>0</v>
      </c>
      <c r="AR204" s="2">
        <f t="shared" si="130"/>
        <v>0</v>
      </c>
      <c r="AS204" s="2">
        <f t="shared" si="130"/>
        <v>0</v>
      </c>
      <c r="AT204" s="2">
        <f t="shared" si="130"/>
        <v>0</v>
      </c>
      <c r="AU204" s="2">
        <f t="shared" ref="AU204:BZ204" si="131">AU237</f>
        <v>0</v>
      </c>
      <c r="AV204" s="2">
        <f t="shared" si="131"/>
        <v>0</v>
      </c>
      <c r="AW204" s="2">
        <f t="shared" si="131"/>
        <v>0</v>
      </c>
      <c r="AX204" s="2">
        <f t="shared" si="131"/>
        <v>0</v>
      </c>
      <c r="AY204" s="2">
        <f t="shared" si="131"/>
        <v>0</v>
      </c>
      <c r="AZ204" s="2">
        <f t="shared" si="131"/>
        <v>0</v>
      </c>
      <c r="BA204" s="2">
        <f t="shared" si="131"/>
        <v>0</v>
      </c>
      <c r="BB204" s="2">
        <f t="shared" si="131"/>
        <v>0</v>
      </c>
      <c r="BC204" s="2">
        <f t="shared" si="131"/>
        <v>0</v>
      </c>
      <c r="BD204" s="2">
        <f t="shared" si="131"/>
        <v>0</v>
      </c>
      <c r="BE204" s="2">
        <f t="shared" si="131"/>
        <v>0</v>
      </c>
      <c r="BF204" s="2">
        <f t="shared" si="131"/>
        <v>0</v>
      </c>
      <c r="BG204" s="2">
        <f t="shared" si="131"/>
        <v>0</v>
      </c>
      <c r="BH204" s="2">
        <f t="shared" si="131"/>
        <v>0</v>
      </c>
      <c r="BI204" s="2">
        <f t="shared" si="131"/>
        <v>0</v>
      </c>
      <c r="BJ204" s="2">
        <f t="shared" si="131"/>
        <v>0</v>
      </c>
      <c r="BK204" s="2">
        <f t="shared" si="131"/>
        <v>0</v>
      </c>
      <c r="BL204" s="2">
        <f t="shared" si="131"/>
        <v>0</v>
      </c>
      <c r="BM204" s="2">
        <f t="shared" si="131"/>
        <v>0</v>
      </c>
      <c r="BN204" s="2">
        <f t="shared" si="131"/>
        <v>0</v>
      </c>
      <c r="BO204" s="2">
        <f t="shared" si="131"/>
        <v>0</v>
      </c>
      <c r="BP204" s="2">
        <f t="shared" si="131"/>
        <v>0</v>
      </c>
      <c r="BQ204" s="2">
        <f t="shared" si="131"/>
        <v>0</v>
      </c>
      <c r="BR204" s="2">
        <f t="shared" si="131"/>
        <v>0</v>
      </c>
      <c r="BS204" s="2">
        <f t="shared" si="131"/>
        <v>0</v>
      </c>
      <c r="BT204" s="2">
        <f t="shared" si="131"/>
        <v>0</v>
      </c>
      <c r="BU204" s="2">
        <f t="shared" si="131"/>
        <v>0</v>
      </c>
      <c r="BV204" s="2">
        <f t="shared" si="131"/>
        <v>0</v>
      </c>
      <c r="BW204" s="2">
        <f t="shared" si="131"/>
        <v>0</v>
      </c>
      <c r="BX204" s="2">
        <f t="shared" si="131"/>
        <v>0</v>
      </c>
      <c r="BY204" s="2">
        <f t="shared" si="131"/>
        <v>0</v>
      </c>
      <c r="BZ204" s="2">
        <f t="shared" si="131"/>
        <v>0</v>
      </c>
      <c r="CA204" s="2">
        <f t="shared" ref="CA204:DF204" si="132">CA237</f>
        <v>0</v>
      </c>
      <c r="CB204" s="2">
        <f t="shared" si="132"/>
        <v>0</v>
      </c>
      <c r="CC204" s="2">
        <f t="shared" si="132"/>
        <v>0</v>
      </c>
      <c r="CD204" s="2">
        <f t="shared" si="132"/>
        <v>0</v>
      </c>
      <c r="CE204" s="2">
        <f t="shared" si="132"/>
        <v>0</v>
      </c>
      <c r="CF204" s="2">
        <f t="shared" si="132"/>
        <v>0</v>
      </c>
      <c r="CG204" s="2">
        <f t="shared" si="132"/>
        <v>0</v>
      </c>
      <c r="CH204" s="2">
        <f t="shared" si="132"/>
        <v>0</v>
      </c>
      <c r="CI204" s="2">
        <f t="shared" si="132"/>
        <v>0</v>
      </c>
      <c r="CJ204" s="2">
        <f t="shared" si="132"/>
        <v>0</v>
      </c>
      <c r="CK204" s="2">
        <f t="shared" si="132"/>
        <v>0</v>
      </c>
      <c r="CL204" s="2">
        <f t="shared" si="132"/>
        <v>0</v>
      </c>
      <c r="CM204" s="2">
        <f t="shared" si="132"/>
        <v>0</v>
      </c>
      <c r="CN204" s="2">
        <f t="shared" si="132"/>
        <v>0</v>
      </c>
      <c r="CO204" s="2">
        <f t="shared" si="132"/>
        <v>0</v>
      </c>
      <c r="CP204" s="2">
        <f t="shared" si="132"/>
        <v>0</v>
      </c>
      <c r="CQ204" s="2">
        <f t="shared" si="132"/>
        <v>0</v>
      </c>
      <c r="CR204" s="2">
        <f t="shared" si="132"/>
        <v>0</v>
      </c>
      <c r="CS204" s="2">
        <f t="shared" si="132"/>
        <v>0</v>
      </c>
      <c r="CT204" s="2">
        <f t="shared" si="132"/>
        <v>0</v>
      </c>
      <c r="CU204" s="2">
        <f t="shared" si="132"/>
        <v>0</v>
      </c>
      <c r="CV204" s="2">
        <f t="shared" si="132"/>
        <v>0</v>
      </c>
      <c r="CW204" s="2">
        <f t="shared" si="132"/>
        <v>0</v>
      </c>
      <c r="CX204" s="2">
        <f t="shared" si="132"/>
        <v>0</v>
      </c>
      <c r="CY204" s="2">
        <f t="shared" si="132"/>
        <v>0</v>
      </c>
      <c r="CZ204" s="2">
        <f t="shared" si="132"/>
        <v>0</v>
      </c>
      <c r="DA204" s="2">
        <f t="shared" si="132"/>
        <v>0</v>
      </c>
      <c r="DB204" s="2">
        <f t="shared" si="132"/>
        <v>0</v>
      </c>
      <c r="DC204" s="2">
        <f t="shared" si="132"/>
        <v>0</v>
      </c>
      <c r="DD204" s="2">
        <f t="shared" si="132"/>
        <v>0</v>
      </c>
      <c r="DE204" s="2">
        <f t="shared" si="132"/>
        <v>0</v>
      </c>
      <c r="DF204" s="2">
        <f t="shared" si="132"/>
        <v>0</v>
      </c>
      <c r="DG204" s="3">
        <f t="shared" ref="DG204:EL204" si="133">DG237</f>
        <v>0</v>
      </c>
      <c r="DH204" s="3">
        <f t="shared" si="133"/>
        <v>0</v>
      </c>
      <c r="DI204" s="3">
        <f t="shared" si="133"/>
        <v>0</v>
      </c>
      <c r="DJ204" s="3">
        <f t="shared" si="133"/>
        <v>0</v>
      </c>
      <c r="DK204" s="3">
        <f t="shared" si="133"/>
        <v>0</v>
      </c>
      <c r="DL204" s="3">
        <f t="shared" si="133"/>
        <v>0</v>
      </c>
      <c r="DM204" s="3">
        <f t="shared" si="133"/>
        <v>0</v>
      </c>
      <c r="DN204" s="3">
        <f t="shared" si="133"/>
        <v>0</v>
      </c>
      <c r="DO204" s="3">
        <f t="shared" si="133"/>
        <v>0</v>
      </c>
      <c r="DP204" s="3">
        <f t="shared" si="133"/>
        <v>0</v>
      </c>
      <c r="DQ204" s="3">
        <f t="shared" si="133"/>
        <v>0</v>
      </c>
      <c r="DR204" s="3">
        <f t="shared" si="133"/>
        <v>0</v>
      </c>
      <c r="DS204" s="3">
        <f t="shared" si="133"/>
        <v>0</v>
      </c>
      <c r="DT204" s="3">
        <f t="shared" si="133"/>
        <v>0</v>
      </c>
      <c r="DU204" s="3">
        <f t="shared" si="133"/>
        <v>0</v>
      </c>
      <c r="DV204" s="3">
        <f t="shared" si="133"/>
        <v>0</v>
      </c>
      <c r="DW204" s="3">
        <f t="shared" si="133"/>
        <v>0</v>
      </c>
      <c r="DX204" s="3">
        <f t="shared" si="133"/>
        <v>0</v>
      </c>
      <c r="DY204" s="3">
        <f t="shared" si="133"/>
        <v>0</v>
      </c>
      <c r="DZ204" s="3">
        <f t="shared" si="133"/>
        <v>0</v>
      </c>
      <c r="EA204" s="3">
        <f t="shared" si="133"/>
        <v>0</v>
      </c>
      <c r="EB204" s="3">
        <f t="shared" si="133"/>
        <v>0</v>
      </c>
      <c r="EC204" s="3">
        <f t="shared" si="133"/>
        <v>0</v>
      </c>
      <c r="ED204" s="3">
        <f t="shared" si="133"/>
        <v>0</v>
      </c>
      <c r="EE204" s="3">
        <f t="shared" si="133"/>
        <v>0</v>
      </c>
      <c r="EF204" s="3">
        <f t="shared" si="133"/>
        <v>0</v>
      </c>
      <c r="EG204" s="3">
        <f t="shared" si="133"/>
        <v>0</v>
      </c>
      <c r="EH204" s="3">
        <f t="shared" si="133"/>
        <v>0</v>
      </c>
      <c r="EI204" s="3">
        <f t="shared" si="133"/>
        <v>0</v>
      </c>
      <c r="EJ204" s="3">
        <f t="shared" si="133"/>
        <v>0</v>
      </c>
      <c r="EK204" s="3">
        <f t="shared" si="133"/>
        <v>0</v>
      </c>
      <c r="EL204" s="3">
        <f t="shared" si="133"/>
        <v>0</v>
      </c>
      <c r="EM204" s="3">
        <f t="shared" ref="EM204:FR204" si="134">EM237</f>
        <v>0</v>
      </c>
      <c r="EN204" s="3">
        <f t="shared" si="134"/>
        <v>0</v>
      </c>
      <c r="EO204" s="3">
        <f t="shared" si="134"/>
        <v>0</v>
      </c>
      <c r="EP204" s="3">
        <f t="shared" si="134"/>
        <v>0</v>
      </c>
      <c r="EQ204" s="3">
        <f t="shared" si="134"/>
        <v>0</v>
      </c>
      <c r="ER204" s="3">
        <f t="shared" si="134"/>
        <v>0</v>
      </c>
      <c r="ES204" s="3">
        <f t="shared" si="134"/>
        <v>0</v>
      </c>
      <c r="ET204" s="3">
        <f t="shared" si="134"/>
        <v>0</v>
      </c>
      <c r="EU204" s="3">
        <f t="shared" si="134"/>
        <v>0</v>
      </c>
      <c r="EV204" s="3">
        <f t="shared" si="134"/>
        <v>0</v>
      </c>
      <c r="EW204" s="3">
        <f t="shared" si="134"/>
        <v>0</v>
      </c>
      <c r="EX204" s="3">
        <f t="shared" si="134"/>
        <v>0</v>
      </c>
      <c r="EY204" s="3">
        <f t="shared" si="134"/>
        <v>0</v>
      </c>
      <c r="EZ204" s="3">
        <f t="shared" si="134"/>
        <v>0</v>
      </c>
      <c r="FA204" s="3">
        <f t="shared" si="134"/>
        <v>0</v>
      </c>
      <c r="FB204" s="3">
        <f t="shared" si="134"/>
        <v>0</v>
      </c>
      <c r="FC204" s="3">
        <f t="shared" si="134"/>
        <v>0</v>
      </c>
      <c r="FD204" s="3">
        <f t="shared" si="134"/>
        <v>0</v>
      </c>
      <c r="FE204" s="3">
        <f t="shared" si="134"/>
        <v>0</v>
      </c>
      <c r="FF204" s="3">
        <f t="shared" si="134"/>
        <v>0</v>
      </c>
      <c r="FG204" s="3">
        <f t="shared" si="134"/>
        <v>0</v>
      </c>
      <c r="FH204" s="3">
        <f t="shared" si="134"/>
        <v>0</v>
      </c>
      <c r="FI204" s="3">
        <f t="shared" si="134"/>
        <v>0</v>
      </c>
      <c r="FJ204" s="3">
        <f t="shared" si="134"/>
        <v>0</v>
      </c>
      <c r="FK204" s="3">
        <f t="shared" si="134"/>
        <v>0</v>
      </c>
      <c r="FL204" s="3">
        <f t="shared" si="134"/>
        <v>0</v>
      </c>
      <c r="FM204" s="3">
        <f t="shared" si="134"/>
        <v>0</v>
      </c>
      <c r="FN204" s="3">
        <f t="shared" si="134"/>
        <v>0</v>
      </c>
      <c r="FO204" s="3">
        <f t="shared" si="134"/>
        <v>0</v>
      </c>
      <c r="FP204" s="3">
        <f t="shared" si="134"/>
        <v>0</v>
      </c>
      <c r="FQ204" s="3">
        <f t="shared" si="134"/>
        <v>0</v>
      </c>
      <c r="FR204" s="3">
        <f t="shared" si="134"/>
        <v>0</v>
      </c>
      <c r="FS204" s="3">
        <f t="shared" ref="FS204:GX204" si="135">FS237</f>
        <v>0</v>
      </c>
      <c r="FT204" s="3">
        <f t="shared" si="135"/>
        <v>0</v>
      </c>
      <c r="FU204" s="3">
        <f t="shared" si="135"/>
        <v>0</v>
      </c>
      <c r="FV204" s="3">
        <f t="shared" si="135"/>
        <v>0</v>
      </c>
      <c r="FW204" s="3">
        <f t="shared" si="135"/>
        <v>0</v>
      </c>
      <c r="FX204" s="3">
        <f t="shared" si="135"/>
        <v>0</v>
      </c>
      <c r="FY204" s="3">
        <f t="shared" si="135"/>
        <v>0</v>
      </c>
      <c r="FZ204" s="3">
        <f t="shared" si="135"/>
        <v>0</v>
      </c>
      <c r="GA204" s="3">
        <f t="shared" si="135"/>
        <v>0</v>
      </c>
      <c r="GB204" s="3">
        <f t="shared" si="135"/>
        <v>0</v>
      </c>
      <c r="GC204" s="3">
        <f t="shared" si="135"/>
        <v>0</v>
      </c>
      <c r="GD204" s="3">
        <f t="shared" si="135"/>
        <v>0</v>
      </c>
      <c r="GE204" s="3">
        <f t="shared" si="135"/>
        <v>0</v>
      </c>
      <c r="GF204" s="3">
        <f t="shared" si="135"/>
        <v>0</v>
      </c>
      <c r="GG204" s="3">
        <f t="shared" si="135"/>
        <v>0</v>
      </c>
      <c r="GH204" s="3">
        <f t="shared" si="135"/>
        <v>0</v>
      </c>
      <c r="GI204" s="3">
        <f t="shared" si="135"/>
        <v>0</v>
      </c>
      <c r="GJ204" s="3">
        <f t="shared" si="135"/>
        <v>0</v>
      </c>
      <c r="GK204" s="3">
        <f t="shared" si="135"/>
        <v>0</v>
      </c>
      <c r="GL204" s="3">
        <f t="shared" si="135"/>
        <v>0</v>
      </c>
      <c r="GM204" s="3">
        <f t="shared" si="135"/>
        <v>0</v>
      </c>
      <c r="GN204" s="3">
        <f t="shared" si="135"/>
        <v>0</v>
      </c>
      <c r="GO204" s="3">
        <f t="shared" si="135"/>
        <v>0</v>
      </c>
      <c r="GP204" s="3">
        <f t="shared" si="135"/>
        <v>0</v>
      </c>
      <c r="GQ204" s="3">
        <f t="shared" si="135"/>
        <v>0</v>
      </c>
      <c r="GR204" s="3">
        <f t="shared" si="135"/>
        <v>0</v>
      </c>
      <c r="GS204" s="3">
        <f t="shared" si="135"/>
        <v>0</v>
      </c>
      <c r="GT204" s="3">
        <f t="shared" si="135"/>
        <v>0</v>
      </c>
      <c r="GU204" s="3">
        <f t="shared" si="135"/>
        <v>0</v>
      </c>
      <c r="GV204" s="3">
        <f t="shared" si="135"/>
        <v>0</v>
      </c>
      <c r="GW204" s="3">
        <f t="shared" si="135"/>
        <v>0</v>
      </c>
      <c r="GX204" s="3">
        <f t="shared" si="135"/>
        <v>0</v>
      </c>
    </row>
    <row r="206" spans="1:245" x14ac:dyDescent="0.2">
      <c r="A206">
        <v>17</v>
      </c>
      <c r="B206">
        <v>1</v>
      </c>
      <c r="C206">
        <f>ROW(SmtRes!A158)</f>
        <v>158</v>
      </c>
      <c r="D206">
        <f>ROW(EtalonRes!A158)</f>
        <v>158</v>
      </c>
      <c r="E206" t="s">
        <v>338</v>
      </c>
      <c r="F206" t="s">
        <v>339</v>
      </c>
      <c r="G206" t="s">
        <v>340</v>
      </c>
      <c r="H206" t="s">
        <v>203</v>
      </c>
      <c r="I206">
        <v>0</v>
      </c>
      <c r="J206">
        <v>0</v>
      </c>
      <c r="K206">
        <v>0</v>
      </c>
      <c r="O206">
        <f t="shared" ref="O206:O235" si="136">ROUND(CP206,2)</f>
        <v>0</v>
      </c>
      <c r="P206">
        <f>SUMIF(SmtRes!AQ156:'SmtRes'!AQ158,"=1",SmtRes!DF156:'SmtRes'!DF158)</f>
        <v>0</v>
      </c>
      <c r="Q206">
        <f>SUMIF(SmtRes!AQ156:'SmtRes'!AQ158,"=1",SmtRes!DG156:'SmtRes'!DG158)</f>
        <v>0</v>
      </c>
      <c r="R206">
        <f>SUMIF(SmtRes!AQ156:'SmtRes'!AQ158,"=1",SmtRes!DH156:'SmtRes'!DH158)</f>
        <v>0</v>
      </c>
      <c r="S206">
        <f>SUMIF(SmtRes!AQ156:'SmtRes'!AQ158,"=1",SmtRes!DI156:'SmtRes'!DI158)</f>
        <v>0</v>
      </c>
      <c r="T206">
        <f t="shared" ref="T206:T235" si="137">ROUND(CU206*I206,2)</f>
        <v>0</v>
      </c>
      <c r="U206">
        <f>SUMIF(SmtRes!AQ156:'SmtRes'!AQ158,"=1",SmtRes!CV156:'SmtRes'!CV158)</f>
        <v>0</v>
      </c>
      <c r="V206">
        <f>SUMIF(SmtRes!AQ156:'SmtRes'!AQ158,"=1",SmtRes!CW156:'SmtRes'!CW158)</f>
        <v>0</v>
      </c>
      <c r="W206">
        <f t="shared" ref="W206:W235" si="138">ROUND(CX206*I206,2)</f>
        <v>0</v>
      </c>
      <c r="X206">
        <f t="shared" ref="X206:X235" si="139">ROUND(CY206,2)</f>
        <v>0</v>
      </c>
      <c r="Y206">
        <f t="shared" ref="Y206:Y235" si="140">ROUND(CZ206,2)</f>
        <v>0</v>
      </c>
      <c r="AA206">
        <v>32945098</v>
      </c>
      <c r="AB206">
        <f t="shared" ref="AB206:AB235" si="141">ROUND((AC206+AD206+AF206),6)</f>
        <v>45502.596799999999</v>
      </c>
      <c r="AC206">
        <f>ROUND((0),6)</f>
        <v>0</v>
      </c>
      <c r="AD206">
        <f>ROUND((((SUM(SmtRes!BR156:'SmtRes'!BR158))-(SUM(SmtRes!BS156:'SmtRes'!BS158)))+AE206),6)</f>
        <v>83.596800000000002</v>
      </c>
      <c r="AE206">
        <f>ROUND((SUM(SmtRes!BS156:'SmtRes'!BS158)),6)</f>
        <v>1000.5632000000001</v>
      </c>
      <c r="AF206">
        <f>ROUND((SUM(SmtRes!BT156:'SmtRes'!BT158)),6)</f>
        <v>45419</v>
      </c>
      <c r="AG206">
        <f t="shared" ref="AG206:AG235" si="142">ROUND((AP206),6)</f>
        <v>0</v>
      </c>
      <c r="AH206">
        <f>(SUM(SmtRes!BU156:'SmtRes'!BU158))</f>
        <v>110</v>
      </c>
      <c r="AI206">
        <f>(SUM(SmtRes!BV156:'SmtRes'!BV158))</f>
        <v>2.2400000000000002</v>
      </c>
      <c r="AJ206">
        <f t="shared" ref="AJ206:AJ235" si="143">(AS206)</f>
        <v>0</v>
      </c>
      <c r="AK206">
        <v>46503.159999999996</v>
      </c>
      <c r="AL206">
        <v>0</v>
      </c>
      <c r="AM206">
        <v>83.596800000000002</v>
      </c>
      <c r="AN206">
        <v>1000.5632000000002</v>
      </c>
      <c r="AO206">
        <v>45419</v>
      </c>
      <c r="AP206">
        <v>0</v>
      </c>
      <c r="AQ206">
        <v>110</v>
      </c>
      <c r="AR206">
        <v>2.2400000000000002</v>
      </c>
      <c r="AS206">
        <v>0</v>
      </c>
      <c r="AT206">
        <v>87</v>
      </c>
      <c r="AU206">
        <v>44</v>
      </c>
      <c r="AV206">
        <v>1</v>
      </c>
      <c r="AW206">
        <v>1</v>
      </c>
      <c r="AZ206">
        <v>1</v>
      </c>
      <c r="BA206">
        <v>1</v>
      </c>
      <c r="BB206">
        <v>1</v>
      </c>
      <c r="BC206">
        <v>1</v>
      </c>
      <c r="BD206" t="s">
        <v>3</v>
      </c>
      <c r="BE206" t="s">
        <v>3</v>
      </c>
      <c r="BF206" t="s">
        <v>3</v>
      </c>
      <c r="BG206" t="s">
        <v>3</v>
      </c>
      <c r="BH206">
        <v>0</v>
      </c>
      <c r="BI206">
        <v>1</v>
      </c>
      <c r="BJ206" t="s">
        <v>341</v>
      </c>
      <c r="BM206">
        <v>65001</v>
      </c>
      <c r="BN206">
        <v>0</v>
      </c>
      <c r="BO206" t="s">
        <v>3</v>
      </c>
      <c r="BP206">
        <v>0</v>
      </c>
      <c r="BQ206">
        <v>6</v>
      </c>
      <c r="BR206">
        <v>0</v>
      </c>
      <c r="BS206">
        <v>1</v>
      </c>
      <c r="BT206">
        <v>1</v>
      </c>
      <c r="BU206">
        <v>1</v>
      </c>
      <c r="BV206">
        <v>1</v>
      </c>
      <c r="BW206">
        <v>1</v>
      </c>
      <c r="BX206">
        <v>1</v>
      </c>
      <c r="BY206" t="s">
        <v>3</v>
      </c>
      <c r="BZ206">
        <v>87</v>
      </c>
      <c r="CA206">
        <v>44</v>
      </c>
      <c r="CB206" t="s">
        <v>3</v>
      </c>
      <c r="CE206">
        <v>0</v>
      </c>
      <c r="CF206">
        <v>0</v>
      </c>
      <c r="CG206">
        <v>0</v>
      </c>
      <c r="CM206">
        <v>0</v>
      </c>
      <c r="CN206" t="s">
        <v>3</v>
      </c>
      <c r="CO206">
        <v>0</v>
      </c>
      <c r="CP206">
        <f t="shared" ref="CP206:CP235" si="144">(P206+Q206+S206+R206)</f>
        <v>0</v>
      </c>
      <c r="CQ206">
        <f>SUMIF(SmtRes!AQ156:'SmtRes'!AQ158,"=1",SmtRes!AA156:'SmtRes'!AA158)</f>
        <v>0</v>
      </c>
      <c r="CR206">
        <f>SUMIF(SmtRes!AQ156:'SmtRes'!AQ158,"=1",SmtRes!AB156:'SmtRes'!AB158)</f>
        <v>54.86</v>
      </c>
      <c r="CS206">
        <f>SUMIF(SmtRes!AQ156:'SmtRes'!AQ158,"=1",SmtRes!AC156:'SmtRes'!AC158)</f>
        <v>446.68</v>
      </c>
      <c r="CT206">
        <f>SUMIF(SmtRes!AQ156:'SmtRes'!AQ158,"=1",SmtRes!AD156:'SmtRes'!AD158)</f>
        <v>412.9</v>
      </c>
      <c r="CU206">
        <f t="shared" ref="CU206:CU235" si="145">AG206</f>
        <v>0</v>
      </c>
      <c r="CV206">
        <f>SUMIF(SmtRes!AQ156:'SmtRes'!AQ158,"=1",SmtRes!BU156:'SmtRes'!BU158)</f>
        <v>110</v>
      </c>
      <c r="CW206">
        <f>SUMIF(SmtRes!AQ156:'SmtRes'!AQ158,"=1",SmtRes!BV156:'SmtRes'!BV158)</f>
        <v>2.2400000000000002</v>
      </c>
      <c r="CX206">
        <f t="shared" ref="CX206:CX235" si="146">AJ206</f>
        <v>0</v>
      </c>
      <c r="CY206">
        <f t="shared" ref="CY206:CY221" si="147">(((S206+R206)*AT206)/100)</f>
        <v>0</v>
      </c>
      <c r="CZ206">
        <f t="shared" ref="CZ206:CZ221" si="148">(((S206+R206)*AU206)/100)</f>
        <v>0</v>
      </c>
      <c r="DC206" t="s">
        <v>3</v>
      </c>
      <c r="DD206" t="s">
        <v>3</v>
      </c>
      <c r="DE206" t="s">
        <v>3</v>
      </c>
      <c r="DF206" t="s">
        <v>3</v>
      </c>
      <c r="DG206" t="s">
        <v>3</v>
      </c>
      <c r="DH206" t="s">
        <v>3</v>
      </c>
      <c r="DI206" t="s">
        <v>3</v>
      </c>
      <c r="DJ206" t="s">
        <v>3</v>
      </c>
      <c r="DK206" t="s">
        <v>3</v>
      </c>
      <c r="DL206" t="s">
        <v>3</v>
      </c>
      <c r="DM206" t="s">
        <v>3</v>
      </c>
      <c r="DN206">
        <v>0</v>
      </c>
      <c r="DO206">
        <v>0</v>
      </c>
      <c r="DP206">
        <v>1</v>
      </c>
      <c r="DQ206">
        <v>1</v>
      </c>
      <c r="DU206">
        <v>1013</v>
      </c>
      <c r="DV206" t="s">
        <v>203</v>
      </c>
      <c r="DW206" t="s">
        <v>203</v>
      </c>
      <c r="DX206">
        <v>1</v>
      </c>
      <c r="DZ206" t="s">
        <v>3</v>
      </c>
      <c r="EA206" t="s">
        <v>3</v>
      </c>
      <c r="EB206" t="s">
        <v>3</v>
      </c>
      <c r="EC206" t="s">
        <v>3</v>
      </c>
      <c r="EE206">
        <v>31728060</v>
      </c>
      <c r="EF206">
        <v>6</v>
      </c>
      <c r="EG206" t="s">
        <v>52</v>
      </c>
      <c r="EH206">
        <v>99</v>
      </c>
      <c r="EI206" t="s">
        <v>342</v>
      </c>
      <c r="EJ206">
        <v>1</v>
      </c>
      <c r="EK206">
        <v>65001</v>
      </c>
      <c r="EL206" t="s">
        <v>343</v>
      </c>
      <c r="EM206" t="s">
        <v>344</v>
      </c>
      <c r="EO206" t="s">
        <v>3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110</v>
      </c>
      <c r="EX206">
        <v>2.2400000000000002</v>
      </c>
      <c r="EY206">
        <v>0</v>
      </c>
      <c r="FQ206">
        <v>0</v>
      </c>
      <c r="FR206">
        <f t="shared" ref="FR206:FR235" si="149">ROUND(IF(BI206=3,GM206,0),2)</f>
        <v>0</v>
      </c>
      <c r="FS206">
        <v>0</v>
      </c>
      <c r="FX206">
        <v>87</v>
      </c>
      <c r="FY206">
        <v>44</v>
      </c>
      <c r="GA206" t="s">
        <v>3</v>
      </c>
      <c r="GD206">
        <v>1</v>
      </c>
      <c r="GF206">
        <v>-1146194942</v>
      </c>
      <c r="GG206">
        <v>2</v>
      </c>
      <c r="GH206">
        <v>1</v>
      </c>
      <c r="GI206">
        <v>-2</v>
      </c>
      <c r="GJ206">
        <v>0</v>
      </c>
      <c r="GK206">
        <v>0</v>
      </c>
      <c r="GL206">
        <f t="shared" ref="GL206:GL235" si="150">ROUND(IF(AND(BH206=3,BI206=3,FS206&lt;&gt;0),P206,0),2)</f>
        <v>0</v>
      </c>
      <c r="GM206">
        <f t="shared" ref="GM206:GM235" si="151">ROUND(O206+X206+Y206,2)+GX206</f>
        <v>0</v>
      </c>
      <c r="GN206">
        <f t="shared" ref="GN206:GN235" si="152">IF(OR(BI206=0,BI206=1),GM206-GX206,0)</f>
        <v>0</v>
      </c>
      <c r="GO206">
        <f t="shared" ref="GO206:GO235" si="153">IF(BI206=2,GM206-GX206,0)</f>
        <v>0</v>
      </c>
      <c r="GP206">
        <f t="shared" ref="GP206:GP235" si="154">IF(BI206=4,GM206-GX206,0)</f>
        <v>0</v>
      </c>
      <c r="GR206">
        <v>0</v>
      </c>
      <c r="GS206">
        <v>3</v>
      </c>
      <c r="GT206">
        <v>0</v>
      </c>
      <c r="GU206" t="s">
        <v>3</v>
      </c>
      <c r="GV206">
        <f t="shared" ref="GV206:GV235" si="155">ROUND((GT206),6)</f>
        <v>0</v>
      </c>
      <c r="GW206">
        <v>1</v>
      </c>
      <c r="GX206">
        <f t="shared" ref="GX206:GX235" si="156">ROUND(HC206*I206,2)</f>
        <v>0</v>
      </c>
      <c r="HA206">
        <v>0</v>
      </c>
      <c r="HB206">
        <v>0</v>
      </c>
      <c r="HC206">
        <f t="shared" ref="HC206:HC235" si="157">GV206*GW206</f>
        <v>0</v>
      </c>
      <c r="HE206" t="s">
        <v>3</v>
      </c>
      <c r="HF206" t="s">
        <v>3</v>
      </c>
      <c r="HM206" t="s">
        <v>3</v>
      </c>
      <c r="HN206" t="s">
        <v>345</v>
      </c>
      <c r="HO206" t="s">
        <v>346</v>
      </c>
      <c r="HP206" t="s">
        <v>343</v>
      </c>
      <c r="HQ206" t="s">
        <v>343</v>
      </c>
      <c r="IK206">
        <v>0</v>
      </c>
    </row>
    <row r="207" spans="1:245" x14ac:dyDescent="0.2">
      <c r="A207">
        <v>17</v>
      </c>
      <c r="B207">
        <v>1</v>
      </c>
      <c r="C207">
        <f>ROW(SmtRes!A161)</f>
        <v>161</v>
      </c>
      <c r="D207">
        <f>ROW(EtalonRes!A161)</f>
        <v>161</v>
      </c>
      <c r="E207" t="s">
        <v>347</v>
      </c>
      <c r="F207" t="s">
        <v>348</v>
      </c>
      <c r="G207" t="s">
        <v>349</v>
      </c>
      <c r="H207" t="s">
        <v>203</v>
      </c>
      <c r="I207">
        <v>0</v>
      </c>
      <c r="J207">
        <v>0</v>
      </c>
      <c r="K207">
        <v>0</v>
      </c>
      <c r="O207">
        <f t="shared" si="136"/>
        <v>0</v>
      </c>
      <c r="P207">
        <f>SUMIF(SmtRes!AQ159:'SmtRes'!AQ161,"=1",SmtRes!DF159:'SmtRes'!DF161)</f>
        <v>0</v>
      </c>
      <c r="Q207">
        <f>SUMIF(SmtRes!AQ159:'SmtRes'!AQ161,"=1",SmtRes!DG159:'SmtRes'!DG161)</f>
        <v>0</v>
      </c>
      <c r="R207">
        <f>SUMIF(SmtRes!AQ159:'SmtRes'!AQ161,"=1",SmtRes!DH159:'SmtRes'!DH161)</f>
        <v>0</v>
      </c>
      <c r="S207">
        <f>SUMIF(SmtRes!AQ159:'SmtRes'!AQ161,"=1",SmtRes!DI159:'SmtRes'!DI161)</f>
        <v>0</v>
      </c>
      <c r="T207">
        <f t="shared" si="137"/>
        <v>0</v>
      </c>
      <c r="U207">
        <f>SUMIF(SmtRes!AQ159:'SmtRes'!AQ161,"=1",SmtRes!CV159:'SmtRes'!CV161)</f>
        <v>0</v>
      </c>
      <c r="V207">
        <f>SUMIF(SmtRes!AQ159:'SmtRes'!AQ161,"=1",SmtRes!CW159:'SmtRes'!CW161)</f>
        <v>0</v>
      </c>
      <c r="W207">
        <f t="shared" si="138"/>
        <v>0</v>
      </c>
      <c r="X207">
        <f t="shared" si="139"/>
        <v>0</v>
      </c>
      <c r="Y207">
        <f t="shared" si="140"/>
        <v>0</v>
      </c>
      <c r="AA207">
        <v>32945098</v>
      </c>
      <c r="AB207">
        <f t="shared" si="141"/>
        <v>65380.7624</v>
      </c>
      <c r="AC207">
        <f>ROUND((0),6)</f>
        <v>0</v>
      </c>
      <c r="AD207">
        <f>ROUND((((SUM(SmtRes!BR159:'SmtRes'!BR161))-(SUM(SmtRes!BS159:'SmtRes'!BS161)))+AE207),6)</f>
        <v>142.5624</v>
      </c>
      <c r="AE207">
        <f>ROUND((SUM(SmtRes!BS159:'SmtRes'!BS161)),6)</f>
        <v>1706.3176000000001</v>
      </c>
      <c r="AF207">
        <f>ROUND((SUM(SmtRes!BT159:'SmtRes'!BT161)),6)</f>
        <v>65238.2</v>
      </c>
      <c r="AG207">
        <f t="shared" si="142"/>
        <v>0</v>
      </c>
      <c r="AH207">
        <f>(SUM(SmtRes!BU159:'SmtRes'!BU161))</f>
        <v>158</v>
      </c>
      <c r="AI207">
        <f>(SUM(SmtRes!BV159:'SmtRes'!BV161))</f>
        <v>3.82</v>
      </c>
      <c r="AJ207">
        <f t="shared" si="143"/>
        <v>0</v>
      </c>
      <c r="AK207">
        <v>67087.08</v>
      </c>
      <c r="AL207">
        <v>0</v>
      </c>
      <c r="AM207">
        <v>142.5624</v>
      </c>
      <c r="AN207">
        <v>1706.3175999999999</v>
      </c>
      <c r="AO207">
        <v>65238.2</v>
      </c>
      <c r="AP207">
        <v>0</v>
      </c>
      <c r="AQ207">
        <v>158</v>
      </c>
      <c r="AR207">
        <v>3.82</v>
      </c>
      <c r="AS207">
        <v>0</v>
      </c>
      <c r="AT207">
        <v>87</v>
      </c>
      <c r="AU207">
        <v>44</v>
      </c>
      <c r="AV207">
        <v>1</v>
      </c>
      <c r="AW207">
        <v>1</v>
      </c>
      <c r="AZ207">
        <v>1</v>
      </c>
      <c r="BA207">
        <v>1</v>
      </c>
      <c r="BB207">
        <v>1</v>
      </c>
      <c r="BC207">
        <v>1</v>
      </c>
      <c r="BD207" t="s">
        <v>3</v>
      </c>
      <c r="BE207" t="s">
        <v>3</v>
      </c>
      <c r="BF207" t="s">
        <v>3</v>
      </c>
      <c r="BG207" t="s">
        <v>3</v>
      </c>
      <c r="BH207">
        <v>0</v>
      </c>
      <c r="BI207">
        <v>1</v>
      </c>
      <c r="BJ207" t="s">
        <v>350</v>
      </c>
      <c r="BM207">
        <v>65001</v>
      </c>
      <c r="BN207">
        <v>0</v>
      </c>
      <c r="BO207" t="s">
        <v>3</v>
      </c>
      <c r="BP207">
        <v>0</v>
      </c>
      <c r="BQ207">
        <v>6</v>
      </c>
      <c r="BR207">
        <v>0</v>
      </c>
      <c r="BS207">
        <v>1</v>
      </c>
      <c r="BT207">
        <v>1</v>
      </c>
      <c r="BU207">
        <v>1</v>
      </c>
      <c r="BV207">
        <v>1</v>
      </c>
      <c r="BW207">
        <v>1</v>
      </c>
      <c r="BX207">
        <v>1</v>
      </c>
      <c r="BY207" t="s">
        <v>3</v>
      </c>
      <c r="BZ207">
        <v>87</v>
      </c>
      <c r="CA207">
        <v>44</v>
      </c>
      <c r="CB207" t="s">
        <v>3</v>
      </c>
      <c r="CE207">
        <v>0</v>
      </c>
      <c r="CF207">
        <v>0</v>
      </c>
      <c r="CG207">
        <v>0</v>
      </c>
      <c r="CM207">
        <v>0</v>
      </c>
      <c r="CN207" t="s">
        <v>3</v>
      </c>
      <c r="CO207">
        <v>0</v>
      </c>
      <c r="CP207">
        <f t="shared" si="144"/>
        <v>0</v>
      </c>
      <c r="CQ207">
        <f>SUMIF(SmtRes!AQ159:'SmtRes'!AQ161,"=1",SmtRes!AA159:'SmtRes'!AA161)</f>
        <v>0</v>
      </c>
      <c r="CR207">
        <f>SUMIF(SmtRes!AQ159:'SmtRes'!AQ161,"=1",SmtRes!AB159:'SmtRes'!AB161)</f>
        <v>54.86</v>
      </c>
      <c r="CS207">
        <f>SUMIF(SmtRes!AQ159:'SmtRes'!AQ161,"=1",SmtRes!AC159:'SmtRes'!AC161)</f>
        <v>446.68</v>
      </c>
      <c r="CT207">
        <f>SUMIF(SmtRes!AQ159:'SmtRes'!AQ161,"=1",SmtRes!AD159:'SmtRes'!AD161)</f>
        <v>412.9</v>
      </c>
      <c r="CU207">
        <f t="shared" si="145"/>
        <v>0</v>
      </c>
      <c r="CV207">
        <f>SUMIF(SmtRes!AQ159:'SmtRes'!AQ161,"=1",SmtRes!BU159:'SmtRes'!BU161)</f>
        <v>158</v>
      </c>
      <c r="CW207">
        <f>SUMIF(SmtRes!AQ159:'SmtRes'!AQ161,"=1",SmtRes!BV159:'SmtRes'!BV161)</f>
        <v>3.82</v>
      </c>
      <c r="CX207">
        <f t="shared" si="146"/>
        <v>0</v>
      </c>
      <c r="CY207">
        <f t="shared" si="147"/>
        <v>0</v>
      </c>
      <c r="CZ207">
        <f t="shared" si="148"/>
        <v>0</v>
      </c>
      <c r="DC207" t="s">
        <v>3</v>
      </c>
      <c r="DD207" t="s">
        <v>3</v>
      </c>
      <c r="DE207" t="s">
        <v>3</v>
      </c>
      <c r="DF207" t="s">
        <v>3</v>
      </c>
      <c r="DG207" t="s">
        <v>3</v>
      </c>
      <c r="DH207" t="s">
        <v>3</v>
      </c>
      <c r="DI207" t="s">
        <v>3</v>
      </c>
      <c r="DJ207" t="s">
        <v>3</v>
      </c>
      <c r="DK207" t="s">
        <v>3</v>
      </c>
      <c r="DL207" t="s">
        <v>3</v>
      </c>
      <c r="DM207" t="s">
        <v>3</v>
      </c>
      <c r="DN207">
        <v>0</v>
      </c>
      <c r="DO207">
        <v>0</v>
      </c>
      <c r="DP207">
        <v>1</v>
      </c>
      <c r="DQ207">
        <v>1</v>
      </c>
      <c r="DU207">
        <v>1013</v>
      </c>
      <c r="DV207" t="s">
        <v>203</v>
      </c>
      <c r="DW207" t="s">
        <v>203</v>
      </c>
      <c r="DX207">
        <v>1</v>
      </c>
      <c r="DZ207" t="s">
        <v>3</v>
      </c>
      <c r="EA207" t="s">
        <v>3</v>
      </c>
      <c r="EB207" t="s">
        <v>3</v>
      </c>
      <c r="EC207" t="s">
        <v>3</v>
      </c>
      <c r="EE207">
        <v>31728060</v>
      </c>
      <c r="EF207">
        <v>6</v>
      </c>
      <c r="EG207" t="s">
        <v>52</v>
      </c>
      <c r="EH207">
        <v>99</v>
      </c>
      <c r="EI207" t="s">
        <v>342</v>
      </c>
      <c r="EJ207">
        <v>1</v>
      </c>
      <c r="EK207">
        <v>65001</v>
      </c>
      <c r="EL207" t="s">
        <v>343</v>
      </c>
      <c r="EM207" t="s">
        <v>344</v>
      </c>
      <c r="EO207" t="s">
        <v>3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158</v>
      </c>
      <c r="EX207">
        <v>3.82</v>
      </c>
      <c r="EY207">
        <v>0</v>
      </c>
      <c r="FQ207">
        <v>0</v>
      </c>
      <c r="FR207">
        <f t="shared" si="149"/>
        <v>0</v>
      </c>
      <c r="FS207">
        <v>0</v>
      </c>
      <c r="FX207">
        <v>87</v>
      </c>
      <c r="FY207">
        <v>44</v>
      </c>
      <c r="GA207" t="s">
        <v>3</v>
      </c>
      <c r="GD207">
        <v>1</v>
      </c>
      <c r="GF207">
        <v>-558781867</v>
      </c>
      <c r="GG207">
        <v>2</v>
      </c>
      <c r="GH207">
        <v>1</v>
      </c>
      <c r="GI207">
        <v>-2</v>
      </c>
      <c r="GJ207">
        <v>0</v>
      </c>
      <c r="GK207">
        <v>0</v>
      </c>
      <c r="GL207">
        <f t="shared" si="150"/>
        <v>0</v>
      </c>
      <c r="GM207">
        <f t="shared" si="151"/>
        <v>0</v>
      </c>
      <c r="GN207">
        <f t="shared" si="152"/>
        <v>0</v>
      </c>
      <c r="GO207">
        <f t="shared" si="153"/>
        <v>0</v>
      </c>
      <c r="GP207">
        <f t="shared" si="154"/>
        <v>0</v>
      </c>
      <c r="GR207">
        <v>0</v>
      </c>
      <c r="GS207">
        <v>3</v>
      </c>
      <c r="GT207">
        <v>0</v>
      </c>
      <c r="GU207" t="s">
        <v>3</v>
      </c>
      <c r="GV207">
        <f t="shared" si="155"/>
        <v>0</v>
      </c>
      <c r="GW207">
        <v>1</v>
      </c>
      <c r="GX207">
        <f t="shared" si="156"/>
        <v>0</v>
      </c>
      <c r="HA207">
        <v>0</v>
      </c>
      <c r="HB207">
        <v>0</v>
      </c>
      <c r="HC207">
        <f t="shared" si="157"/>
        <v>0</v>
      </c>
      <c r="HE207" t="s">
        <v>3</v>
      </c>
      <c r="HF207" t="s">
        <v>3</v>
      </c>
      <c r="HM207" t="s">
        <v>3</v>
      </c>
      <c r="HN207" t="s">
        <v>345</v>
      </c>
      <c r="HO207" t="s">
        <v>346</v>
      </c>
      <c r="HP207" t="s">
        <v>343</v>
      </c>
      <c r="HQ207" t="s">
        <v>343</v>
      </c>
      <c r="IK207">
        <v>0</v>
      </c>
    </row>
    <row r="208" spans="1:245" x14ac:dyDescent="0.2">
      <c r="A208">
        <v>17</v>
      </c>
      <c r="B208">
        <v>1</v>
      </c>
      <c r="C208">
        <f>ROW(SmtRes!A168)</f>
        <v>168</v>
      </c>
      <c r="D208">
        <f>ROW(EtalonRes!A168)</f>
        <v>168</v>
      </c>
      <c r="E208" t="s">
        <v>351</v>
      </c>
      <c r="F208" t="s">
        <v>352</v>
      </c>
      <c r="G208" t="s">
        <v>353</v>
      </c>
      <c r="H208" t="s">
        <v>50</v>
      </c>
      <c r="I208">
        <v>0</v>
      </c>
      <c r="J208">
        <v>0</v>
      </c>
      <c r="K208">
        <v>0</v>
      </c>
      <c r="O208">
        <f t="shared" si="136"/>
        <v>0</v>
      </c>
      <c r="P208">
        <f>SUMIF(SmtRes!AQ162:'SmtRes'!AQ168,"=1",SmtRes!DF162:'SmtRes'!DF168)</f>
        <v>0</v>
      </c>
      <c r="Q208">
        <f>SUMIF(SmtRes!AQ162:'SmtRes'!AQ168,"=1",SmtRes!DG162:'SmtRes'!DG168)</f>
        <v>0</v>
      </c>
      <c r="R208">
        <f>SUMIF(SmtRes!AQ162:'SmtRes'!AQ168,"=1",SmtRes!DH162:'SmtRes'!DH168)</f>
        <v>0</v>
      </c>
      <c r="S208">
        <f>SUMIF(SmtRes!AQ162:'SmtRes'!AQ168,"=1",SmtRes!DI162:'SmtRes'!DI168)</f>
        <v>0</v>
      </c>
      <c r="T208">
        <f t="shared" si="137"/>
        <v>0</v>
      </c>
      <c r="U208">
        <f>SUMIF(SmtRes!AQ162:'SmtRes'!AQ168,"=1",SmtRes!CV162:'SmtRes'!CV168)</f>
        <v>0</v>
      </c>
      <c r="V208">
        <f>SUMIF(SmtRes!AQ162:'SmtRes'!AQ168,"=1",SmtRes!CW162:'SmtRes'!CW168)</f>
        <v>0</v>
      </c>
      <c r="W208">
        <f t="shared" si="138"/>
        <v>0</v>
      </c>
      <c r="X208">
        <f t="shared" si="139"/>
        <v>0</v>
      </c>
      <c r="Y208">
        <f t="shared" si="140"/>
        <v>0</v>
      </c>
      <c r="AA208">
        <v>32945098</v>
      </c>
      <c r="AB208">
        <f t="shared" si="141"/>
        <v>12497.244000000001</v>
      </c>
      <c r="AC208">
        <f>ROUND((SUM(SmtRes!BQ162:'SmtRes'!BQ168)),6)</f>
        <v>385.07319999999999</v>
      </c>
      <c r="AD208">
        <f>ROUND((((SUM(SmtRes!BR162:'SmtRes'!BR168))-(SUM(SmtRes!BS162:'SmtRes'!BS168)))+AE208),6)</f>
        <v>12.741</v>
      </c>
      <c r="AE208">
        <f>ROUND((SUM(SmtRes!BS162:'SmtRes'!BS168)),6)</f>
        <v>22.334</v>
      </c>
      <c r="AF208">
        <f>ROUND((SUM(SmtRes!BT162:'SmtRes'!BT168)),6)</f>
        <v>12099.4298</v>
      </c>
      <c r="AG208">
        <f t="shared" si="142"/>
        <v>0</v>
      </c>
      <c r="AH208">
        <f>(SUM(SmtRes!BU162:'SmtRes'!BU168))</f>
        <v>28.03</v>
      </c>
      <c r="AI208">
        <f>(SUM(SmtRes!BV162:'SmtRes'!BV168))</f>
        <v>0.05</v>
      </c>
      <c r="AJ208">
        <f t="shared" si="143"/>
        <v>0</v>
      </c>
      <c r="AK208">
        <v>12519.578000000003</v>
      </c>
      <c r="AL208">
        <v>385.07319999999999</v>
      </c>
      <c r="AM208">
        <v>12.741</v>
      </c>
      <c r="AN208">
        <v>22.334000000000003</v>
      </c>
      <c r="AO208">
        <v>12099.429800000002</v>
      </c>
      <c r="AP208">
        <v>0</v>
      </c>
      <c r="AQ208">
        <v>28.03</v>
      </c>
      <c r="AR208">
        <v>0.05</v>
      </c>
      <c r="AS208">
        <v>0</v>
      </c>
      <c r="AT208">
        <v>87</v>
      </c>
      <c r="AU208">
        <v>44</v>
      </c>
      <c r="AV208">
        <v>1</v>
      </c>
      <c r="AW208">
        <v>1</v>
      </c>
      <c r="AZ208">
        <v>1</v>
      </c>
      <c r="BA208">
        <v>1</v>
      </c>
      <c r="BB208">
        <v>1</v>
      </c>
      <c r="BC208">
        <v>1</v>
      </c>
      <c r="BD208" t="s">
        <v>3</v>
      </c>
      <c r="BE208" t="s">
        <v>3</v>
      </c>
      <c r="BF208" t="s">
        <v>3</v>
      </c>
      <c r="BG208" t="s">
        <v>3</v>
      </c>
      <c r="BH208">
        <v>0</v>
      </c>
      <c r="BI208">
        <v>1</v>
      </c>
      <c r="BJ208" t="s">
        <v>354</v>
      </c>
      <c r="BM208">
        <v>65001</v>
      </c>
      <c r="BN208">
        <v>0</v>
      </c>
      <c r="BO208" t="s">
        <v>3</v>
      </c>
      <c r="BP208">
        <v>0</v>
      </c>
      <c r="BQ208">
        <v>6</v>
      </c>
      <c r="BR208">
        <v>0</v>
      </c>
      <c r="BS208">
        <v>1</v>
      </c>
      <c r="BT208">
        <v>1</v>
      </c>
      <c r="BU208">
        <v>1</v>
      </c>
      <c r="BV208">
        <v>1</v>
      </c>
      <c r="BW208">
        <v>1</v>
      </c>
      <c r="BX208">
        <v>1</v>
      </c>
      <c r="BY208" t="s">
        <v>3</v>
      </c>
      <c r="BZ208">
        <v>87</v>
      </c>
      <c r="CA208">
        <v>44</v>
      </c>
      <c r="CB208" t="s">
        <v>3</v>
      </c>
      <c r="CE208">
        <v>0</v>
      </c>
      <c r="CF208">
        <v>0</v>
      </c>
      <c r="CG208">
        <v>0</v>
      </c>
      <c r="CM208">
        <v>0</v>
      </c>
      <c r="CN208" t="s">
        <v>3</v>
      </c>
      <c r="CO208">
        <v>0</v>
      </c>
      <c r="CP208">
        <f t="shared" si="144"/>
        <v>0</v>
      </c>
      <c r="CQ208">
        <f>SUMIF(SmtRes!AQ162:'SmtRes'!AQ168,"=1",SmtRes!AA162:'SmtRes'!AA168)</f>
        <v>597.78</v>
      </c>
      <c r="CR208">
        <f>SUMIF(SmtRes!AQ162:'SmtRes'!AQ168,"=1",SmtRes!AB162:'SmtRes'!AB168)</f>
        <v>60.21</v>
      </c>
      <c r="CS208">
        <f>SUMIF(SmtRes!AQ162:'SmtRes'!AQ168,"=1",SmtRes!AC162:'SmtRes'!AC168)</f>
        <v>446.68</v>
      </c>
      <c r="CT208">
        <f>SUMIF(SmtRes!AQ162:'SmtRes'!AQ168,"=1",SmtRes!AD162:'SmtRes'!AD168)</f>
        <v>431.66</v>
      </c>
      <c r="CU208">
        <f t="shared" si="145"/>
        <v>0</v>
      </c>
      <c r="CV208">
        <f>SUMIF(SmtRes!AQ162:'SmtRes'!AQ168,"=1",SmtRes!BU162:'SmtRes'!BU168)</f>
        <v>28.03</v>
      </c>
      <c r="CW208">
        <f>SUMIF(SmtRes!AQ162:'SmtRes'!AQ168,"=1",SmtRes!BV162:'SmtRes'!BV168)</f>
        <v>0.05</v>
      </c>
      <c r="CX208">
        <f t="shared" si="146"/>
        <v>0</v>
      </c>
      <c r="CY208">
        <f t="shared" si="147"/>
        <v>0</v>
      </c>
      <c r="CZ208">
        <f t="shared" si="148"/>
        <v>0</v>
      </c>
      <c r="DC208" t="s">
        <v>3</v>
      </c>
      <c r="DD208" t="s">
        <v>3</v>
      </c>
      <c r="DE208" t="s">
        <v>3</v>
      </c>
      <c r="DF208" t="s">
        <v>3</v>
      </c>
      <c r="DG208" t="s">
        <v>3</v>
      </c>
      <c r="DH208" t="s">
        <v>3</v>
      </c>
      <c r="DI208" t="s">
        <v>3</v>
      </c>
      <c r="DJ208" t="s">
        <v>3</v>
      </c>
      <c r="DK208" t="s">
        <v>3</v>
      </c>
      <c r="DL208" t="s">
        <v>3</v>
      </c>
      <c r="DM208" t="s">
        <v>3</v>
      </c>
      <c r="DN208">
        <v>0</v>
      </c>
      <c r="DO208">
        <v>0</v>
      </c>
      <c r="DP208">
        <v>1</v>
      </c>
      <c r="DQ208">
        <v>1</v>
      </c>
      <c r="DU208">
        <v>1003</v>
      </c>
      <c r="DV208" t="s">
        <v>50</v>
      </c>
      <c r="DW208" t="s">
        <v>50</v>
      </c>
      <c r="DX208">
        <v>100</v>
      </c>
      <c r="DZ208" t="s">
        <v>3</v>
      </c>
      <c r="EA208" t="s">
        <v>3</v>
      </c>
      <c r="EB208" t="s">
        <v>3</v>
      </c>
      <c r="EC208" t="s">
        <v>3</v>
      </c>
      <c r="EE208">
        <v>31728060</v>
      </c>
      <c r="EF208">
        <v>6</v>
      </c>
      <c r="EG208" t="s">
        <v>52</v>
      </c>
      <c r="EH208">
        <v>99</v>
      </c>
      <c r="EI208" t="s">
        <v>342</v>
      </c>
      <c r="EJ208">
        <v>1</v>
      </c>
      <c r="EK208">
        <v>65001</v>
      </c>
      <c r="EL208" t="s">
        <v>343</v>
      </c>
      <c r="EM208" t="s">
        <v>344</v>
      </c>
      <c r="EO208" t="s">
        <v>3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28.03</v>
      </c>
      <c r="EX208">
        <v>0.05</v>
      </c>
      <c r="EY208">
        <v>0</v>
      </c>
      <c r="FQ208">
        <v>0</v>
      </c>
      <c r="FR208">
        <f t="shared" si="149"/>
        <v>0</v>
      </c>
      <c r="FS208">
        <v>0</v>
      </c>
      <c r="FX208">
        <v>87</v>
      </c>
      <c r="FY208">
        <v>44</v>
      </c>
      <c r="GA208" t="s">
        <v>3</v>
      </c>
      <c r="GD208">
        <v>1</v>
      </c>
      <c r="GF208">
        <v>561305263</v>
      </c>
      <c r="GG208">
        <v>2</v>
      </c>
      <c r="GH208">
        <v>1</v>
      </c>
      <c r="GI208">
        <v>-2</v>
      </c>
      <c r="GJ208">
        <v>0</v>
      </c>
      <c r="GK208">
        <v>0</v>
      </c>
      <c r="GL208">
        <f t="shared" si="150"/>
        <v>0</v>
      </c>
      <c r="GM208">
        <f t="shared" si="151"/>
        <v>0</v>
      </c>
      <c r="GN208">
        <f t="shared" si="152"/>
        <v>0</v>
      </c>
      <c r="GO208">
        <f t="shared" si="153"/>
        <v>0</v>
      </c>
      <c r="GP208">
        <f t="shared" si="154"/>
        <v>0</v>
      </c>
      <c r="GR208">
        <v>0</v>
      </c>
      <c r="GS208">
        <v>3</v>
      </c>
      <c r="GT208">
        <v>0</v>
      </c>
      <c r="GU208" t="s">
        <v>3</v>
      </c>
      <c r="GV208">
        <f t="shared" si="155"/>
        <v>0</v>
      </c>
      <c r="GW208">
        <v>1</v>
      </c>
      <c r="GX208">
        <f t="shared" si="156"/>
        <v>0</v>
      </c>
      <c r="HA208">
        <v>0</v>
      </c>
      <c r="HB208">
        <v>0</v>
      </c>
      <c r="HC208">
        <f t="shared" si="157"/>
        <v>0</v>
      </c>
      <c r="HE208" t="s">
        <v>3</v>
      </c>
      <c r="HF208" t="s">
        <v>3</v>
      </c>
      <c r="HM208" t="s">
        <v>3</v>
      </c>
      <c r="HN208" t="s">
        <v>345</v>
      </c>
      <c r="HO208" t="s">
        <v>346</v>
      </c>
      <c r="HP208" t="s">
        <v>343</v>
      </c>
      <c r="HQ208" t="s">
        <v>343</v>
      </c>
      <c r="IK208">
        <v>0</v>
      </c>
    </row>
    <row r="209" spans="1:245" x14ac:dyDescent="0.2">
      <c r="A209">
        <v>18</v>
      </c>
      <c r="B209">
        <v>1</v>
      </c>
      <c r="C209">
        <v>168</v>
      </c>
      <c r="E209" t="s">
        <v>355</v>
      </c>
      <c r="F209" t="s">
        <v>356</v>
      </c>
      <c r="G209" t="s">
        <v>357</v>
      </c>
      <c r="H209" t="s">
        <v>33</v>
      </c>
      <c r="I209">
        <v>0</v>
      </c>
      <c r="J209">
        <v>0.19</v>
      </c>
      <c r="K209">
        <v>0</v>
      </c>
      <c r="O209">
        <f t="shared" si="136"/>
        <v>0</v>
      </c>
      <c r="P209">
        <f>ROUND(CQ209*I209,2)</f>
        <v>0</v>
      </c>
      <c r="Q209">
        <f>ROUND(CR209*I209,2)</f>
        <v>0</v>
      </c>
      <c r="R209">
        <f>ROUND(CS209*I209,2)</f>
        <v>0</v>
      </c>
      <c r="S209">
        <f>ROUND(CT209*I209,2)</f>
        <v>0</v>
      </c>
      <c r="T209">
        <f t="shared" si="137"/>
        <v>0</v>
      </c>
      <c r="U209">
        <f>ROUND(CV209*I209,7)</f>
        <v>0</v>
      </c>
      <c r="V209">
        <f>ROUND(CW209*I209,7)</f>
        <v>0</v>
      </c>
      <c r="W209">
        <f t="shared" si="138"/>
        <v>0</v>
      </c>
      <c r="X209">
        <f t="shared" si="139"/>
        <v>0</v>
      </c>
      <c r="Y209">
        <f t="shared" si="140"/>
        <v>0</v>
      </c>
      <c r="AA209">
        <v>32945098</v>
      </c>
      <c r="AB209">
        <f t="shared" si="141"/>
        <v>0</v>
      </c>
      <c r="AC209">
        <f>ROUND((ES209),6)</f>
        <v>0</v>
      </c>
      <c r="AD209">
        <f>ROUND((((ET209)-(EU209))+AE209),6)</f>
        <v>0</v>
      </c>
      <c r="AE209">
        <f>ROUND((EU209),6)</f>
        <v>0</v>
      </c>
      <c r="AF209">
        <f>ROUND((EV209),6)</f>
        <v>0</v>
      </c>
      <c r="AG209">
        <f t="shared" si="142"/>
        <v>0</v>
      </c>
      <c r="AH209">
        <f>(EW209)</f>
        <v>0</v>
      </c>
      <c r="AI209">
        <f>(EX209)</f>
        <v>0</v>
      </c>
      <c r="AJ209">
        <f t="shared" si="143"/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87</v>
      </c>
      <c r="AU209">
        <v>44</v>
      </c>
      <c r="AV209">
        <v>1</v>
      </c>
      <c r="AW209">
        <v>1</v>
      </c>
      <c r="AZ209">
        <v>1</v>
      </c>
      <c r="BA209">
        <v>1</v>
      </c>
      <c r="BB209">
        <v>1</v>
      </c>
      <c r="BC209">
        <v>1</v>
      </c>
      <c r="BD209" t="s">
        <v>3</v>
      </c>
      <c r="BE209" t="s">
        <v>3</v>
      </c>
      <c r="BF209" t="s">
        <v>3</v>
      </c>
      <c r="BG209" t="s">
        <v>3</v>
      </c>
      <c r="BH209">
        <v>3</v>
      </c>
      <c r="BI209">
        <v>1</v>
      </c>
      <c r="BJ209" t="s">
        <v>3</v>
      </c>
      <c r="BM209">
        <v>65001</v>
      </c>
      <c r="BN209">
        <v>0</v>
      </c>
      <c r="BO209" t="s">
        <v>3</v>
      </c>
      <c r="BP209">
        <v>0</v>
      </c>
      <c r="BQ209">
        <v>6</v>
      </c>
      <c r="BR209">
        <v>0</v>
      </c>
      <c r="BS209">
        <v>1</v>
      </c>
      <c r="BT209">
        <v>1</v>
      </c>
      <c r="BU209">
        <v>1</v>
      </c>
      <c r="BV209">
        <v>1</v>
      </c>
      <c r="BW209">
        <v>1</v>
      </c>
      <c r="BX209">
        <v>1</v>
      </c>
      <c r="BY209" t="s">
        <v>3</v>
      </c>
      <c r="BZ209">
        <v>87</v>
      </c>
      <c r="CA209">
        <v>44</v>
      </c>
      <c r="CB209" t="s">
        <v>3</v>
      </c>
      <c r="CE209">
        <v>0</v>
      </c>
      <c r="CF209">
        <v>0</v>
      </c>
      <c r="CG209">
        <v>0</v>
      </c>
      <c r="CM209">
        <v>0</v>
      </c>
      <c r="CN209" t="s">
        <v>3</v>
      </c>
      <c r="CO209">
        <v>0</v>
      </c>
      <c r="CP209">
        <f t="shared" si="144"/>
        <v>0</v>
      </c>
      <c r="CQ209">
        <f>ROUND(AL209*BC209,2)</f>
        <v>0</v>
      </c>
      <c r="CR209">
        <f>ROUND(AM209*BB209,2)</f>
        <v>0</v>
      </c>
      <c r="CS209">
        <f>ROUND(AN209*BS209,2)</f>
        <v>0</v>
      </c>
      <c r="CT209">
        <f>ROUND(AO209*BA209,2)</f>
        <v>0</v>
      </c>
      <c r="CU209">
        <f t="shared" si="145"/>
        <v>0</v>
      </c>
      <c r="CV209">
        <f>AH209</f>
        <v>0</v>
      </c>
      <c r="CW209">
        <f>AI209</f>
        <v>0</v>
      </c>
      <c r="CX209">
        <f t="shared" si="146"/>
        <v>0</v>
      </c>
      <c r="CY209">
        <f t="shared" si="147"/>
        <v>0</v>
      </c>
      <c r="CZ209">
        <f t="shared" si="148"/>
        <v>0</v>
      </c>
      <c r="DC209" t="s">
        <v>3</v>
      </c>
      <c r="DD209" t="s">
        <v>3</v>
      </c>
      <c r="DE209" t="s">
        <v>3</v>
      </c>
      <c r="DF209" t="s">
        <v>3</v>
      </c>
      <c r="DG209" t="s">
        <v>3</v>
      </c>
      <c r="DH209" t="s">
        <v>3</v>
      </c>
      <c r="DI209" t="s">
        <v>3</v>
      </c>
      <c r="DJ209" t="s">
        <v>3</v>
      </c>
      <c r="DK209" t="s">
        <v>3</v>
      </c>
      <c r="DL209" t="s">
        <v>3</v>
      </c>
      <c r="DM209" t="s">
        <v>3</v>
      </c>
      <c r="DN209">
        <v>0</v>
      </c>
      <c r="DO209">
        <v>0</v>
      </c>
      <c r="DP209">
        <v>1</v>
      </c>
      <c r="DQ209">
        <v>1</v>
      </c>
      <c r="DU209">
        <v>1009</v>
      </c>
      <c r="DV209" t="s">
        <v>33</v>
      </c>
      <c r="DW209" t="s">
        <v>33</v>
      </c>
      <c r="DX209">
        <v>1000</v>
      </c>
      <c r="DZ209" t="s">
        <v>3</v>
      </c>
      <c r="EA209" t="s">
        <v>3</v>
      </c>
      <c r="EB209" t="s">
        <v>3</v>
      </c>
      <c r="EC209" t="s">
        <v>3</v>
      </c>
      <c r="EE209">
        <v>31728060</v>
      </c>
      <c r="EF209">
        <v>6</v>
      </c>
      <c r="EG209" t="s">
        <v>52</v>
      </c>
      <c r="EH209">
        <v>99</v>
      </c>
      <c r="EI209" t="s">
        <v>342</v>
      </c>
      <c r="EJ209">
        <v>1</v>
      </c>
      <c r="EK209">
        <v>65001</v>
      </c>
      <c r="EL209" t="s">
        <v>343</v>
      </c>
      <c r="EM209" t="s">
        <v>344</v>
      </c>
      <c r="EO209" t="s">
        <v>3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FQ209">
        <v>0</v>
      </c>
      <c r="FR209">
        <f t="shared" si="149"/>
        <v>0</v>
      </c>
      <c r="FS209">
        <v>0</v>
      </c>
      <c r="FX209">
        <v>87</v>
      </c>
      <c r="FY209">
        <v>44</v>
      </c>
      <c r="GA209" t="s">
        <v>3</v>
      </c>
      <c r="GD209">
        <v>1</v>
      </c>
      <c r="GF209">
        <v>-1296435862</v>
      </c>
      <c r="GG209">
        <v>2</v>
      </c>
      <c r="GH209">
        <v>1</v>
      </c>
      <c r="GI209">
        <v>-2</v>
      </c>
      <c r="GJ209">
        <v>0</v>
      </c>
      <c r="GK209">
        <v>0</v>
      </c>
      <c r="GL209">
        <f t="shared" si="150"/>
        <v>0</v>
      </c>
      <c r="GM209">
        <f t="shared" si="151"/>
        <v>0</v>
      </c>
      <c r="GN209">
        <f t="shared" si="152"/>
        <v>0</v>
      </c>
      <c r="GO209">
        <f t="shared" si="153"/>
        <v>0</v>
      </c>
      <c r="GP209">
        <f t="shared" si="154"/>
        <v>0</v>
      </c>
      <c r="GR209">
        <v>0</v>
      </c>
      <c r="GS209">
        <v>3</v>
      </c>
      <c r="GT209">
        <v>0</v>
      </c>
      <c r="GU209" t="s">
        <v>3</v>
      </c>
      <c r="GV209">
        <f t="shared" si="155"/>
        <v>0</v>
      </c>
      <c r="GW209">
        <v>1</v>
      </c>
      <c r="GX209">
        <f t="shared" si="156"/>
        <v>0</v>
      </c>
      <c r="HA209">
        <v>0</v>
      </c>
      <c r="HB209">
        <v>0</v>
      </c>
      <c r="HC209">
        <f t="shared" si="157"/>
        <v>0</v>
      </c>
      <c r="HE209" t="s">
        <v>3</v>
      </c>
      <c r="HF209" t="s">
        <v>3</v>
      </c>
      <c r="HM209" t="s">
        <v>3</v>
      </c>
      <c r="HN209" t="s">
        <v>345</v>
      </c>
      <c r="HO209" t="s">
        <v>346</v>
      </c>
      <c r="HP209" t="s">
        <v>343</v>
      </c>
      <c r="HQ209" t="s">
        <v>343</v>
      </c>
      <c r="IK209">
        <v>0</v>
      </c>
    </row>
    <row r="210" spans="1:245" x14ac:dyDescent="0.2">
      <c r="A210">
        <v>17</v>
      </c>
      <c r="B210">
        <v>1</v>
      </c>
      <c r="C210">
        <f>ROW(SmtRes!A181)</f>
        <v>181</v>
      </c>
      <c r="D210">
        <f>ROW(EtalonRes!A181)</f>
        <v>181</v>
      </c>
      <c r="E210" t="s">
        <v>358</v>
      </c>
      <c r="F210" t="s">
        <v>359</v>
      </c>
      <c r="G210" t="s">
        <v>360</v>
      </c>
      <c r="H210" t="s">
        <v>50</v>
      </c>
      <c r="I210">
        <v>0</v>
      </c>
      <c r="J210">
        <v>0</v>
      </c>
      <c r="K210">
        <v>0</v>
      </c>
      <c r="O210">
        <f t="shared" si="136"/>
        <v>0</v>
      </c>
      <c r="P210">
        <f>SUMIF(SmtRes!AQ169:'SmtRes'!AQ181,"=1",SmtRes!DF169:'SmtRes'!DF181)</f>
        <v>0</v>
      </c>
      <c r="Q210">
        <f>SUMIF(SmtRes!AQ169:'SmtRes'!AQ181,"=1",SmtRes!DG169:'SmtRes'!DG181)</f>
        <v>0</v>
      </c>
      <c r="R210">
        <f>SUMIF(SmtRes!AQ169:'SmtRes'!AQ181,"=1",SmtRes!DH169:'SmtRes'!DH181)</f>
        <v>0</v>
      </c>
      <c r="S210">
        <f>SUMIF(SmtRes!AQ169:'SmtRes'!AQ181,"=1",SmtRes!DI169:'SmtRes'!DI181)</f>
        <v>0</v>
      </c>
      <c r="T210">
        <f t="shared" si="137"/>
        <v>0</v>
      </c>
      <c r="U210">
        <f>SUMIF(SmtRes!AQ169:'SmtRes'!AQ181,"=1",SmtRes!CV169:'SmtRes'!CV181)</f>
        <v>0</v>
      </c>
      <c r="V210">
        <f>SUMIF(SmtRes!AQ169:'SmtRes'!AQ181,"=1",SmtRes!CW169:'SmtRes'!CW181)</f>
        <v>0</v>
      </c>
      <c r="W210">
        <f t="shared" si="138"/>
        <v>0</v>
      </c>
      <c r="X210">
        <f t="shared" si="139"/>
        <v>0</v>
      </c>
      <c r="Y210">
        <f t="shared" si="140"/>
        <v>0</v>
      </c>
      <c r="AA210">
        <v>32945098</v>
      </c>
      <c r="AB210">
        <f t="shared" si="141"/>
        <v>7372.0336850000003</v>
      </c>
      <c r="AC210">
        <f>ROUND((SUM(SmtRes!BQ169:'SmtRes'!BQ181)),6)</f>
        <v>600.50018499999999</v>
      </c>
      <c r="AD210">
        <f>ROUND((((SUM(SmtRes!BR169:'SmtRes'!BR181))-(SUM(SmtRes!BS169:'SmtRes'!BS181)))+AE210),6)</f>
        <v>30.052299999999999</v>
      </c>
      <c r="AE210">
        <f>ROUND((SUM(SmtRes!BS169:'SmtRes'!BS181)),6)</f>
        <v>10.0596</v>
      </c>
      <c r="AF210">
        <f>ROUND((SUM(SmtRes!BT169:'SmtRes'!BT181)),6)</f>
        <v>6741.4812000000002</v>
      </c>
      <c r="AG210">
        <f t="shared" si="142"/>
        <v>0</v>
      </c>
      <c r="AH210">
        <f>(SUM(SmtRes!BU169:'SmtRes'!BU181))</f>
        <v>13.71</v>
      </c>
      <c r="AI210">
        <f>(SUM(SmtRes!BV169:'SmtRes'!BV181))</f>
        <v>0.02</v>
      </c>
      <c r="AJ210">
        <f t="shared" si="143"/>
        <v>0</v>
      </c>
      <c r="AK210">
        <v>7382.0932852000005</v>
      </c>
      <c r="AL210">
        <v>600.50018520000003</v>
      </c>
      <c r="AM210">
        <v>30.052300000000002</v>
      </c>
      <c r="AN210">
        <v>10.059600000000001</v>
      </c>
      <c r="AO210">
        <v>6741.4812000000011</v>
      </c>
      <c r="AP210">
        <v>0</v>
      </c>
      <c r="AQ210">
        <v>13.71</v>
      </c>
      <c r="AR210">
        <v>0.02</v>
      </c>
      <c r="AS210">
        <v>0</v>
      </c>
      <c r="AT210">
        <v>121</v>
      </c>
      <c r="AU210">
        <v>72</v>
      </c>
      <c r="AV210">
        <v>1</v>
      </c>
      <c r="AW210">
        <v>1</v>
      </c>
      <c r="AZ210">
        <v>1</v>
      </c>
      <c r="BA210">
        <v>1</v>
      </c>
      <c r="BB210">
        <v>1</v>
      </c>
      <c r="BC210">
        <v>1</v>
      </c>
      <c r="BD210" t="s">
        <v>3</v>
      </c>
      <c r="BE210" t="s">
        <v>3</v>
      </c>
      <c r="BF210" t="s">
        <v>3</v>
      </c>
      <c r="BG210" t="s">
        <v>3</v>
      </c>
      <c r="BH210">
        <v>0</v>
      </c>
      <c r="BI210">
        <v>1</v>
      </c>
      <c r="BJ210" t="s">
        <v>361</v>
      </c>
      <c r="BM210">
        <v>16001</v>
      </c>
      <c r="BN210">
        <v>0</v>
      </c>
      <c r="BO210" t="s">
        <v>3</v>
      </c>
      <c r="BP210">
        <v>0</v>
      </c>
      <c r="BQ210">
        <v>2</v>
      </c>
      <c r="BR210">
        <v>0</v>
      </c>
      <c r="BS210">
        <v>1</v>
      </c>
      <c r="BT210">
        <v>1</v>
      </c>
      <c r="BU210">
        <v>1</v>
      </c>
      <c r="BV210">
        <v>1</v>
      </c>
      <c r="BW210">
        <v>1</v>
      </c>
      <c r="BX210">
        <v>1</v>
      </c>
      <c r="BY210" t="s">
        <v>3</v>
      </c>
      <c r="BZ210">
        <v>121</v>
      </c>
      <c r="CA210">
        <v>72</v>
      </c>
      <c r="CB210" t="s">
        <v>3</v>
      </c>
      <c r="CE210">
        <v>0</v>
      </c>
      <c r="CF210">
        <v>0</v>
      </c>
      <c r="CG210">
        <v>0</v>
      </c>
      <c r="CM210">
        <v>0</v>
      </c>
      <c r="CN210" t="s">
        <v>3</v>
      </c>
      <c r="CO210">
        <v>0</v>
      </c>
      <c r="CP210">
        <f t="shared" si="144"/>
        <v>0</v>
      </c>
      <c r="CQ210">
        <f>SUMIF(SmtRes!AQ169:'SmtRes'!AQ181,"=1",SmtRes!AA169:'SmtRes'!AA181)</f>
        <v>139101.86000000002</v>
      </c>
      <c r="CR210">
        <f>SUMIF(SmtRes!AQ169:'SmtRes'!AQ181,"=1",SmtRes!AB169:'SmtRes'!AB181)</f>
        <v>624.86</v>
      </c>
      <c r="CS210">
        <f>SUMIF(SmtRes!AQ169:'SmtRes'!AQ181,"=1",SmtRes!AC169:'SmtRes'!AC181)</f>
        <v>502.98</v>
      </c>
      <c r="CT210">
        <f>SUMIF(SmtRes!AQ169:'SmtRes'!AQ181,"=1",SmtRes!AD169:'SmtRes'!AD181)</f>
        <v>491.72</v>
      </c>
      <c r="CU210">
        <f t="shared" si="145"/>
        <v>0</v>
      </c>
      <c r="CV210">
        <f>SUMIF(SmtRes!AQ169:'SmtRes'!AQ181,"=1",SmtRes!BU169:'SmtRes'!BU181)</f>
        <v>13.71</v>
      </c>
      <c r="CW210">
        <f>SUMIF(SmtRes!AQ169:'SmtRes'!AQ181,"=1",SmtRes!BV169:'SmtRes'!BV181)</f>
        <v>0.02</v>
      </c>
      <c r="CX210">
        <f t="shared" si="146"/>
        <v>0</v>
      </c>
      <c r="CY210">
        <f t="shared" si="147"/>
        <v>0</v>
      </c>
      <c r="CZ210">
        <f t="shared" si="148"/>
        <v>0</v>
      </c>
      <c r="DC210" t="s">
        <v>3</v>
      </c>
      <c r="DD210" t="s">
        <v>3</v>
      </c>
      <c r="DE210" t="s">
        <v>3</v>
      </c>
      <c r="DF210" t="s">
        <v>3</v>
      </c>
      <c r="DG210" t="s">
        <v>3</v>
      </c>
      <c r="DH210" t="s">
        <v>3</v>
      </c>
      <c r="DI210" t="s">
        <v>3</v>
      </c>
      <c r="DJ210" t="s">
        <v>3</v>
      </c>
      <c r="DK210" t="s">
        <v>3</v>
      </c>
      <c r="DL210" t="s">
        <v>3</v>
      </c>
      <c r="DM210" t="s">
        <v>3</v>
      </c>
      <c r="DN210">
        <v>0</v>
      </c>
      <c r="DO210">
        <v>0</v>
      </c>
      <c r="DP210">
        <v>1</v>
      </c>
      <c r="DQ210">
        <v>1</v>
      </c>
      <c r="DU210">
        <v>1003</v>
      </c>
      <c r="DV210" t="s">
        <v>50</v>
      </c>
      <c r="DW210" t="s">
        <v>50</v>
      </c>
      <c r="DX210">
        <v>100</v>
      </c>
      <c r="DZ210" t="s">
        <v>3</v>
      </c>
      <c r="EA210" t="s">
        <v>3</v>
      </c>
      <c r="EB210" t="s">
        <v>3</v>
      </c>
      <c r="EC210" t="s">
        <v>3</v>
      </c>
      <c r="EE210">
        <v>31728001</v>
      </c>
      <c r="EF210">
        <v>2</v>
      </c>
      <c r="EG210" t="s">
        <v>24</v>
      </c>
      <c r="EH210">
        <v>16</v>
      </c>
      <c r="EI210" t="s">
        <v>362</v>
      </c>
      <c r="EJ210">
        <v>1</v>
      </c>
      <c r="EK210">
        <v>16001</v>
      </c>
      <c r="EL210" t="s">
        <v>363</v>
      </c>
      <c r="EM210" t="s">
        <v>364</v>
      </c>
      <c r="EO210" t="s">
        <v>3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13.71</v>
      </c>
      <c r="EX210">
        <v>0.02</v>
      </c>
      <c r="EY210">
        <v>0</v>
      </c>
      <c r="FQ210">
        <v>0</v>
      </c>
      <c r="FR210">
        <f t="shared" si="149"/>
        <v>0</v>
      </c>
      <c r="FS210">
        <v>0</v>
      </c>
      <c r="FX210">
        <v>121</v>
      </c>
      <c r="FY210">
        <v>72</v>
      </c>
      <c r="GA210" t="s">
        <v>3</v>
      </c>
      <c r="GD210">
        <v>1</v>
      </c>
      <c r="GF210">
        <v>-2125489423</v>
      </c>
      <c r="GG210">
        <v>2</v>
      </c>
      <c r="GH210">
        <v>1</v>
      </c>
      <c r="GI210">
        <v>-2</v>
      </c>
      <c r="GJ210">
        <v>0</v>
      </c>
      <c r="GK210">
        <v>0</v>
      </c>
      <c r="GL210">
        <f t="shared" si="150"/>
        <v>0</v>
      </c>
      <c r="GM210">
        <f t="shared" si="151"/>
        <v>0</v>
      </c>
      <c r="GN210">
        <f t="shared" si="152"/>
        <v>0</v>
      </c>
      <c r="GO210">
        <f t="shared" si="153"/>
        <v>0</v>
      </c>
      <c r="GP210">
        <f t="shared" si="154"/>
        <v>0</v>
      </c>
      <c r="GR210">
        <v>0</v>
      </c>
      <c r="GS210">
        <v>3</v>
      </c>
      <c r="GT210">
        <v>0</v>
      </c>
      <c r="GU210" t="s">
        <v>3</v>
      </c>
      <c r="GV210">
        <f t="shared" si="155"/>
        <v>0</v>
      </c>
      <c r="GW210">
        <v>1</v>
      </c>
      <c r="GX210">
        <f t="shared" si="156"/>
        <v>0</v>
      </c>
      <c r="HA210">
        <v>0</v>
      </c>
      <c r="HB210">
        <v>0</v>
      </c>
      <c r="HC210">
        <f t="shared" si="157"/>
        <v>0</v>
      </c>
      <c r="HE210" t="s">
        <v>3</v>
      </c>
      <c r="HF210" t="s">
        <v>3</v>
      </c>
      <c r="HM210" t="s">
        <v>3</v>
      </c>
      <c r="HN210" t="s">
        <v>365</v>
      </c>
      <c r="HO210" t="s">
        <v>366</v>
      </c>
      <c r="HP210" t="s">
        <v>362</v>
      </c>
      <c r="HQ210" t="s">
        <v>362</v>
      </c>
      <c r="IK210">
        <v>0</v>
      </c>
    </row>
    <row r="211" spans="1:245" x14ac:dyDescent="0.2">
      <c r="A211">
        <v>18</v>
      </c>
      <c r="B211">
        <v>1</v>
      </c>
      <c r="C211">
        <v>177</v>
      </c>
      <c r="E211" t="s">
        <v>367</v>
      </c>
      <c r="F211" t="s">
        <v>368</v>
      </c>
      <c r="G211" t="s">
        <v>369</v>
      </c>
      <c r="H211" t="s">
        <v>370</v>
      </c>
      <c r="I211">
        <f>I210*J211</f>
        <v>0</v>
      </c>
      <c r="J211">
        <v>0</v>
      </c>
      <c r="K211">
        <v>0</v>
      </c>
      <c r="O211">
        <f t="shared" si="136"/>
        <v>0</v>
      </c>
      <c r="P211">
        <f>ROUND(CQ211*I211,2)</f>
        <v>0</v>
      </c>
      <c r="Q211">
        <f>ROUND(CR211*I211,2)</f>
        <v>0</v>
      </c>
      <c r="R211">
        <f>ROUND(CS211*I211,2)</f>
        <v>0</v>
      </c>
      <c r="S211">
        <f>ROUND(CT211*I211,2)</f>
        <v>0</v>
      </c>
      <c r="T211">
        <f t="shared" si="137"/>
        <v>0</v>
      </c>
      <c r="U211">
        <f>ROUND(CV211*I211,7)</f>
        <v>0</v>
      </c>
      <c r="V211">
        <f>ROUND(CW211*I211,7)</f>
        <v>0</v>
      </c>
      <c r="W211">
        <f t="shared" si="138"/>
        <v>0</v>
      </c>
      <c r="X211">
        <f t="shared" si="139"/>
        <v>0</v>
      </c>
      <c r="Y211">
        <f t="shared" si="140"/>
        <v>0</v>
      </c>
      <c r="AA211">
        <v>32945098</v>
      </c>
      <c r="AB211">
        <f t="shared" si="141"/>
        <v>0</v>
      </c>
      <c r="AC211">
        <f>ROUND((ES211),6)</f>
        <v>0</v>
      </c>
      <c r="AD211">
        <f>ROUND((((ET211)-(EU211))+AE211),6)</f>
        <v>0</v>
      </c>
      <c r="AE211">
        <f t="shared" ref="AE211:AF215" si="158">ROUND((EU211),6)</f>
        <v>0</v>
      </c>
      <c r="AF211">
        <f t="shared" si="158"/>
        <v>0</v>
      </c>
      <c r="AG211">
        <f t="shared" si="142"/>
        <v>0</v>
      </c>
      <c r="AH211">
        <f t="shared" ref="AH211:AI215" si="159">(EW211)</f>
        <v>0</v>
      </c>
      <c r="AI211">
        <f t="shared" si="159"/>
        <v>0</v>
      </c>
      <c r="AJ211">
        <f t="shared" si="143"/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121</v>
      </c>
      <c r="AU211">
        <v>72</v>
      </c>
      <c r="AV211">
        <v>1</v>
      </c>
      <c r="AW211">
        <v>1</v>
      </c>
      <c r="AZ211">
        <v>1</v>
      </c>
      <c r="BA211">
        <v>1</v>
      </c>
      <c r="BB211">
        <v>1</v>
      </c>
      <c r="BC211">
        <v>1</v>
      </c>
      <c r="BD211" t="s">
        <v>3</v>
      </c>
      <c r="BE211" t="s">
        <v>3</v>
      </c>
      <c r="BF211" t="s">
        <v>3</v>
      </c>
      <c r="BG211" t="s">
        <v>3</v>
      </c>
      <c r="BH211">
        <v>3</v>
      </c>
      <c r="BI211">
        <v>1</v>
      </c>
      <c r="BJ211" t="s">
        <v>3</v>
      </c>
      <c r="BM211">
        <v>16001</v>
      </c>
      <c r="BN211">
        <v>0</v>
      </c>
      <c r="BO211" t="s">
        <v>3</v>
      </c>
      <c r="BP211">
        <v>0</v>
      </c>
      <c r="BQ211">
        <v>2</v>
      </c>
      <c r="BR211">
        <v>0</v>
      </c>
      <c r="BS211">
        <v>1</v>
      </c>
      <c r="BT211">
        <v>1</v>
      </c>
      <c r="BU211">
        <v>1</v>
      </c>
      <c r="BV211">
        <v>1</v>
      </c>
      <c r="BW211">
        <v>1</v>
      </c>
      <c r="BX211">
        <v>1</v>
      </c>
      <c r="BY211" t="s">
        <v>3</v>
      </c>
      <c r="BZ211">
        <v>121</v>
      </c>
      <c r="CA211">
        <v>72</v>
      </c>
      <c r="CB211" t="s">
        <v>3</v>
      </c>
      <c r="CE211">
        <v>0</v>
      </c>
      <c r="CF211">
        <v>0</v>
      </c>
      <c r="CG211">
        <v>0</v>
      </c>
      <c r="CM211">
        <v>0</v>
      </c>
      <c r="CN211" t="s">
        <v>3</v>
      </c>
      <c r="CO211">
        <v>0</v>
      </c>
      <c r="CP211">
        <f t="shared" si="144"/>
        <v>0</v>
      </c>
      <c r="CQ211">
        <f>ROUND(AL211*BC211,2)</f>
        <v>0</v>
      </c>
      <c r="CR211">
        <f>ROUND(AM211*BB211,2)</f>
        <v>0</v>
      </c>
      <c r="CS211">
        <f>ROUND(AN211*BS211,2)</f>
        <v>0</v>
      </c>
      <c r="CT211">
        <f>ROUND(AO211*BA211,2)</f>
        <v>0</v>
      </c>
      <c r="CU211">
        <f t="shared" si="145"/>
        <v>0</v>
      </c>
      <c r="CV211">
        <f t="shared" ref="CV211:CW215" si="160">AH211</f>
        <v>0</v>
      </c>
      <c r="CW211">
        <f t="shared" si="160"/>
        <v>0</v>
      </c>
      <c r="CX211">
        <f t="shared" si="146"/>
        <v>0</v>
      </c>
      <c r="CY211">
        <f t="shared" si="147"/>
        <v>0</v>
      </c>
      <c r="CZ211">
        <f t="shared" si="148"/>
        <v>0</v>
      </c>
      <c r="DC211" t="s">
        <v>3</v>
      </c>
      <c r="DD211" t="s">
        <v>3</v>
      </c>
      <c r="DE211" t="s">
        <v>3</v>
      </c>
      <c r="DF211" t="s">
        <v>3</v>
      </c>
      <c r="DG211" t="s">
        <v>3</v>
      </c>
      <c r="DH211" t="s">
        <v>3</v>
      </c>
      <c r="DI211" t="s">
        <v>3</v>
      </c>
      <c r="DJ211" t="s">
        <v>3</v>
      </c>
      <c r="DK211" t="s">
        <v>3</v>
      </c>
      <c r="DL211" t="s">
        <v>3</v>
      </c>
      <c r="DM211" t="s">
        <v>3</v>
      </c>
      <c r="DN211">
        <v>0</v>
      </c>
      <c r="DO211">
        <v>0</v>
      </c>
      <c r="DP211">
        <v>1</v>
      </c>
      <c r="DQ211">
        <v>1</v>
      </c>
      <c r="DU211">
        <v>1013</v>
      </c>
      <c r="DV211" t="s">
        <v>370</v>
      </c>
      <c r="DW211" t="s">
        <v>370</v>
      </c>
      <c r="DX211">
        <v>1</v>
      </c>
      <c r="DZ211" t="s">
        <v>3</v>
      </c>
      <c r="EA211" t="s">
        <v>3</v>
      </c>
      <c r="EB211" t="s">
        <v>3</v>
      </c>
      <c r="EC211" t="s">
        <v>3</v>
      </c>
      <c r="EE211">
        <v>31728001</v>
      </c>
      <c r="EF211">
        <v>2</v>
      </c>
      <c r="EG211" t="s">
        <v>24</v>
      </c>
      <c r="EH211">
        <v>16</v>
      </c>
      <c r="EI211" t="s">
        <v>362</v>
      </c>
      <c r="EJ211">
        <v>1</v>
      </c>
      <c r="EK211">
        <v>16001</v>
      </c>
      <c r="EL211" t="s">
        <v>363</v>
      </c>
      <c r="EM211" t="s">
        <v>364</v>
      </c>
      <c r="EO211" t="s">
        <v>3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FQ211">
        <v>0</v>
      </c>
      <c r="FR211">
        <f t="shared" si="149"/>
        <v>0</v>
      </c>
      <c r="FS211">
        <v>0</v>
      </c>
      <c r="FX211">
        <v>121</v>
      </c>
      <c r="FY211">
        <v>72</v>
      </c>
      <c r="GA211" t="s">
        <v>3</v>
      </c>
      <c r="GD211">
        <v>1</v>
      </c>
      <c r="GF211">
        <v>-371859885</v>
      </c>
      <c r="GG211">
        <v>2</v>
      </c>
      <c r="GH211">
        <v>1</v>
      </c>
      <c r="GI211">
        <v>-2</v>
      </c>
      <c r="GJ211">
        <v>0</v>
      </c>
      <c r="GK211">
        <v>0</v>
      </c>
      <c r="GL211">
        <f t="shared" si="150"/>
        <v>0</v>
      </c>
      <c r="GM211">
        <f t="shared" si="151"/>
        <v>0</v>
      </c>
      <c r="GN211">
        <f t="shared" si="152"/>
        <v>0</v>
      </c>
      <c r="GO211">
        <f t="shared" si="153"/>
        <v>0</v>
      </c>
      <c r="GP211">
        <f t="shared" si="154"/>
        <v>0</v>
      </c>
      <c r="GR211">
        <v>0</v>
      </c>
      <c r="GS211">
        <v>3</v>
      </c>
      <c r="GT211">
        <v>0</v>
      </c>
      <c r="GU211" t="s">
        <v>3</v>
      </c>
      <c r="GV211">
        <f t="shared" si="155"/>
        <v>0</v>
      </c>
      <c r="GW211">
        <v>1</v>
      </c>
      <c r="GX211">
        <f t="shared" si="156"/>
        <v>0</v>
      </c>
      <c r="HA211">
        <v>0</v>
      </c>
      <c r="HB211">
        <v>0</v>
      </c>
      <c r="HC211">
        <f t="shared" si="157"/>
        <v>0</v>
      </c>
      <c r="HE211" t="s">
        <v>3</v>
      </c>
      <c r="HF211" t="s">
        <v>3</v>
      </c>
      <c r="HM211" t="s">
        <v>3</v>
      </c>
      <c r="HN211" t="s">
        <v>365</v>
      </c>
      <c r="HO211" t="s">
        <v>366</v>
      </c>
      <c r="HP211" t="s">
        <v>362</v>
      </c>
      <c r="HQ211" t="s">
        <v>362</v>
      </c>
      <c r="IK211">
        <v>0</v>
      </c>
    </row>
    <row r="212" spans="1:245" x14ac:dyDescent="0.2">
      <c r="A212">
        <v>18</v>
      </c>
      <c r="B212">
        <v>1</v>
      </c>
      <c r="C212">
        <v>178</v>
      </c>
      <c r="E212" t="s">
        <v>371</v>
      </c>
      <c r="F212" t="s">
        <v>372</v>
      </c>
      <c r="G212" t="s">
        <v>373</v>
      </c>
      <c r="H212" t="s">
        <v>370</v>
      </c>
      <c r="I212">
        <f>I210*J212</f>
        <v>0</v>
      </c>
      <c r="J212">
        <v>0</v>
      </c>
      <c r="K212">
        <v>0</v>
      </c>
      <c r="O212">
        <f t="shared" si="136"/>
        <v>0</v>
      </c>
      <c r="P212">
        <f>ROUND(CQ212*I212,2)</f>
        <v>0</v>
      </c>
      <c r="Q212">
        <f>ROUND(CR212*I212,2)</f>
        <v>0</v>
      </c>
      <c r="R212">
        <f>ROUND(CS212*I212,2)</f>
        <v>0</v>
      </c>
      <c r="S212">
        <f>ROUND(CT212*I212,2)</f>
        <v>0</v>
      </c>
      <c r="T212">
        <f t="shared" si="137"/>
        <v>0</v>
      </c>
      <c r="U212">
        <f>ROUND(CV212*I212,7)</f>
        <v>0</v>
      </c>
      <c r="V212">
        <f>ROUND(CW212*I212,7)</f>
        <v>0</v>
      </c>
      <c r="W212">
        <f t="shared" si="138"/>
        <v>0</v>
      </c>
      <c r="X212">
        <f t="shared" si="139"/>
        <v>0</v>
      </c>
      <c r="Y212">
        <f t="shared" si="140"/>
        <v>0</v>
      </c>
      <c r="AA212">
        <v>32945098</v>
      </c>
      <c r="AB212">
        <f t="shared" si="141"/>
        <v>0</v>
      </c>
      <c r="AC212">
        <f>ROUND((ES212),6)</f>
        <v>0</v>
      </c>
      <c r="AD212">
        <f>ROUND((((ET212)-(EU212))+AE212),6)</f>
        <v>0</v>
      </c>
      <c r="AE212">
        <f t="shared" si="158"/>
        <v>0</v>
      </c>
      <c r="AF212">
        <f t="shared" si="158"/>
        <v>0</v>
      </c>
      <c r="AG212">
        <f t="shared" si="142"/>
        <v>0</v>
      </c>
      <c r="AH212">
        <f t="shared" si="159"/>
        <v>0</v>
      </c>
      <c r="AI212">
        <f t="shared" si="159"/>
        <v>0</v>
      </c>
      <c r="AJ212">
        <f t="shared" si="143"/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121</v>
      </c>
      <c r="AU212">
        <v>72</v>
      </c>
      <c r="AV212">
        <v>1</v>
      </c>
      <c r="AW212">
        <v>1</v>
      </c>
      <c r="AZ212">
        <v>1</v>
      </c>
      <c r="BA212">
        <v>1</v>
      </c>
      <c r="BB212">
        <v>1</v>
      </c>
      <c r="BC212">
        <v>1</v>
      </c>
      <c r="BD212" t="s">
        <v>3</v>
      </c>
      <c r="BE212" t="s">
        <v>3</v>
      </c>
      <c r="BF212" t="s">
        <v>3</v>
      </c>
      <c r="BG212" t="s">
        <v>3</v>
      </c>
      <c r="BH212">
        <v>3</v>
      </c>
      <c r="BI212">
        <v>1</v>
      </c>
      <c r="BJ212" t="s">
        <v>3</v>
      </c>
      <c r="BM212">
        <v>16001</v>
      </c>
      <c r="BN212">
        <v>0</v>
      </c>
      <c r="BO212" t="s">
        <v>3</v>
      </c>
      <c r="BP212">
        <v>0</v>
      </c>
      <c r="BQ212">
        <v>2</v>
      </c>
      <c r="BR212">
        <v>0</v>
      </c>
      <c r="BS212">
        <v>1</v>
      </c>
      <c r="BT212">
        <v>1</v>
      </c>
      <c r="BU212">
        <v>1</v>
      </c>
      <c r="BV212">
        <v>1</v>
      </c>
      <c r="BW212">
        <v>1</v>
      </c>
      <c r="BX212">
        <v>1</v>
      </c>
      <c r="BY212" t="s">
        <v>3</v>
      </c>
      <c r="BZ212">
        <v>121</v>
      </c>
      <c r="CA212">
        <v>72</v>
      </c>
      <c r="CB212" t="s">
        <v>3</v>
      </c>
      <c r="CE212">
        <v>0</v>
      </c>
      <c r="CF212">
        <v>0</v>
      </c>
      <c r="CG212">
        <v>0</v>
      </c>
      <c r="CM212">
        <v>0</v>
      </c>
      <c r="CN212" t="s">
        <v>3</v>
      </c>
      <c r="CO212">
        <v>0</v>
      </c>
      <c r="CP212">
        <f t="shared" si="144"/>
        <v>0</v>
      </c>
      <c r="CQ212">
        <f>ROUND(AL212*BC212,2)</f>
        <v>0</v>
      </c>
      <c r="CR212">
        <f>ROUND(AM212*BB212,2)</f>
        <v>0</v>
      </c>
      <c r="CS212">
        <f>ROUND(AN212*BS212,2)</f>
        <v>0</v>
      </c>
      <c r="CT212">
        <f>ROUND(AO212*BA212,2)</f>
        <v>0</v>
      </c>
      <c r="CU212">
        <f t="shared" si="145"/>
        <v>0</v>
      </c>
      <c r="CV212">
        <f t="shared" si="160"/>
        <v>0</v>
      </c>
      <c r="CW212">
        <f t="shared" si="160"/>
        <v>0</v>
      </c>
      <c r="CX212">
        <f t="shared" si="146"/>
        <v>0</v>
      </c>
      <c r="CY212">
        <f t="shared" si="147"/>
        <v>0</v>
      </c>
      <c r="CZ212">
        <f t="shared" si="148"/>
        <v>0</v>
      </c>
      <c r="DC212" t="s">
        <v>3</v>
      </c>
      <c r="DD212" t="s">
        <v>3</v>
      </c>
      <c r="DE212" t="s">
        <v>3</v>
      </c>
      <c r="DF212" t="s">
        <v>3</v>
      </c>
      <c r="DG212" t="s">
        <v>3</v>
      </c>
      <c r="DH212" t="s">
        <v>3</v>
      </c>
      <c r="DI212" t="s">
        <v>3</v>
      </c>
      <c r="DJ212" t="s">
        <v>3</v>
      </c>
      <c r="DK212" t="s">
        <v>3</v>
      </c>
      <c r="DL212" t="s">
        <v>3</v>
      </c>
      <c r="DM212" t="s">
        <v>3</v>
      </c>
      <c r="DN212">
        <v>0</v>
      </c>
      <c r="DO212">
        <v>0</v>
      </c>
      <c r="DP212">
        <v>1</v>
      </c>
      <c r="DQ212">
        <v>1</v>
      </c>
      <c r="DU212">
        <v>1013</v>
      </c>
      <c r="DV212" t="s">
        <v>370</v>
      </c>
      <c r="DW212" t="s">
        <v>370</v>
      </c>
      <c r="DX212">
        <v>1</v>
      </c>
      <c r="DZ212" t="s">
        <v>3</v>
      </c>
      <c r="EA212" t="s">
        <v>3</v>
      </c>
      <c r="EB212" t="s">
        <v>3</v>
      </c>
      <c r="EC212" t="s">
        <v>3</v>
      </c>
      <c r="EE212">
        <v>31728001</v>
      </c>
      <c r="EF212">
        <v>2</v>
      </c>
      <c r="EG212" t="s">
        <v>24</v>
      </c>
      <c r="EH212">
        <v>16</v>
      </c>
      <c r="EI212" t="s">
        <v>362</v>
      </c>
      <c r="EJ212">
        <v>1</v>
      </c>
      <c r="EK212">
        <v>16001</v>
      </c>
      <c r="EL212" t="s">
        <v>363</v>
      </c>
      <c r="EM212" t="s">
        <v>364</v>
      </c>
      <c r="EO212" t="s">
        <v>3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FQ212">
        <v>0</v>
      </c>
      <c r="FR212">
        <f t="shared" si="149"/>
        <v>0</v>
      </c>
      <c r="FS212">
        <v>0</v>
      </c>
      <c r="FX212">
        <v>121</v>
      </c>
      <c r="FY212">
        <v>72</v>
      </c>
      <c r="GA212" t="s">
        <v>3</v>
      </c>
      <c r="GD212">
        <v>1</v>
      </c>
      <c r="GF212">
        <v>-194554667</v>
      </c>
      <c r="GG212">
        <v>2</v>
      </c>
      <c r="GH212">
        <v>1</v>
      </c>
      <c r="GI212">
        <v>-2</v>
      </c>
      <c r="GJ212">
        <v>0</v>
      </c>
      <c r="GK212">
        <v>0</v>
      </c>
      <c r="GL212">
        <f t="shared" si="150"/>
        <v>0</v>
      </c>
      <c r="GM212">
        <f t="shared" si="151"/>
        <v>0</v>
      </c>
      <c r="GN212">
        <f t="shared" si="152"/>
        <v>0</v>
      </c>
      <c r="GO212">
        <f t="shared" si="153"/>
        <v>0</v>
      </c>
      <c r="GP212">
        <f t="shared" si="154"/>
        <v>0</v>
      </c>
      <c r="GR212">
        <v>0</v>
      </c>
      <c r="GS212">
        <v>3</v>
      </c>
      <c r="GT212">
        <v>0</v>
      </c>
      <c r="GU212" t="s">
        <v>3</v>
      </c>
      <c r="GV212">
        <f t="shared" si="155"/>
        <v>0</v>
      </c>
      <c r="GW212">
        <v>1</v>
      </c>
      <c r="GX212">
        <f t="shared" si="156"/>
        <v>0</v>
      </c>
      <c r="HA212">
        <v>0</v>
      </c>
      <c r="HB212">
        <v>0</v>
      </c>
      <c r="HC212">
        <f t="shared" si="157"/>
        <v>0</v>
      </c>
      <c r="HE212" t="s">
        <v>3</v>
      </c>
      <c r="HF212" t="s">
        <v>3</v>
      </c>
      <c r="HM212" t="s">
        <v>3</v>
      </c>
      <c r="HN212" t="s">
        <v>365</v>
      </c>
      <c r="HO212" t="s">
        <v>366</v>
      </c>
      <c r="HP212" t="s">
        <v>362</v>
      </c>
      <c r="HQ212" t="s">
        <v>362</v>
      </c>
      <c r="IK212">
        <v>0</v>
      </c>
    </row>
    <row r="213" spans="1:245" x14ac:dyDescent="0.2">
      <c r="A213">
        <v>18</v>
      </c>
      <c r="B213">
        <v>1</v>
      </c>
      <c r="C213">
        <v>179</v>
      </c>
      <c r="E213" t="s">
        <v>374</v>
      </c>
      <c r="F213" t="s">
        <v>375</v>
      </c>
      <c r="G213" t="s">
        <v>376</v>
      </c>
      <c r="H213" t="s">
        <v>377</v>
      </c>
      <c r="I213">
        <f>I210*J213</f>
        <v>0</v>
      </c>
      <c r="J213">
        <v>16.7</v>
      </c>
      <c r="K213">
        <v>0</v>
      </c>
      <c r="O213">
        <f t="shared" si="136"/>
        <v>0</v>
      </c>
      <c r="P213">
        <f>ROUND(CQ213*I213,2)</f>
        <v>0</v>
      </c>
      <c r="Q213">
        <f>ROUND(CR213*I213,2)</f>
        <v>0</v>
      </c>
      <c r="R213">
        <f>ROUND(CS213*I213,2)</f>
        <v>0</v>
      </c>
      <c r="S213">
        <f>ROUND(CT213*I213,2)</f>
        <v>0</v>
      </c>
      <c r="T213">
        <f t="shared" si="137"/>
        <v>0</v>
      </c>
      <c r="U213">
        <f>ROUND(CV213*I213,7)</f>
        <v>0</v>
      </c>
      <c r="V213">
        <f>ROUND(CW213*I213,7)</f>
        <v>0</v>
      </c>
      <c r="W213">
        <f t="shared" si="138"/>
        <v>0</v>
      </c>
      <c r="X213">
        <f t="shared" si="139"/>
        <v>0</v>
      </c>
      <c r="Y213">
        <f t="shared" si="140"/>
        <v>0</v>
      </c>
      <c r="AA213">
        <v>32945098</v>
      </c>
      <c r="AB213">
        <f t="shared" si="141"/>
        <v>0</v>
      </c>
      <c r="AC213">
        <f>ROUND((ES213),6)</f>
        <v>0</v>
      </c>
      <c r="AD213">
        <f>ROUND((((ET213)-(EU213))+AE213),6)</f>
        <v>0</v>
      </c>
      <c r="AE213">
        <f t="shared" si="158"/>
        <v>0</v>
      </c>
      <c r="AF213">
        <f t="shared" si="158"/>
        <v>0</v>
      </c>
      <c r="AG213">
        <f t="shared" si="142"/>
        <v>0</v>
      </c>
      <c r="AH213">
        <f t="shared" si="159"/>
        <v>0</v>
      </c>
      <c r="AI213">
        <f t="shared" si="159"/>
        <v>0</v>
      </c>
      <c r="AJ213">
        <f t="shared" si="143"/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121</v>
      </c>
      <c r="AU213">
        <v>72</v>
      </c>
      <c r="AV213">
        <v>1</v>
      </c>
      <c r="AW213">
        <v>1</v>
      </c>
      <c r="AZ213">
        <v>1</v>
      </c>
      <c r="BA213">
        <v>1</v>
      </c>
      <c r="BB213">
        <v>1</v>
      </c>
      <c r="BC213">
        <v>1</v>
      </c>
      <c r="BD213" t="s">
        <v>3</v>
      </c>
      <c r="BE213" t="s">
        <v>3</v>
      </c>
      <c r="BF213" t="s">
        <v>3</v>
      </c>
      <c r="BG213" t="s">
        <v>3</v>
      </c>
      <c r="BH213">
        <v>3</v>
      </c>
      <c r="BI213">
        <v>1</v>
      </c>
      <c r="BJ213" t="s">
        <v>3</v>
      </c>
      <c r="BM213">
        <v>16001</v>
      </c>
      <c r="BN213">
        <v>0</v>
      </c>
      <c r="BO213" t="s">
        <v>3</v>
      </c>
      <c r="BP213">
        <v>0</v>
      </c>
      <c r="BQ213">
        <v>2</v>
      </c>
      <c r="BR213">
        <v>0</v>
      </c>
      <c r="BS213">
        <v>1</v>
      </c>
      <c r="BT213">
        <v>1</v>
      </c>
      <c r="BU213">
        <v>1</v>
      </c>
      <c r="BV213">
        <v>1</v>
      </c>
      <c r="BW213">
        <v>1</v>
      </c>
      <c r="BX213">
        <v>1</v>
      </c>
      <c r="BY213" t="s">
        <v>3</v>
      </c>
      <c r="BZ213">
        <v>121</v>
      </c>
      <c r="CA213">
        <v>72</v>
      </c>
      <c r="CB213" t="s">
        <v>3</v>
      </c>
      <c r="CE213">
        <v>0</v>
      </c>
      <c r="CF213">
        <v>0</v>
      </c>
      <c r="CG213">
        <v>0</v>
      </c>
      <c r="CM213">
        <v>0</v>
      </c>
      <c r="CN213" t="s">
        <v>3</v>
      </c>
      <c r="CO213">
        <v>0</v>
      </c>
      <c r="CP213">
        <f t="shared" si="144"/>
        <v>0</v>
      </c>
      <c r="CQ213">
        <f>ROUND(AL213*BC213,2)</f>
        <v>0</v>
      </c>
      <c r="CR213">
        <f>ROUND(AM213*BB213,2)</f>
        <v>0</v>
      </c>
      <c r="CS213">
        <f>ROUND(AN213*BS213,2)</f>
        <v>0</v>
      </c>
      <c r="CT213">
        <f>ROUND(AO213*BA213,2)</f>
        <v>0</v>
      </c>
      <c r="CU213">
        <f t="shared" si="145"/>
        <v>0</v>
      </c>
      <c r="CV213">
        <f t="shared" si="160"/>
        <v>0</v>
      </c>
      <c r="CW213">
        <f t="shared" si="160"/>
        <v>0</v>
      </c>
      <c r="CX213">
        <f t="shared" si="146"/>
        <v>0</v>
      </c>
      <c r="CY213">
        <f t="shared" si="147"/>
        <v>0</v>
      </c>
      <c r="CZ213">
        <f t="shared" si="148"/>
        <v>0</v>
      </c>
      <c r="DC213" t="s">
        <v>3</v>
      </c>
      <c r="DD213" t="s">
        <v>3</v>
      </c>
      <c r="DE213" t="s">
        <v>3</v>
      </c>
      <c r="DF213" t="s">
        <v>3</v>
      </c>
      <c r="DG213" t="s">
        <v>3</v>
      </c>
      <c r="DH213" t="s">
        <v>3</v>
      </c>
      <c r="DI213" t="s">
        <v>3</v>
      </c>
      <c r="DJ213" t="s">
        <v>3</v>
      </c>
      <c r="DK213" t="s">
        <v>3</v>
      </c>
      <c r="DL213" t="s">
        <v>3</v>
      </c>
      <c r="DM213" t="s">
        <v>3</v>
      </c>
      <c r="DN213">
        <v>0</v>
      </c>
      <c r="DO213">
        <v>0</v>
      </c>
      <c r="DP213">
        <v>1</v>
      </c>
      <c r="DQ213">
        <v>1</v>
      </c>
      <c r="DU213">
        <v>1013</v>
      </c>
      <c r="DV213" t="s">
        <v>377</v>
      </c>
      <c r="DW213" t="s">
        <v>377</v>
      </c>
      <c r="DX213">
        <v>1</v>
      </c>
      <c r="DZ213" t="s">
        <v>3</v>
      </c>
      <c r="EA213" t="s">
        <v>3</v>
      </c>
      <c r="EB213" t="s">
        <v>3</v>
      </c>
      <c r="EC213" t="s">
        <v>3</v>
      </c>
      <c r="EE213">
        <v>31728001</v>
      </c>
      <c r="EF213">
        <v>2</v>
      </c>
      <c r="EG213" t="s">
        <v>24</v>
      </c>
      <c r="EH213">
        <v>16</v>
      </c>
      <c r="EI213" t="s">
        <v>362</v>
      </c>
      <c r="EJ213">
        <v>1</v>
      </c>
      <c r="EK213">
        <v>16001</v>
      </c>
      <c r="EL213" t="s">
        <v>363</v>
      </c>
      <c r="EM213" t="s">
        <v>364</v>
      </c>
      <c r="EO213" t="s">
        <v>3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FQ213">
        <v>0</v>
      </c>
      <c r="FR213">
        <f t="shared" si="149"/>
        <v>0</v>
      </c>
      <c r="FS213">
        <v>0</v>
      </c>
      <c r="FX213">
        <v>121</v>
      </c>
      <c r="FY213">
        <v>72</v>
      </c>
      <c r="GA213" t="s">
        <v>3</v>
      </c>
      <c r="GD213">
        <v>1</v>
      </c>
      <c r="GF213">
        <v>-1398705537</v>
      </c>
      <c r="GG213">
        <v>2</v>
      </c>
      <c r="GH213">
        <v>1</v>
      </c>
      <c r="GI213">
        <v>-2</v>
      </c>
      <c r="GJ213">
        <v>0</v>
      </c>
      <c r="GK213">
        <v>0</v>
      </c>
      <c r="GL213">
        <f t="shared" si="150"/>
        <v>0</v>
      </c>
      <c r="GM213">
        <f t="shared" si="151"/>
        <v>0</v>
      </c>
      <c r="GN213">
        <f t="shared" si="152"/>
        <v>0</v>
      </c>
      <c r="GO213">
        <f t="shared" si="153"/>
        <v>0</v>
      </c>
      <c r="GP213">
        <f t="shared" si="154"/>
        <v>0</v>
      </c>
      <c r="GR213">
        <v>0</v>
      </c>
      <c r="GS213">
        <v>3</v>
      </c>
      <c r="GT213">
        <v>0</v>
      </c>
      <c r="GU213" t="s">
        <v>3</v>
      </c>
      <c r="GV213">
        <f t="shared" si="155"/>
        <v>0</v>
      </c>
      <c r="GW213">
        <v>1</v>
      </c>
      <c r="GX213">
        <f t="shared" si="156"/>
        <v>0</v>
      </c>
      <c r="HA213">
        <v>0</v>
      </c>
      <c r="HB213">
        <v>0</v>
      </c>
      <c r="HC213">
        <f t="shared" si="157"/>
        <v>0</v>
      </c>
      <c r="HE213" t="s">
        <v>3</v>
      </c>
      <c r="HF213" t="s">
        <v>3</v>
      </c>
      <c r="HM213" t="s">
        <v>3</v>
      </c>
      <c r="HN213" t="s">
        <v>365</v>
      </c>
      <c r="HO213" t="s">
        <v>366</v>
      </c>
      <c r="HP213" t="s">
        <v>362</v>
      </c>
      <c r="HQ213" t="s">
        <v>362</v>
      </c>
      <c r="IK213">
        <v>0</v>
      </c>
    </row>
    <row r="214" spans="1:245" x14ac:dyDescent="0.2">
      <c r="A214">
        <v>18</v>
      </c>
      <c r="B214">
        <v>1</v>
      </c>
      <c r="C214">
        <v>180</v>
      </c>
      <c r="E214" t="s">
        <v>378</v>
      </c>
      <c r="F214" t="s">
        <v>379</v>
      </c>
      <c r="G214" t="s">
        <v>380</v>
      </c>
      <c r="H214" t="s">
        <v>87</v>
      </c>
      <c r="I214">
        <f>I210*J214</f>
        <v>0</v>
      </c>
      <c r="J214">
        <v>102.5</v>
      </c>
      <c r="K214">
        <v>0</v>
      </c>
      <c r="O214">
        <f t="shared" si="136"/>
        <v>0</v>
      </c>
      <c r="P214">
        <f>ROUND(CQ214*I214,2)</f>
        <v>0</v>
      </c>
      <c r="Q214">
        <f>ROUND(CR214*I214,2)</f>
        <v>0</v>
      </c>
      <c r="R214">
        <f>ROUND(CS214*I214,2)</f>
        <v>0</v>
      </c>
      <c r="S214">
        <f>ROUND(CT214*I214,2)</f>
        <v>0</v>
      </c>
      <c r="T214">
        <f t="shared" si="137"/>
        <v>0</v>
      </c>
      <c r="U214">
        <f>ROUND(CV214*I214,7)</f>
        <v>0</v>
      </c>
      <c r="V214">
        <f>ROUND(CW214*I214,7)</f>
        <v>0</v>
      </c>
      <c r="W214">
        <f t="shared" si="138"/>
        <v>0</v>
      </c>
      <c r="X214">
        <f t="shared" si="139"/>
        <v>0</v>
      </c>
      <c r="Y214">
        <f t="shared" si="140"/>
        <v>0</v>
      </c>
      <c r="AA214">
        <v>32945098</v>
      </c>
      <c r="AB214">
        <f t="shared" si="141"/>
        <v>0</v>
      </c>
      <c r="AC214">
        <f>ROUND((ES214),6)</f>
        <v>0</v>
      </c>
      <c r="AD214">
        <f>ROUND((((ET214)-(EU214))+AE214),6)</f>
        <v>0</v>
      </c>
      <c r="AE214">
        <f t="shared" si="158"/>
        <v>0</v>
      </c>
      <c r="AF214">
        <f t="shared" si="158"/>
        <v>0</v>
      </c>
      <c r="AG214">
        <f t="shared" si="142"/>
        <v>0</v>
      </c>
      <c r="AH214">
        <f t="shared" si="159"/>
        <v>0</v>
      </c>
      <c r="AI214">
        <f t="shared" si="159"/>
        <v>0</v>
      </c>
      <c r="AJ214">
        <f t="shared" si="143"/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121</v>
      </c>
      <c r="AU214">
        <v>72</v>
      </c>
      <c r="AV214">
        <v>1</v>
      </c>
      <c r="AW214">
        <v>1</v>
      </c>
      <c r="AZ214">
        <v>1</v>
      </c>
      <c r="BA214">
        <v>1</v>
      </c>
      <c r="BB214">
        <v>1</v>
      </c>
      <c r="BC214">
        <v>1</v>
      </c>
      <c r="BD214" t="s">
        <v>3</v>
      </c>
      <c r="BE214" t="s">
        <v>3</v>
      </c>
      <c r="BF214" t="s">
        <v>3</v>
      </c>
      <c r="BG214" t="s">
        <v>3</v>
      </c>
      <c r="BH214">
        <v>3</v>
      </c>
      <c r="BI214">
        <v>1</v>
      </c>
      <c r="BJ214" t="s">
        <v>3</v>
      </c>
      <c r="BM214">
        <v>16001</v>
      </c>
      <c r="BN214">
        <v>0</v>
      </c>
      <c r="BO214" t="s">
        <v>3</v>
      </c>
      <c r="BP214">
        <v>0</v>
      </c>
      <c r="BQ214">
        <v>2</v>
      </c>
      <c r="BR214">
        <v>0</v>
      </c>
      <c r="BS214">
        <v>1</v>
      </c>
      <c r="BT214">
        <v>1</v>
      </c>
      <c r="BU214">
        <v>1</v>
      </c>
      <c r="BV214">
        <v>1</v>
      </c>
      <c r="BW214">
        <v>1</v>
      </c>
      <c r="BX214">
        <v>1</v>
      </c>
      <c r="BY214" t="s">
        <v>3</v>
      </c>
      <c r="BZ214">
        <v>121</v>
      </c>
      <c r="CA214">
        <v>72</v>
      </c>
      <c r="CB214" t="s">
        <v>3</v>
      </c>
      <c r="CE214">
        <v>0</v>
      </c>
      <c r="CF214">
        <v>0</v>
      </c>
      <c r="CG214">
        <v>0</v>
      </c>
      <c r="CM214">
        <v>0</v>
      </c>
      <c r="CN214" t="s">
        <v>3</v>
      </c>
      <c r="CO214">
        <v>0</v>
      </c>
      <c r="CP214">
        <f t="shared" si="144"/>
        <v>0</v>
      </c>
      <c r="CQ214">
        <f>ROUND(AL214*BC214,2)</f>
        <v>0</v>
      </c>
      <c r="CR214">
        <f>ROUND(AM214*BB214,2)</f>
        <v>0</v>
      </c>
      <c r="CS214">
        <f>ROUND(AN214*BS214,2)</f>
        <v>0</v>
      </c>
      <c r="CT214">
        <f>ROUND(AO214*BA214,2)</f>
        <v>0</v>
      </c>
      <c r="CU214">
        <f t="shared" si="145"/>
        <v>0</v>
      </c>
      <c r="CV214">
        <f t="shared" si="160"/>
        <v>0</v>
      </c>
      <c r="CW214">
        <f t="shared" si="160"/>
        <v>0</v>
      </c>
      <c r="CX214">
        <f t="shared" si="146"/>
        <v>0</v>
      </c>
      <c r="CY214">
        <f t="shared" si="147"/>
        <v>0</v>
      </c>
      <c r="CZ214">
        <f t="shared" si="148"/>
        <v>0</v>
      </c>
      <c r="DC214" t="s">
        <v>3</v>
      </c>
      <c r="DD214" t="s">
        <v>3</v>
      </c>
      <c r="DE214" t="s">
        <v>3</v>
      </c>
      <c r="DF214" t="s">
        <v>3</v>
      </c>
      <c r="DG214" t="s">
        <v>3</v>
      </c>
      <c r="DH214" t="s">
        <v>3</v>
      </c>
      <c r="DI214" t="s">
        <v>3</v>
      </c>
      <c r="DJ214" t="s">
        <v>3</v>
      </c>
      <c r="DK214" t="s">
        <v>3</v>
      </c>
      <c r="DL214" t="s">
        <v>3</v>
      </c>
      <c r="DM214" t="s">
        <v>3</v>
      </c>
      <c r="DN214">
        <v>0</v>
      </c>
      <c r="DO214">
        <v>0</v>
      </c>
      <c r="DP214">
        <v>1</v>
      </c>
      <c r="DQ214">
        <v>1</v>
      </c>
      <c r="DU214">
        <v>1003</v>
      </c>
      <c r="DV214" t="s">
        <v>87</v>
      </c>
      <c r="DW214" t="s">
        <v>87</v>
      </c>
      <c r="DX214">
        <v>1</v>
      </c>
      <c r="DZ214" t="s">
        <v>3</v>
      </c>
      <c r="EA214" t="s">
        <v>3</v>
      </c>
      <c r="EB214" t="s">
        <v>3</v>
      </c>
      <c r="EC214" t="s">
        <v>3</v>
      </c>
      <c r="EE214">
        <v>31728001</v>
      </c>
      <c r="EF214">
        <v>2</v>
      </c>
      <c r="EG214" t="s">
        <v>24</v>
      </c>
      <c r="EH214">
        <v>16</v>
      </c>
      <c r="EI214" t="s">
        <v>362</v>
      </c>
      <c r="EJ214">
        <v>1</v>
      </c>
      <c r="EK214">
        <v>16001</v>
      </c>
      <c r="EL214" t="s">
        <v>363</v>
      </c>
      <c r="EM214" t="s">
        <v>364</v>
      </c>
      <c r="EO214" t="s">
        <v>3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FQ214">
        <v>0</v>
      </c>
      <c r="FR214">
        <f t="shared" si="149"/>
        <v>0</v>
      </c>
      <c r="FS214">
        <v>0</v>
      </c>
      <c r="FX214">
        <v>121</v>
      </c>
      <c r="FY214">
        <v>72</v>
      </c>
      <c r="GA214" t="s">
        <v>3</v>
      </c>
      <c r="GD214">
        <v>1</v>
      </c>
      <c r="GF214">
        <v>-1272753211</v>
      </c>
      <c r="GG214">
        <v>2</v>
      </c>
      <c r="GH214">
        <v>1</v>
      </c>
      <c r="GI214">
        <v>-2</v>
      </c>
      <c r="GJ214">
        <v>0</v>
      </c>
      <c r="GK214">
        <v>0</v>
      </c>
      <c r="GL214">
        <f t="shared" si="150"/>
        <v>0</v>
      </c>
      <c r="GM214">
        <f t="shared" si="151"/>
        <v>0</v>
      </c>
      <c r="GN214">
        <f t="shared" si="152"/>
        <v>0</v>
      </c>
      <c r="GO214">
        <f t="shared" si="153"/>
        <v>0</v>
      </c>
      <c r="GP214">
        <f t="shared" si="154"/>
        <v>0</v>
      </c>
      <c r="GR214">
        <v>0</v>
      </c>
      <c r="GS214">
        <v>3</v>
      </c>
      <c r="GT214">
        <v>0</v>
      </c>
      <c r="GU214" t="s">
        <v>3</v>
      </c>
      <c r="GV214">
        <f t="shared" si="155"/>
        <v>0</v>
      </c>
      <c r="GW214">
        <v>1</v>
      </c>
      <c r="GX214">
        <f t="shared" si="156"/>
        <v>0</v>
      </c>
      <c r="HA214">
        <v>0</v>
      </c>
      <c r="HB214">
        <v>0</v>
      </c>
      <c r="HC214">
        <f t="shared" si="157"/>
        <v>0</v>
      </c>
      <c r="HE214" t="s">
        <v>3</v>
      </c>
      <c r="HF214" t="s">
        <v>3</v>
      </c>
      <c r="HM214" t="s">
        <v>3</v>
      </c>
      <c r="HN214" t="s">
        <v>365</v>
      </c>
      <c r="HO214" t="s">
        <v>366</v>
      </c>
      <c r="HP214" t="s">
        <v>362</v>
      </c>
      <c r="HQ214" t="s">
        <v>362</v>
      </c>
      <c r="IK214">
        <v>0</v>
      </c>
    </row>
    <row r="215" spans="1:245" x14ac:dyDescent="0.2">
      <c r="A215">
        <v>18</v>
      </c>
      <c r="B215">
        <v>1</v>
      </c>
      <c r="C215">
        <v>181</v>
      </c>
      <c r="E215" t="s">
        <v>381</v>
      </c>
      <c r="F215" t="s">
        <v>382</v>
      </c>
      <c r="G215" t="s">
        <v>383</v>
      </c>
      <c r="H215" t="s">
        <v>370</v>
      </c>
      <c r="I215">
        <f>I210*J215</f>
        <v>0</v>
      </c>
      <c r="J215">
        <v>0</v>
      </c>
      <c r="K215">
        <v>0</v>
      </c>
      <c r="O215">
        <f t="shared" si="136"/>
        <v>0</v>
      </c>
      <c r="P215">
        <f>ROUND(CQ215*I215,2)</f>
        <v>0</v>
      </c>
      <c r="Q215">
        <f>ROUND(CR215*I215,2)</f>
        <v>0</v>
      </c>
      <c r="R215">
        <f>ROUND(CS215*I215,2)</f>
        <v>0</v>
      </c>
      <c r="S215">
        <f>ROUND(CT215*I215,2)</f>
        <v>0</v>
      </c>
      <c r="T215">
        <f t="shared" si="137"/>
        <v>0</v>
      </c>
      <c r="U215">
        <f>ROUND(CV215*I215,7)</f>
        <v>0</v>
      </c>
      <c r="V215">
        <f>ROUND(CW215*I215,7)</f>
        <v>0</v>
      </c>
      <c r="W215">
        <f t="shared" si="138"/>
        <v>0</v>
      </c>
      <c r="X215">
        <f t="shared" si="139"/>
        <v>0</v>
      </c>
      <c r="Y215">
        <f t="shared" si="140"/>
        <v>0</v>
      </c>
      <c r="AA215">
        <v>32945098</v>
      </c>
      <c r="AB215">
        <f t="shared" si="141"/>
        <v>0</v>
      </c>
      <c r="AC215">
        <f>ROUND((ES215),6)</f>
        <v>0</v>
      </c>
      <c r="AD215">
        <f>ROUND((((ET215)-(EU215))+AE215),6)</f>
        <v>0</v>
      </c>
      <c r="AE215">
        <f t="shared" si="158"/>
        <v>0</v>
      </c>
      <c r="AF215">
        <f t="shared" si="158"/>
        <v>0</v>
      </c>
      <c r="AG215">
        <f t="shared" si="142"/>
        <v>0</v>
      </c>
      <c r="AH215">
        <f t="shared" si="159"/>
        <v>0</v>
      </c>
      <c r="AI215">
        <f t="shared" si="159"/>
        <v>0</v>
      </c>
      <c r="AJ215">
        <f t="shared" si="143"/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121</v>
      </c>
      <c r="AU215">
        <v>72</v>
      </c>
      <c r="AV215">
        <v>1</v>
      </c>
      <c r="AW215">
        <v>1</v>
      </c>
      <c r="AZ215">
        <v>1</v>
      </c>
      <c r="BA215">
        <v>1</v>
      </c>
      <c r="BB215">
        <v>1</v>
      </c>
      <c r="BC215">
        <v>1</v>
      </c>
      <c r="BD215" t="s">
        <v>3</v>
      </c>
      <c r="BE215" t="s">
        <v>3</v>
      </c>
      <c r="BF215" t="s">
        <v>3</v>
      </c>
      <c r="BG215" t="s">
        <v>3</v>
      </c>
      <c r="BH215">
        <v>3</v>
      </c>
      <c r="BI215">
        <v>1</v>
      </c>
      <c r="BJ215" t="s">
        <v>3</v>
      </c>
      <c r="BM215">
        <v>16001</v>
      </c>
      <c r="BN215">
        <v>0</v>
      </c>
      <c r="BO215" t="s">
        <v>3</v>
      </c>
      <c r="BP215">
        <v>0</v>
      </c>
      <c r="BQ215">
        <v>2</v>
      </c>
      <c r="BR215">
        <v>0</v>
      </c>
      <c r="BS215">
        <v>1</v>
      </c>
      <c r="BT215">
        <v>1</v>
      </c>
      <c r="BU215">
        <v>1</v>
      </c>
      <c r="BV215">
        <v>1</v>
      </c>
      <c r="BW215">
        <v>1</v>
      </c>
      <c r="BX215">
        <v>1</v>
      </c>
      <c r="BY215" t="s">
        <v>3</v>
      </c>
      <c r="BZ215">
        <v>121</v>
      </c>
      <c r="CA215">
        <v>72</v>
      </c>
      <c r="CB215" t="s">
        <v>3</v>
      </c>
      <c r="CE215">
        <v>0</v>
      </c>
      <c r="CF215">
        <v>0</v>
      </c>
      <c r="CG215">
        <v>0</v>
      </c>
      <c r="CM215">
        <v>0</v>
      </c>
      <c r="CN215" t="s">
        <v>3</v>
      </c>
      <c r="CO215">
        <v>0</v>
      </c>
      <c r="CP215">
        <f t="shared" si="144"/>
        <v>0</v>
      </c>
      <c r="CQ215">
        <f>ROUND(AL215*BC215,2)</f>
        <v>0</v>
      </c>
      <c r="CR215">
        <f>ROUND(AM215*BB215,2)</f>
        <v>0</v>
      </c>
      <c r="CS215">
        <f>ROUND(AN215*BS215,2)</f>
        <v>0</v>
      </c>
      <c r="CT215">
        <f>ROUND(AO215*BA215,2)</f>
        <v>0</v>
      </c>
      <c r="CU215">
        <f t="shared" si="145"/>
        <v>0</v>
      </c>
      <c r="CV215">
        <f t="shared" si="160"/>
        <v>0</v>
      </c>
      <c r="CW215">
        <f t="shared" si="160"/>
        <v>0</v>
      </c>
      <c r="CX215">
        <f t="shared" si="146"/>
        <v>0</v>
      </c>
      <c r="CY215">
        <f t="shared" si="147"/>
        <v>0</v>
      </c>
      <c r="CZ215">
        <f t="shared" si="148"/>
        <v>0</v>
      </c>
      <c r="DC215" t="s">
        <v>3</v>
      </c>
      <c r="DD215" t="s">
        <v>3</v>
      </c>
      <c r="DE215" t="s">
        <v>3</v>
      </c>
      <c r="DF215" t="s">
        <v>3</v>
      </c>
      <c r="DG215" t="s">
        <v>3</v>
      </c>
      <c r="DH215" t="s">
        <v>3</v>
      </c>
      <c r="DI215" t="s">
        <v>3</v>
      </c>
      <c r="DJ215" t="s">
        <v>3</v>
      </c>
      <c r="DK215" t="s">
        <v>3</v>
      </c>
      <c r="DL215" t="s">
        <v>3</v>
      </c>
      <c r="DM215" t="s">
        <v>3</v>
      </c>
      <c r="DN215">
        <v>0</v>
      </c>
      <c r="DO215">
        <v>0</v>
      </c>
      <c r="DP215">
        <v>1</v>
      </c>
      <c r="DQ215">
        <v>1</v>
      </c>
      <c r="DU215">
        <v>1013</v>
      </c>
      <c r="DV215" t="s">
        <v>370</v>
      </c>
      <c r="DW215" t="s">
        <v>370</v>
      </c>
      <c r="DX215">
        <v>1</v>
      </c>
      <c r="DZ215" t="s">
        <v>3</v>
      </c>
      <c r="EA215" t="s">
        <v>3</v>
      </c>
      <c r="EB215" t="s">
        <v>3</v>
      </c>
      <c r="EC215" t="s">
        <v>3</v>
      </c>
      <c r="EE215">
        <v>31728001</v>
      </c>
      <c r="EF215">
        <v>2</v>
      </c>
      <c r="EG215" t="s">
        <v>24</v>
      </c>
      <c r="EH215">
        <v>16</v>
      </c>
      <c r="EI215" t="s">
        <v>362</v>
      </c>
      <c r="EJ215">
        <v>1</v>
      </c>
      <c r="EK215">
        <v>16001</v>
      </c>
      <c r="EL215" t="s">
        <v>363</v>
      </c>
      <c r="EM215" t="s">
        <v>364</v>
      </c>
      <c r="EO215" t="s">
        <v>3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FQ215">
        <v>0</v>
      </c>
      <c r="FR215">
        <f t="shared" si="149"/>
        <v>0</v>
      </c>
      <c r="FS215">
        <v>0</v>
      </c>
      <c r="FX215">
        <v>121</v>
      </c>
      <c r="FY215">
        <v>72</v>
      </c>
      <c r="GA215" t="s">
        <v>3</v>
      </c>
      <c r="GD215">
        <v>1</v>
      </c>
      <c r="GF215">
        <v>512223021</v>
      </c>
      <c r="GG215">
        <v>2</v>
      </c>
      <c r="GH215">
        <v>1</v>
      </c>
      <c r="GI215">
        <v>-2</v>
      </c>
      <c r="GJ215">
        <v>0</v>
      </c>
      <c r="GK215">
        <v>0</v>
      </c>
      <c r="GL215">
        <f t="shared" si="150"/>
        <v>0</v>
      </c>
      <c r="GM215">
        <f t="shared" si="151"/>
        <v>0</v>
      </c>
      <c r="GN215">
        <f t="shared" si="152"/>
        <v>0</v>
      </c>
      <c r="GO215">
        <f t="shared" si="153"/>
        <v>0</v>
      </c>
      <c r="GP215">
        <f t="shared" si="154"/>
        <v>0</v>
      </c>
      <c r="GR215">
        <v>0</v>
      </c>
      <c r="GS215">
        <v>3</v>
      </c>
      <c r="GT215">
        <v>0</v>
      </c>
      <c r="GU215" t="s">
        <v>3</v>
      </c>
      <c r="GV215">
        <f t="shared" si="155"/>
        <v>0</v>
      </c>
      <c r="GW215">
        <v>1</v>
      </c>
      <c r="GX215">
        <f t="shared" si="156"/>
        <v>0</v>
      </c>
      <c r="HA215">
        <v>0</v>
      </c>
      <c r="HB215">
        <v>0</v>
      </c>
      <c r="HC215">
        <f t="shared" si="157"/>
        <v>0</v>
      </c>
      <c r="HE215" t="s">
        <v>3</v>
      </c>
      <c r="HF215" t="s">
        <v>3</v>
      </c>
      <c r="HM215" t="s">
        <v>3</v>
      </c>
      <c r="HN215" t="s">
        <v>365</v>
      </c>
      <c r="HO215" t="s">
        <v>366</v>
      </c>
      <c r="HP215" t="s">
        <v>362</v>
      </c>
      <c r="HQ215" t="s">
        <v>362</v>
      </c>
      <c r="IK215">
        <v>0</v>
      </c>
    </row>
    <row r="216" spans="1:245" x14ac:dyDescent="0.2">
      <c r="A216">
        <v>17</v>
      </c>
      <c r="B216">
        <v>1</v>
      </c>
      <c r="C216">
        <f>ROW(SmtRes!A195)</f>
        <v>195</v>
      </c>
      <c r="D216">
        <f>ROW(EtalonRes!A195)</f>
        <v>195</v>
      </c>
      <c r="E216" t="s">
        <v>384</v>
      </c>
      <c r="F216" t="s">
        <v>385</v>
      </c>
      <c r="G216" t="s">
        <v>386</v>
      </c>
      <c r="H216" t="s">
        <v>50</v>
      </c>
      <c r="I216">
        <v>0</v>
      </c>
      <c r="J216">
        <v>0</v>
      </c>
      <c r="K216">
        <v>0</v>
      </c>
      <c r="O216">
        <f t="shared" si="136"/>
        <v>0</v>
      </c>
      <c r="P216">
        <f>SUMIF(SmtRes!AQ182:'SmtRes'!AQ195,"=1",SmtRes!DF182:'SmtRes'!DF195)</f>
        <v>0</v>
      </c>
      <c r="Q216">
        <f>SUMIF(SmtRes!AQ182:'SmtRes'!AQ195,"=1",SmtRes!DG182:'SmtRes'!DG195)</f>
        <v>0</v>
      </c>
      <c r="R216">
        <f>SUMIF(SmtRes!AQ182:'SmtRes'!AQ195,"=1",SmtRes!DH182:'SmtRes'!DH195)</f>
        <v>0</v>
      </c>
      <c r="S216">
        <f>SUMIF(SmtRes!AQ182:'SmtRes'!AQ195,"=1",SmtRes!DI182:'SmtRes'!DI195)</f>
        <v>0</v>
      </c>
      <c r="T216">
        <f t="shared" si="137"/>
        <v>0</v>
      </c>
      <c r="U216">
        <f>SUMIF(SmtRes!AQ182:'SmtRes'!AQ195,"=1",SmtRes!CV182:'SmtRes'!CV195)</f>
        <v>0</v>
      </c>
      <c r="V216">
        <f>SUMIF(SmtRes!AQ182:'SmtRes'!AQ195,"=1",SmtRes!CW182:'SmtRes'!CW195)</f>
        <v>0</v>
      </c>
      <c r="W216">
        <f t="shared" si="138"/>
        <v>0</v>
      </c>
      <c r="X216">
        <f t="shared" si="139"/>
        <v>0</v>
      </c>
      <c r="Y216">
        <f t="shared" si="140"/>
        <v>0</v>
      </c>
      <c r="AA216">
        <v>32945098</v>
      </c>
      <c r="AB216">
        <f t="shared" si="141"/>
        <v>8029.5542020000003</v>
      </c>
      <c r="AC216">
        <f>ROUND((SUM(SmtRes!BQ182:'SmtRes'!BQ195)),6)</f>
        <v>523.63903700000003</v>
      </c>
      <c r="AD216">
        <f>ROUND((((SUM(SmtRes!BR182:'SmtRes'!BR195))-(SUM(SmtRes!BS182:'SmtRes'!BS195)))+AE216),6)</f>
        <v>52.915125000000003</v>
      </c>
      <c r="AE216">
        <f>ROUND((SUM(SmtRes!BS182:'SmtRes'!BS195)),6)</f>
        <v>27.307375</v>
      </c>
      <c r="AF216">
        <f>ROUND((SUM(SmtRes!BT182:'SmtRes'!BT195)),6)</f>
        <v>7453.0000399999999</v>
      </c>
      <c r="AG216">
        <f t="shared" si="142"/>
        <v>0</v>
      </c>
      <c r="AH216">
        <f>(SUM(SmtRes!BU182:'SmtRes'!BU195))</f>
        <v>15.156999999999998</v>
      </c>
      <c r="AI216">
        <f>(SUM(SmtRes!BV182:'SmtRes'!BV195))</f>
        <v>0.05</v>
      </c>
      <c r="AJ216">
        <f t="shared" si="143"/>
        <v>0</v>
      </c>
      <c r="AK216">
        <v>7068.6866372000004</v>
      </c>
      <c r="AL216">
        <v>523.63903719999996</v>
      </c>
      <c r="AM216">
        <v>42.332099999999997</v>
      </c>
      <c r="AN216">
        <v>21.8459</v>
      </c>
      <c r="AO216">
        <v>6480.8696</v>
      </c>
      <c r="AP216">
        <v>0</v>
      </c>
      <c r="AQ216">
        <v>13.18</v>
      </c>
      <c r="AR216">
        <v>0.04</v>
      </c>
      <c r="AS216">
        <v>0</v>
      </c>
      <c r="AT216">
        <v>108.9</v>
      </c>
      <c r="AU216">
        <v>61.2</v>
      </c>
      <c r="AV216">
        <v>1</v>
      </c>
      <c r="AW216">
        <v>1</v>
      </c>
      <c r="AZ216">
        <v>1</v>
      </c>
      <c r="BA216">
        <v>1</v>
      </c>
      <c r="BB216">
        <v>1</v>
      </c>
      <c r="BC216">
        <v>1</v>
      </c>
      <c r="BD216" t="s">
        <v>3</v>
      </c>
      <c r="BE216" t="s">
        <v>3</v>
      </c>
      <c r="BF216" t="s">
        <v>3</v>
      </c>
      <c r="BG216" t="s">
        <v>3</v>
      </c>
      <c r="BH216">
        <v>0</v>
      </c>
      <c r="BI216">
        <v>1</v>
      </c>
      <c r="BJ216" t="s">
        <v>387</v>
      </c>
      <c r="BM216">
        <v>16001</v>
      </c>
      <c r="BN216">
        <v>0</v>
      </c>
      <c r="BO216" t="s">
        <v>3</v>
      </c>
      <c r="BP216">
        <v>0</v>
      </c>
      <c r="BQ216">
        <v>2</v>
      </c>
      <c r="BR216">
        <v>0</v>
      </c>
      <c r="BS216">
        <v>1</v>
      </c>
      <c r="BT216">
        <v>1</v>
      </c>
      <c r="BU216">
        <v>1</v>
      </c>
      <c r="BV216">
        <v>1</v>
      </c>
      <c r="BW216">
        <v>1</v>
      </c>
      <c r="BX216">
        <v>1</v>
      </c>
      <c r="BY216" t="s">
        <v>3</v>
      </c>
      <c r="BZ216">
        <v>121</v>
      </c>
      <c r="CA216">
        <v>72</v>
      </c>
      <c r="CB216" t="s">
        <v>3</v>
      </c>
      <c r="CE216">
        <v>0</v>
      </c>
      <c r="CF216">
        <v>0</v>
      </c>
      <c r="CG216">
        <v>0</v>
      </c>
      <c r="CM216">
        <v>0</v>
      </c>
      <c r="CN216" t="s">
        <v>1037</v>
      </c>
      <c r="CO216">
        <v>0</v>
      </c>
      <c r="CP216">
        <f t="shared" si="144"/>
        <v>0</v>
      </c>
      <c r="CQ216">
        <f>SUMIF(SmtRes!AQ182:'SmtRes'!AQ195,"=1",SmtRes!AA182:'SmtRes'!AA195)</f>
        <v>139101.86000000002</v>
      </c>
      <c r="CR216">
        <f>SUMIF(SmtRes!AQ182:'SmtRes'!AQ195,"=1",SmtRes!AB182:'SmtRes'!AB195)</f>
        <v>1484.08</v>
      </c>
      <c r="CS216">
        <f>SUMIF(SmtRes!AQ182:'SmtRes'!AQ195,"=1",SmtRes!AC182:'SmtRes'!AC195)</f>
        <v>1178.6300000000001</v>
      </c>
      <c r="CT216">
        <f>SUMIF(SmtRes!AQ182:'SmtRes'!AQ195,"=1",SmtRes!AD182:'SmtRes'!AD195)</f>
        <v>491.72</v>
      </c>
      <c r="CU216">
        <f t="shared" si="145"/>
        <v>0</v>
      </c>
      <c r="CV216">
        <f>SUMIF(SmtRes!AQ182:'SmtRes'!AQ195,"=1",SmtRes!BU182:'SmtRes'!BU195)</f>
        <v>15.156999999999998</v>
      </c>
      <c r="CW216">
        <f>SUMIF(SmtRes!AQ182:'SmtRes'!AQ195,"=1",SmtRes!BV182:'SmtRes'!BV195)</f>
        <v>0.05</v>
      </c>
      <c r="CX216">
        <f t="shared" si="146"/>
        <v>0</v>
      </c>
      <c r="CY216">
        <f t="shared" si="147"/>
        <v>0</v>
      </c>
      <c r="CZ216">
        <f t="shared" si="148"/>
        <v>0</v>
      </c>
      <c r="DB216">
        <v>12</v>
      </c>
      <c r="DC216" t="s">
        <v>3</v>
      </c>
      <c r="DD216" t="s">
        <v>3</v>
      </c>
      <c r="DE216" t="s">
        <v>38</v>
      </c>
      <c r="DF216" t="s">
        <v>38</v>
      </c>
      <c r="DG216" t="s">
        <v>39</v>
      </c>
      <c r="DH216" t="s">
        <v>3</v>
      </c>
      <c r="DI216" t="s">
        <v>39</v>
      </c>
      <c r="DJ216" t="s">
        <v>38</v>
      </c>
      <c r="DK216" t="s">
        <v>3</v>
      </c>
      <c r="DL216" t="s">
        <v>40</v>
      </c>
      <c r="DM216" t="s">
        <v>41</v>
      </c>
      <c r="DN216">
        <v>0</v>
      </c>
      <c r="DO216">
        <v>0</v>
      </c>
      <c r="DP216">
        <v>1</v>
      </c>
      <c r="DQ216">
        <v>1</v>
      </c>
      <c r="DU216">
        <v>1003</v>
      </c>
      <c r="DV216" t="s">
        <v>50</v>
      </c>
      <c r="DW216" t="s">
        <v>50</v>
      </c>
      <c r="DX216">
        <v>100</v>
      </c>
      <c r="DZ216" t="s">
        <v>3</v>
      </c>
      <c r="EA216" t="s">
        <v>3</v>
      </c>
      <c r="EB216" t="s">
        <v>3</v>
      </c>
      <c r="EC216" t="s">
        <v>3</v>
      </c>
      <c r="EE216">
        <v>31728001</v>
      </c>
      <c r="EF216">
        <v>2</v>
      </c>
      <c r="EG216" t="s">
        <v>24</v>
      </c>
      <c r="EH216">
        <v>16</v>
      </c>
      <c r="EI216" t="s">
        <v>362</v>
      </c>
      <c r="EJ216">
        <v>1</v>
      </c>
      <c r="EK216">
        <v>16001</v>
      </c>
      <c r="EL216" t="s">
        <v>363</v>
      </c>
      <c r="EM216" t="s">
        <v>364</v>
      </c>
      <c r="EO216" t="s">
        <v>44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13.18</v>
      </c>
      <c r="EX216">
        <v>0.04</v>
      </c>
      <c r="EY216">
        <v>0</v>
      </c>
      <c r="FQ216">
        <v>0</v>
      </c>
      <c r="FR216">
        <f t="shared" si="149"/>
        <v>0</v>
      </c>
      <c r="FS216">
        <v>0</v>
      </c>
      <c r="FX216">
        <v>108.9</v>
      </c>
      <c r="FY216">
        <v>61.2</v>
      </c>
      <c r="GA216" t="s">
        <v>3</v>
      </c>
      <c r="GD216">
        <v>1</v>
      </c>
      <c r="GF216">
        <v>-1197938809</v>
      </c>
      <c r="GG216">
        <v>2</v>
      </c>
      <c r="GH216">
        <v>1</v>
      </c>
      <c r="GI216">
        <v>-2</v>
      </c>
      <c r="GJ216">
        <v>0</v>
      </c>
      <c r="GK216">
        <v>0</v>
      </c>
      <c r="GL216">
        <f t="shared" si="150"/>
        <v>0</v>
      </c>
      <c r="GM216">
        <f t="shared" si="151"/>
        <v>0</v>
      </c>
      <c r="GN216">
        <f t="shared" si="152"/>
        <v>0</v>
      </c>
      <c r="GO216">
        <f t="shared" si="153"/>
        <v>0</v>
      </c>
      <c r="GP216">
        <f t="shared" si="154"/>
        <v>0</v>
      </c>
      <c r="GR216">
        <v>0</v>
      </c>
      <c r="GS216">
        <v>3</v>
      </c>
      <c r="GT216">
        <v>0</v>
      </c>
      <c r="GU216" t="s">
        <v>3</v>
      </c>
      <c r="GV216">
        <f t="shared" si="155"/>
        <v>0</v>
      </c>
      <c r="GW216">
        <v>1</v>
      </c>
      <c r="GX216">
        <f t="shared" si="156"/>
        <v>0</v>
      </c>
      <c r="HA216">
        <v>0</v>
      </c>
      <c r="HB216">
        <v>0</v>
      </c>
      <c r="HC216">
        <f t="shared" si="157"/>
        <v>0</v>
      </c>
      <c r="HE216" t="s">
        <v>3</v>
      </c>
      <c r="HF216" t="s">
        <v>3</v>
      </c>
      <c r="HM216" t="s">
        <v>3</v>
      </c>
      <c r="HN216" t="s">
        <v>365</v>
      </c>
      <c r="HO216" t="s">
        <v>366</v>
      </c>
      <c r="HP216" t="s">
        <v>362</v>
      </c>
      <c r="HQ216" t="s">
        <v>362</v>
      </c>
      <c r="IK216">
        <v>0</v>
      </c>
    </row>
    <row r="217" spans="1:245" x14ac:dyDescent="0.2">
      <c r="A217">
        <v>18</v>
      </c>
      <c r="B217">
        <v>1</v>
      </c>
      <c r="C217">
        <v>191</v>
      </c>
      <c r="E217" t="s">
        <v>388</v>
      </c>
      <c r="F217" t="s">
        <v>368</v>
      </c>
      <c r="G217" t="s">
        <v>369</v>
      </c>
      <c r="H217" t="s">
        <v>370</v>
      </c>
      <c r="I217">
        <f>I216*J217</f>
        <v>0</v>
      </c>
      <c r="J217">
        <v>0</v>
      </c>
      <c r="K217">
        <v>0</v>
      </c>
      <c r="O217">
        <f t="shared" si="136"/>
        <v>0</v>
      </c>
      <c r="P217">
        <f t="shared" ref="P217:P226" si="161">ROUND(CQ217*I217,2)</f>
        <v>0</v>
      </c>
      <c r="Q217">
        <f t="shared" ref="Q217:Q226" si="162">ROUND(CR217*I217,2)</f>
        <v>0</v>
      </c>
      <c r="R217">
        <f t="shared" ref="R217:R226" si="163">ROUND(CS217*I217,2)</f>
        <v>0</v>
      </c>
      <c r="S217">
        <f t="shared" ref="S217:S226" si="164">ROUND(CT217*I217,2)</f>
        <v>0</v>
      </c>
      <c r="T217">
        <f t="shared" si="137"/>
        <v>0</v>
      </c>
      <c r="U217">
        <f t="shared" ref="U217:U226" si="165">ROUND(CV217*I217,7)</f>
        <v>0</v>
      </c>
      <c r="V217">
        <f t="shared" ref="V217:V226" si="166">ROUND(CW217*I217,7)</f>
        <v>0</v>
      </c>
      <c r="W217">
        <f t="shared" si="138"/>
        <v>0</v>
      </c>
      <c r="X217">
        <f t="shared" si="139"/>
        <v>0</v>
      </c>
      <c r="Y217">
        <f t="shared" si="140"/>
        <v>0</v>
      </c>
      <c r="AA217">
        <v>32945098</v>
      </c>
      <c r="AB217">
        <f t="shared" si="141"/>
        <v>0</v>
      </c>
      <c r="AC217">
        <f t="shared" ref="AC217:AC226" si="167">ROUND((ES217),6)</f>
        <v>0</v>
      </c>
      <c r="AD217">
        <f t="shared" ref="AD217:AD226" si="168">ROUND((((ET217)-(EU217))+AE217),6)</f>
        <v>0</v>
      </c>
      <c r="AE217">
        <f t="shared" ref="AE217:AE226" si="169">ROUND((EU217),6)</f>
        <v>0</v>
      </c>
      <c r="AF217">
        <f t="shared" ref="AF217:AF226" si="170">ROUND((EV217),6)</f>
        <v>0</v>
      </c>
      <c r="AG217">
        <f t="shared" si="142"/>
        <v>0</v>
      </c>
      <c r="AH217">
        <f t="shared" ref="AH217:AH226" si="171">(EW217)</f>
        <v>0</v>
      </c>
      <c r="AI217">
        <f t="shared" ref="AI217:AI226" si="172">(EX217)</f>
        <v>0</v>
      </c>
      <c r="AJ217">
        <f t="shared" si="143"/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121</v>
      </c>
      <c r="AU217">
        <v>72</v>
      </c>
      <c r="AV217">
        <v>1</v>
      </c>
      <c r="AW217">
        <v>1</v>
      </c>
      <c r="AZ217">
        <v>1</v>
      </c>
      <c r="BA217">
        <v>1</v>
      </c>
      <c r="BB217">
        <v>1</v>
      </c>
      <c r="BC217">
        <v>1</v>
      </c>
      <c r="BD217" t="s">
        <v>3</v>
      </c>
      <c r="BE217" t="s">
        <v>3</v>
      </c>
      <c r="BF217" t="s">
        <v>3</v>
      </c>
      <c r="BG217" t="s">
        <v>3</v>
      </c>
      <c r="BH217">
        <v>3</v>
      </c>
      <c r="BI217">
        <v>1</v>
      </c>
      <c r="BJ217" t="s">
        <v>3</v>
      </c>
      <c r="BM217">
        <v>16001</v>
      </c>
      <c r="BN217">
        <v>0</v>
      </c>
      <c r="BO217" t="s">
        <v>3</v>
      </c>
      <c r="BP217">
        <v>0</v>
      </c>
      <c r="BQ217">
        <v>2</v>
      </c>
      <c r="BR217">
        <v>0</v>
      </c>
      <c r="BS217">
        <v>1</v>
      </c>
      <c r="BT217">
        <v>1</v>
      </c>
      <c r="BU217">
        <v>1</v>
      </c>
      <c r="BV217">
        <v>1</v>
      </c>
      <c r="BW217">
        <v>1</v>
      </c>
      <c r="BX217">
        <v>1</v>
      </c>
      <c r="BY217" t="s">
        <v>3</v>
      </c>
      <c r="BZ217">
        <v>121</v>
      </c>
      <c r="CA217">
        <v>72</v>
      </c>
      <c r="CB217" t="s">
        <v>3</v>
      </c>
      <c r="CE217">
        <v>0</v>
      </c>
      <c r="CF217">
        <v>0</v>
      </c>
      <c r="CG217">
        <v>0</v>
      </c>
      <c r="CM217">
        <v>0</v>
      </c>
      <c r="CN217" t="s">
        <v>3</v>
      </c>
      <c r="CO217">
        <v>0</v>
      </c>
      <c r="CP217">
        <f t="shared" si="144"/>
        <v>0</v>
      </c>
      <c r="CQ217">
        <f t="shared" ref="CQ217:CQ226" si="173">ROUND(AL217*BC217,2)</f>
        <v>0</v>
      </c>
      <c r="CR217">
        <f t="shared" ref="CR217:CR226" si="174">ROUND(AM217*BB217,2)</f>
        <v>0</v>
      </c>
      <c r="CS217">
        <f t="shared" ref="CS217:CS226" si="175">ROUND(AN217*BS217,2)</f>
        <v>0</v>
      </c>
      <c r="CT217">
        <f t="shared" ref="CT217:CT226" si="176">ROUND(AO217*BA217,2)</f>
        <v>0</v>
      </c>
      <c r="CU217">
        <f t="shared" si="145"/>
        <v>0</v>
      </c>
      <c r="CV217">
        <f t="shared" ref="CV217:CV226" si="177">AH217</f>
        <v>0</v>
      </c>
      <c r="CW217">
        <f t="shared" ref="CW217:CW226" si="178">AI217</f>
        <v>0</v>
      </c>
      <c r="CX217">
        <f t="shared" si="146"/>
        <v>0</v>
      </c>
      <c r="CY217">
        <f t="shared" si="147"/>
        <v>0</v>
      </c>
      <c r="CZ217">
        <f t="shared" si="148"/>
        <v>0</v>
      </c>
      <c r="DC217" t="s">
        <v>3</v>
      </c>
      <c r="DD217" t="s">
        <v>3</v>
      </c>
      <c r="DE217" t="s">
        <v>3</v>
      </c>
      <c r="DF217" t="s">
        <v>3</v>
      </c>
      <c r="DG217" t="s">
        <v>3</v>
      </c>
      <c r="DH217" t="s">
        <v>3</v>
      </c>
      <c r="DI217" t="s">
        <v>3</v>
      </c>
      <c r="DJ217" t="s">
        <v>3</v>
      </c>
      <c r="DK217" t="s">
        <v>3</v>
      </c>
      <c r="DL217" t="s">
        <v>3</v>
      </c>
      <c r="DM217" t="s">
        <v>3</v>
      </c>
      <c r="DN217">
        <v>0</v>
      </c>
      <c r="DO217">
        <v>0</v>
      </c>
      <c r="DP217">
        <v>1</v>
      </c>
      <c r="DQ217">
        <v>1</v>
      </c>
      <c r="DU217">
        <v>1013</v>
      </c>
      <c r="DV217" t="s">
        <v>370</v>
      </c>
      <c r="DW217" t="s">
        <v>370</v>
      </c>
      <c r="DX217">
        <v>1</v>
      </c>
      <c r="DZ217" t="s">
        <v>3</v>
      </c>
      <c r="EA217" t="s">
        <v>3</v>
      </c>
      <c r="EB217" t="s">
        <v>3</v>
      </c>
      <c r="EC217" t="s">
        <v>3</v>
      </c>
      <c r="EE217">
        <v>31728001</v>
      </c>
      <c r="EF217">
        <v>2</v>
      </c>
      <c r="EG217" t="s">
        <v>24</v>
      </c>
      <c r="EH217">
        <v>16</v>
      </c>
      <c r="EI217" t="s">
        <v>362</v>
      </c>
      <c r="EJ217">
        <v>1</v>
      </c>
      <c r="EK217">
        <v>16001</v>
      </c>
      <c r="EL217" t="s">
        <v>363</v>
      </c>
      <c r="EM217" t="s">
        <v>364</v>
      </c>
      <c r="EO217" t="s">
        <v>3</v>
      </c>
      <c r="EQ217">
        <v>0</v>
      </c>
      <c r="ER217">
        <v>0</v>
      </c>
      <c r="ES217">
        <v>0</v>
      </c>
      <c r="ET217">
        <v>0</v>
      </c>
      <c r="EU217">
        <v>0</v>
      </c>
      <c r="EV217">
        <v>0</v>
      </c>
      <c r="EW217">
        <v>0</v>
      </c>
      <c r="EX217">
        <v>0</v>
      </c>
      <c r="FQ217">
        <v>0</v>
      </c>
      <c r="FR217">
        <f t="shared" si="149"/>
        <v>0</v>
      </c>
      <c r="FS217">
        <v>0</v>
      </c>
      <c r="FX217">
        <v>121</v>
      </c>
      <c r="FY217">
        <v>72</v>
      </c>
      <c r="GA217" t="s">
        <v>3</v>
      </c>
      <c r="GD217">
        <v>1</v>
      </c>
      <c r="GF217">
        <v>-371859885</v>
      </c>
      <c r="GG217">
        <v>2</v>
      </c>
      <c r="GH217">
        <v>1</v>
      </c>
      <c r="GI217">
        <v>-2</v>
      </c>
      <c r="GJ217">
        <v>0</v>
      </c>
      <c r="GK217">
        <v>0</v>
      </c>
      <c r="GL217">
        <f t="shared" si="150"/>
        <v>0</v>
      </c>
      <c r="GM217">
        <f t="shared" si="151"/>
        <v>0</v>
      </c>
      <c r="GN217">
        <f t="shared" si="152"/>
        <v>0</v>
      </c>
      <c r="GO217">
        <f t="shared" si="153"/>
        <v>0</v>
      </c>
      <c r="GP217">
        <f t="shared" si="154"/>
        <v>0</v>
      </c>
      <c r="GR217">
        <v>0</v>
      </c>
      <c r="GS217">
        <v>3</v>
      </c>
      <c r="GT217">
        <v>0</v>
      </c>
      <c r="GU217" t="s">
        <v>3</v>
      </c>
      <c r="GV217">
        <f t="shared" si="155"/>
        <v>0</v>
      </c>
      <c r="GW217">
        <v>1</v>
      </c>
      <c r="GX217">
        <f t="shared" si="156"/>
        <v>0</v>
      </c>
      <c r="HA217">
        <v>0</v>
      </c>
      <c r="HB217">
        <v>0</v>
      </c>
      <c r="HC217">
        <f t="shared" si="157"/>
        <v>0</v>
      </c>
      <c r="HE217" t="s">
        <v>3</v>
      </c>
      <c r="HF217" t="s">
        <v>3</v>
      </c>
      <c r="HM217" t="s">
        <v>3</v>
      </c>
      <c r="HN217" t="s">
        <v>365</v>
      </c>
      <c r="HO217" t="s">
        <v>366</v>
      </c>
      <c r="HP217" t="s">
        <v>362</v>
      </c>
      <c r="HQ217" t="s">
        <v>362</v>
      </c>
      <c r="IK217">
        <v>0</v>
      </c>
    </row>
    <row r="218" spans="1:245" x14ac:dyDescent="0.2">
      <c r="A218">
        <v>18</v>
      </c>
      <c r="B218">
        <v>1</v>
      </c>
      <c r="C218">
        <v>192</v>
      </c>
      <c r="E218" t="s">
        <v>389</v>
      </c>
      <c r="F218" t="s">
        <v>372</v>
      </c>
      <c r="G218" t="s">
        <v>373</v>
      </c>
      <c r="H218" t="s">
        <v>370</v>
      </c>
      <c r="I218">
        <f>I216*J218</f>
        <v>0</v>
      </c>
      <c r="J218">
        <v>0</v>
      </c>
      <c r="K218">
        <v>0</v>
      </c>
      <c r="O218">
        <f t="shared" si="136"/>
        <v>0</v>
      </c>
      <c r="P218">
        <f t="shared" si="161"/>
        <v>0</v>
      </c>
      <c r="Q218">
        <f t="shared" si="162"/>
        <v>0</v>
      </c>
      <c r="R218">
        <f t="shared" si="163"/>
        <v>0</v>
      </c>
      <c r="S218">
        <f t="shared" si="164"/>
        <v>0</v>
      </c>
      <c r="T218">
        <f t="shared" si="137"/>
        <v>0</v>
      </c>
      <c r="U218">
        <f t="shared" si="165"/>
        <v>0</v>
      </c>
      <c r="V218">
        <f t="shared" si="166"/>
        <v>0</v>
      </c>
      <c r="W218">
        <f t="shared" si="138"/>
        <v>0</v>
      </c>
      <c r="X218">
        <f t="shared" si="139"/>
        <v>0</v>
      </c>
      <c r="Y218">
        <f t="shared" si="140"/>
        <v>0</v>
      </c>
      <c r="AA218">
        <v>32945098</v>
      </c>
      <c r="AB218">
        <f t="shared" si="141"/>
        <v>0</v>
      </c>
      <c r="AC218">
        <f t="shared" si="167"/>
        <v>0</v>
      </c>
      <c r="AD218">
        <f t="shared" si="168"/>
        <v>0</v>
      </c>
      <c r="AE218">
        <f t="shared" si="169"/>
        <v>0</v>
      </c>
      <c r="AF218">
        <f t="shared" si="170"/>
        <v>0</v>
      </c>
      <c r="AG218">
        <f t="shared" si="142"/>
        <v>0</v>
      </c>
      <c r="AH218">
        <f t="shared" si="171"/>
        <v>0</v>
      </c>
      <c r="AI218">
        <f t="shared" si="172"/>
        <v>0</v>
      </c>
      <c r="AJ218">
        <f t="shared" si="143"/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121</v>
      </c>
      <c r="AU218">
        <v>72</v>
      </c>
      <c r="AV218">
        <v>1</v>
      </c>
      <c r="AW218">
        <v>1</v>
      </c>
      <c r="AZ218">
        <v>1</v>
      </c>
      <c r="BA218">
        <v>1</v>
      </c>
      <c r="BB218">
        <v>1</v>
      </c>
      <c r="BC218">
        <v>1</v>
      </c>
      <c r="BD218" t="s">
        <v>3</v>
      </c>
      <c r="BE218" t="s">
        <v>3</v>
      </c>
      <c r="BF218" t="s">
        <v>3</v>
      </c>
      <c r="BG218" t="s">
        <v>3</v>
      </c>
      <c r="BH218">
        <v>3</v>
      </c>
      <c r="BI218">
        <v>1</v>
      </c>
      <c r="BJ218" t="s">
        <v>3</v>
      </c>
      <c r="BM218">
        <v>16001</v>
      </c>
      <c r="BN218">
        <v>0</v>
      </c>
      <c r="BO218" t="s">
        <v>3</v>
      </c>
      <c r="BP218">
        <v>0</v>
      </c>
      <c r="BQ218">
        <v>2</v>
      </c>
      <c r="BR218">
        <v>0</v>
      </c>
      <c r="BS218">
        <v>1</v>
      </c>
      <c r="BT218">
        <v>1</v>
      </c>
      <c r="BU218">
        <v>1</v>
      </c>
      <c r="BV218">
        <v>1</v>
      </c>
      <c r="BW218">
        <v>1</v>
      </c>
      <c r="BX218">
        <v>1</v>
      </c>
      <c r="BY218" t="s">
        <v>3</v>
      </c>
      <c r="BZ218">
        <v>121</v>
      </c>
      <c r="CA218">
        <v>72</v>
      </c>
      <c r="CB218" t="s">
        <v>3</v>
      </c>
      <c r="CE218">
        <v>0</v>
      </c>
      <c r="CF218">
        <v>0</v>
      </c>
      <c r="CG218">
        <v>0</v>
      </c>
      <c r="CM218">
        <v>0</v>
      </c>
      <c r="CN218" t="s">
        <v>3</v>
      </c>
      <c r="CO218">
        <v>0</v>
      </c>
      <c r="CP218">
        <f t="shared" si="144"/>
        <v>0</v>
      </c>
      <c r="CQ218">
        <f t="shared" si="173"/>
        <v>0</v>
      </c>
      <c r="CR218">
        <f t="shared" si="174"/>
        <v>0</v>
      </c>
      <c r="CS218">
        <f t="shared" si="175"/>
        <v>0</v>
      </c>
      <c r="CT218">
        <f t="shared" si="176"/>
        <v>0</v>
      </c>
      <c r="CU218">
        <f t="shared" si="145"/>
        <v>0</v>
      </c>
      <c r="CV218">
        <f t="shared" si="177"/>
        <v>0</v>
      </c>
      <c r="CW218">
        <f t="shared" si="178"/>
        <v>0</v>
      </c>
      <c r="CX218">
        <f t="shared" si="146"/>
        <v>0</v>
      </c>
      <c r="CY218">
        <f t="shared" si="147"/>
        <v>0</v>
      </c>
      <c r="CZ218">
        <f t="shared" si="148"/>
        <v>0</v>
      </c>
      <c r="DC218" t="s">
        <v>3</v>
      </c>
      <c r="DD218" t="s">
        <v>3</v>
      </c>
      <c r="DE218" t="s">
        <v>3</v>
      </c>
      <c r="DF218" t="s">
        <v>3</v>
      </c>
      <c r="DG218" t="s">
        <v>3</v>
      </c>
      <c r="DH218" t="s">
        <v>3</v>
      </c>
      <c r="DI218" t="s">
        <v>3</v>
      </c>
      <c r="DJ218" t="s">
        <v>3</v>
      </c>
      <c r="DK218" t="s">
        <v>3</v>
      </c>
      <c r="DL218" t="s">
        <v>3</v>
      </c>
      <c r="DM218" t="s">
        <v>3</v>
      </c>
      <c r="DN218">
        <v>0</v>
      </c>
      <c r="DO218">
        <v>0</v>
      </c>
      <c r="DP218">
        <v>1</v>
      </c>
      <c r="DQ218">
        <v>1</v>
      </c>
      <c r="DU218">
        <v>1013</v>
      </c>
      <c r="DV218" t="s">
        <v>370</v>
      </c>
      <c r="DW218" t="s">
        <v>370</v>
      </c>
      <c r="DX218">
        <v>1</v>
      </c>
      <c r="DZ218" t="s">
        <v>3</v>
      </c>
      <c r="EA218" t="s">
        <v>3</v>
      </c>
      <c r="EB218" t="s">
        <v>3</v>
      </c>
      <c r="EC218" t="s">
        <v>3</v>
      </c>
      <c r="EE218">
        <v>31728001</v>
      </c>
      <c r="EF218">
        <v>2</v>
      </c>
      <c r="EG218" t="s">
        <v>24</v>
      </c>
      <c r="EH218">
        <v>16</v>
      </c>
      <c r="EI218" t="s">
        <v>362</v>
      </c>
      <c r="EJ218">
        <v>1</v>
      </c>
      <c r="EK218">
        <v>16001</v>
      </c>
      <c r="EL218" t="s">
        <v>363</v>
      </c>
      <c r="EM218" t="s">
        <v>364</v>
      </c>
      <c r="EO218" t="s">
        <v>3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FQ218">
        <v>0</v>
      </c>
      <c r="FR218">
        <f t="shared" si="149"/>
        <v>0</v>
      </c>
      <c r="FS218">
        <v>0</v>
      </c>
      <c r="FX218">
        <v>121</v>
      </c>
      <c r="FY218">
        <v>72</v>
      </c>
      <c r="GA218" t="s">
        <v>3</v>
      </c>
      <c r="GD218">
        <v>1</v>
      </c>
      <c r="GF218">
        <v>-194554667</v>
      </c>
      <c r="GG218">
        <v>2</v>
      </c>
      <c r="GH218">
        <v>1</v>
      </c>
      <c r="GI218">
        <v>-2</v>
      </c>
      <c r="GJ218">
        <v>0</v>
      </c>
      <c r="GK218">
        <v>0</v>
      </c>
      <c r="GL218">
        <f t="shared" si="150"/>
        <v>0</v>
      </c>
      <c r="GM218">
        <f t="shared" si="151"/>
        <v>0</v>
      </c>
      <c r="GN218">
        <f t="shared" si="152"/>
        <v>0</v>
      </c>
      <c r="GO218">
        <f t="shared" si="153"/>
        <v>0</v>
      </c>
      <c r="GP218">
        <f t="shared" si="154"/>
        <v>0</v>
      </c>
      <c r="GR218">
        <v>0</v>
      </c>
      <c r="GS218">
        <v>3</v>
      </c>
      <c r="GT218">
        <v>0</v>
      </c>
      <c r="GU218" t="s">
        <v>3</v>
      </c>
      <c r="GV218">
        <f t="shared" si="155"/>
        <v>0</v>
      </c>
      <c r="GW218">
        <v>1</v>
      </c>
      <c r="GX218">
        <f t="shared" si="156"/>
        <v>0</v>
      </c>
      <c r="HA218">
        <v>0</v>
      </c>
      <c r="HB218">
        <v>0</v>
      </c>
      <c r="HC218">
        <f t="shared" si="157"/>
        <v>0</v>
      </c>
      <c r="HE218" t="s">
        <v>3</v>
      </c>
      <c r="HF218" t="s">
        <v>3</v>
      </c>
      <c r="HM218" t="s">
        <v>3</v>
      </c>
      <c r="HN218" t="s">
        <v>365</v>
      </c>
      <c r="HO218" t="s">
        <v>366</v>
      </c>
      <c r="HP218" t="s">
        <v>362</v>
      </c>
      <c r="HQ218" t="s">
        <v>362</v>
      </c>
      <c r="IK218">
        <v>0</v>
      </c>
    </row>
    <row r="219" spans="1:245" x14ac:dyDescent="0.2">
      <c r="A219">
        <v>18</v>
      </c>
      <c r="B219">
        <v>1</v>
      </c>
      <c r="C219">
        <v>193</v>
      </c>
      <c r="E219" t="s">
        <v>390</v>
      </c>
      <c r="F219" t="s">
        <v>375</v>
      </c>
      <c r="G219" t="s">
        <v>376</v>
      </c>
      <c r="H219" t="s">
        <v>377</v>
      </c>
      <c r="I219">
        <f>I216*J219</f>
        <v>0</v>
      </c>
      <c r="J219">
        <v>14.299999999999999</v>
      </c>
      <c r="K219">
        <v>0</v>
      </c>
      <c r="O219">
        <f t="shared" si="136"/>
        <v>0</v>
      </c>
      <c r="P219">
        <f t="shared" si="161"/>
        <v>0</v>
      </c>
      <c r="Q219">
        <f t="shared" si="162"/>
        <v>0</v>
      </c>
      <c r="R219">
        <f t="shared" si="163"/>
        <v>0</v>
      </c>
      <c r="S219">
        <f t="shared" si="164"/>
        <v>0</v>
      </c>
      <c r="T219">
        <f t="shared" si="137"/>
        <v>0</v>
      </c>
      <c r="U219">
        <f t="shared" si="165"/>
        <v>0</v>
      </c>
      <c r="V219">
        <f t="shared" si="166"/>
        <v>0</v>
      </c>
      <c r="W219">
        <f t="shared" si="138"/>
        <v>0</v>
      </c>
      <c r="X219">
        <f t="shared" si="139"/>
        <v>0</v>
      </c>
      <c r="Y219">
        <f t="shared" si="140"/>
        <v>0</v>
      </c>
      <c r="AA219">
        <v>32945098</v>
      </c>
      <c r="AB219">
        <f t="shared" si="141"/>
        <v>0</v>
      </c>
      <c r="AC219">
        <f t="shared" si="167"/>
        <v>0</v>
      </c>
      <c r="AD219">
        <f t="shared" si="168"/>
        <v>0</v>
      </c>
      <c r="AE219">
        <f t="shared" si="169"/>
        <v>0</v>
      </c>
      <c r="AF219">
        <f t="shared" si="170"/>
        <v>0</v>
      </c>
      <c r="AG219">
        <f t="shared" si="142"/>
        <v>0</v>
      </c>
      <c r="AH219">
        <f t="shared" si="171"/>
        <v>0</v>
      </c>
      <c r="AI219">
        <f t="shared" si="172"/>
        <v>0</v>
      </c>
      <c r="AJ219">
        <f t="shared" si="143"/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121</v>
      </c>
      <c r="AU219">
        <v>72</v>
      </c>
      <c r="AV219">
        <v>1</v>
      </c>
      <c r="AW219">
        <v>1</v>
      </c>
      <c r="AZ219">
        <v>1</v>
      </c>
      <c r="BA219">
        <v>1</v>
      </c>
      <c r="BB219">
        <v>1</v>
      </c>
      <c r="BC219">
        <v>1</v>
      </c>
      <c r="BD219" t="s">
        <v>3</v>
      </c>
      <c r="BE219" t="s">
        <v>3</v>
      </c>
      <c r="BF219" t="s">
        <v>3</v>
      </c>
      <c r="BG219" t="s">
        <v>3</v>
      </c>
      <c r="BH219">
        <v>3</v>
      </c>
      <c r="BI219">
        <v>1</v>
      </c>
      <c r="BJ219" t="s">
        <v>3</v>
      </c>
      <c r="BM219">
        <v>16001</v>
      </c>
      <c r="BN219">
        <v>0</v>
      </c>
      <c r="BO219" t="s">
        <v>3</v>
      </c>
      <c r="BP219">
        <v>0</v>
      </c>
      <c r="BQ219">
        <v>2</v>
      </c>
      <c r="BR219">
        <v>0</v>
      </c>
      <c r="BS219">
        <v>1</v>
      </c>
      <c r="BT219">
        <v>1</v>
      </c>
      <c r="BU219">
        <v>1</v>
      </c>
      <c r="BV219">
        <v>1</v>
      </c>
      <c r="BW219">
        <v>1</v>
      </c>
      <c r="BX219">
        <v>1</v>
      </c>
      <c r="BY219" t="s">
        <v>3</v>
      </c>
      <c r="BZ219">
        <v>121</v>
      </c>
      <c r="CA219">
        <v>72</v>
      </c>
      <c r="CB219" t="s">
        <v>3</v>
      </c>
      <c r="CE219">
        <v>0</v>
      </c>
      <c r="CF219">
        <v>0</v>
      </c>
      <c r="CG219">
        <v>0</v>
      </c>
      <c r="CM219">
        <v>0</v>
      </c>
      <c r="CN219" t="s">
        <v>3</v>
      </c>
      <c r="CO219">
        <v>0</v>
      </c>
      <c r="CP219">
        <f t="shared" si="144"/>
        <v>0</v>
      </c>
      <c r="CQ219">
        <f t="shared" si="173"/>
        <v>0</v>
      </c>
      <c r="CR219">
        <f t="shared" si="174"/>
        <v>0</v>
      </c>
      <c r="CS219">
        <f t="shared" si="175"/>
        <v>0</v>
      </c>
      <c r="CT219">
        <f t="shared" si="176"/>
        <v>0</v>
      </c>
      <c r="CU219">
        <f t="shared" si="145"/>
        <v>0</v>
      </c>
      <c r="CV219">
        <f t="shared" si="177"/>
        <v>0</v>
      </c>
      <c r="CW219">
        <f t="shared" si="178"/>
        <v>0</v>
      </c>
      <c r="CX219">
        <f t="shared" si="146"/>
        <v>0</v>
      </c>
      <c r="CY219">
        <f t="shared" si="147"/>
        <v>0</v>
      </c>
      <c r="CZ219">
        <f t="shared" si="148"/>
        <v>0</v>
      </c>
      <c r="DC219" t="s">
        <v>3</v>
      </c>
      <c r="DD219" t="s">
        <v>3</v>
      </c>
      <c r="DE219" t="s">
        <v>3</v>
      </c>
      <c r="DF219" t="s">
        <v>3</v>
      </c>
      <c r="DG219" t="s">
        <v>3</v>
      </c>
      <c r="DH219" t="s">
        <v>3</v>
      </c>
      <c r="DI219" t="s">
        <v>3</v>
      </c>
      <c r="DJ219" t="s">
        <v>3</v>
      </c>
      <c r="DK219" t="s">
        <v>3</v>
      </c>
      <c r="DL219" t="s">
        <v>3</v>
      </c>
      <c r="DM219" t="s">
        <v>3</v>
      </c>
      <c r="DN219">
        <v>0</v>
      </c>
      <c r="DO219">
        <v>0</v>
      </c>
      <c r="DP219">
        <v>1</v>
      </c>
      <c r="DQ219">
        <v>1</v>
      </c>
      <c r="DU219">
        <v>1013</v>
      </c>
      <c r="DV219" t="s">
        <v>377</v>
      </c>
      <c r="DW219" t="s">
        <v>377</v>
      </c>
      <c r="DX219">
        <v>1</v>
      </c>
      <c r="DZ219" t="s">
        <v>3</v>
      </c>
      <c r="EA219" t="s">
        <v>3</v>
      </c>
      <c r="EB219" t="s">
        <v>3</v>
      </c>
      <c r="EC219" t="s">
        <v>3</v>
      </c>
      <c r="EE219">
        <v>31728001</v>
      </c>
      <c r="EF219">
        <v>2</v>
      </c>
      <c r="EG219" t="s">
        <v>24</v>
      </c>
      <c r="EH219">
        <v>16</v>
      </c>
      <c r="EI219" t="s">
        <v>362</v>
      </c>
      <c r="EJ219">
        <v>1</v>
      </c>
      <c r="EK219">
        <v>16001</v>
      </c>
      <c r="EL219" t="s">
        <v>363</v>
      </c>
      <c r="EM219" t="s">
        <v>364</v>
      </c>
      <c r="EO219" t="s">
        <v>3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0</v>
      </c>
      <c r="EX219">
        <v>0</v>
      </c>
      <c r="FQ219">
        <v>0</v>
      </c>
      <c r="FR219">
        <f t="shared" si="149"/>
        <v>0</v>
      </c>
      <c r="FS219">
        <v>0</v>
      </c>
      <c r="FX219">
        <v>121</v>
      </c>
      <c r="FY219">
        <v>72</v>
      </c>
      <c r="GA219" t="s">
        <v>3</v>
      </c>
      <c r="GD219">
        <v>1</v>
      </c>
      <c r="GF219">
        <v>-1398705537</v>
      </c>
      <c r="GG219">
        <v>2</v>
      </c>
      <c r="GH219">
        <v>1</v>
      </c>
      <c r="GI219">
        <v>-2</v>
      </c>
      <c r="GJ219">
        <v>0</v>
      </c>
      <c r="GK219">
        <v>0</v>
      </c>
      <c r="GL219">
        <f t="shared" si="150"/>
        <v>0</v>
      </c>
      <c r="GM219">
        <f t="shared" si="151"/>
        <v>0</v>
      </c>
      <c r="GN219">
        <f t="shared" si="152"/>
        <v>0</v>
      </c>
      <c r="GO219">
        <f t="shared" si="153"/>
        <v>0</v>
      </c>
      <c r="GP219">
        <f t="shared" si="154"/>
        <v>0</v>
      </c>
      <c r="GR219">
        <v>0</v>
      </c>
      <c r="GS219">
        <v>3</v>
      </c>
      <c r="GT219">
        <v>0</v>
      </c>
      <c r="GU219" t="s">
        <v>3</v>
      </c>
      <c r="GV219">
        <f t="shared" si="155"/>
        <v>0</v>
      </c>
      <c r="GW219">
        <v>1</v>
      </c>
      <c r="GX219">
        <f t="shared" si="156"/>
        <v>0</v>
      </c>
      <c r="HA219">
        <v>0</v>
      </c>
      <c r="HB219">
        <v>0</v>
      </c>
      <c r="HC219">
        <f t="shared" si="157"/>
        <v>0</v>
      </c>
      <c r="HE219" t="s">
        <v>3</v>
      </c>
      <c r="HF219" t="s">
        <v>3</v>
      </c>
      <c r="HM219" t="s">
        <v>3</v>
      </c>
      <c r="HN219" t="s">
        <v>365</v>
      </c>
      <c r="HO219" t="s">
        <v>366</v>
      </c>
      <c r="HP219" t="s">
        <v>362</v>
      </c>
      <c r="HQ219" t="s">
        <v>362</v>
      </c>
      <c r="IK219">
        <v>0</v>
      </c>
    </row>
    <row r="220" spans="1:245" x14ac:dyDescent="0.2">
      <c r="A220">
        <v>18</v>
      </c>
      <c r="B220">
        <v>1</v>
      </c>
      <c r="C220">
        <v>194</v>
      </c>
      <c r="E220" t="s">
        <v>391</v>
      </c>
      <c r="F220" t="s">
        <v>379</v>
      </c>
      <c r="G220" t="s">
        <v>380</v>
      </c>
      <c r="H220" t="s">
        <v>87</v>
      </c>
      <c r="I220">
        <f>I216*J220</f>
        <v>0</v>
      </c>
      <c r="J220">
        <v>102.49999999999999</v>
      </c>
      <c r="K220">
        <v>0</v>
      </c>
      <c r="O220">
        <f t="shared" si="136"/>
        <v>0</v>
      </c>
      <c r="P220">
        <f t="shared" si="161"/>
        <v>0</v>
      </c>
      <c r="Q220">
        <f t="shared" si="162"/>
        <v>0</v>
      </c>
      <c r="R220">
        <f t="shared" si="163"/>
        <v>0</v>
      </c>
      <c r="S220">
        <f t="shared" si="164"/>
        <v>0</v>
      </c>
      <c r="T220">
        <f t="shared" si="137"/>
        <v>0</v>
      </c>
      <c r="U220">
        <f t="shared" si="165"/>
        <v>0</v>
      </c>
      <c r="V220">
        <f t="shared" si="166"/>
        <v>0</v>
      </c>
      <c r="W220">
        <f t="shared" si="138"/>
        <v>0</v>
      </c>
      <c r="X220">
        <f t="shared" si="139"/>
        <v>0</v>
      </c>
      <c r="Y220">
        <f t="shared" si="140"/>
        <v>0</v>
      </c>
      <c r="AA220">
        <v>32945098</v>
      </c>
      <c r="AB220">
        <f t="shared" si="141"/>
        <v>0</v>
      </c>
      <c r="AC220">
        <f t="shared" si="167"/>
        <v>0</v>
      </c>
      <c r="AD220">
        <f t="shared" si="168"/>
        <v>0</v>
      </c>
      <c r="AE220">
        <f t="shared" si="169"/>
        <v>0</v>
      </c>
      <c r="AF220">
        <f t="shared" si="170"/>
        <v>0</v>
      </c>
      <c r="AG220">
        <f t="shared" si="142"/>
        <v>0</v>
      </c>
      <c r="AH220">
        <f t="shared" si="171"/>
        <v>0</v>
      </c>
      <c r="AI220">
        <f t="shared" si="172"/>
        <v>0</v>
      </c>
      <c r="AJ220">
        <f t="shared" si="143"/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121</v>
      </c>
      <c r="AU220">
        <v>72</v>
      </c>
      <c r="AV220">
        <v>1</v>
      </c>
      <c r="AW220">
        <v>1</v>
      </c>
      <c r="AZ220">
        <v>1</v>
      </c>
      <c r="BA220">
        <v>1</v>
      </c>
      <c r="BB220">
        <v>1</v>
      </c>
      <c r="BC220">
        <v>1</v>
      </c>
      <c r="BD220" t="s">
        <v>3</v>
      </c>
      <c r="BE220" t="s">
        <v>3</v>
      </c>
      <c r="BF220" t="s">
        <v>3</v>
      </c>
      <c r="BG220" t="s">
        <v>3</v>
      </c>
      <c r="BH220">
        <v>3</v>
      </c>
      <c r="BI220">
        <v>1</v>
      </c>
      <c r="BJ220" t="s">
        <v>3</v>
      </c>
      <c r="BM220">
        <v>16001</v>
      </c>
      <c r="BN220">
        <v>0</v>
      </c>
      <c r="BO220" t="s">
        <v>3</v>
      </c>
      <c r="BP220">
        <v>0</v>
      </c>
      <c r="BQ220">
        <v>2</v>
      </c>
      <c r="BR220">
        <v>0</v>
      </c>
      <c r="BS220">
        <v>1</v>
      </c>
      <c r="BT220">
        <v>1</v>
      </c>
      <c r="BU220">
        <v>1</v>
      </c>
      <c r="BV220">
        <v>1</v>
      </c>
      <c r="BW220">
        <v>1</v>
      </c>
      <c r="BX220">
        <v>1</v>
      </c>
      <c r="BY220" t="s">
        <v>3</v>
      </c>
      <c r="BZ220">
        <v>121</v>
      </c>
      <c r="CA220">
        <v>72</v>
      </c>
      <c r="CB220" t="s">
        <v>3</v>
      </c>
      <c r="CE220">
        <v>0</v>
      </c>
      <c r="CF220">
        <v>0</v>
      </c>
      <c r="CG220">
        <v>0</v>
      </c>
      <c r="CM220">
        <v>0</v>
      </c>
      <c r="CN220" t="s">
        <v>3</v>
      </c>
      <c r="CO220">
        <v>0</v>
      </c>
      <c r="CP220">
        <f t="shared" si="144"/>
        <v>0</v>
      </c>
      <c r="CQ220">
        <f t="shared" si="173"/>
        <v>0</v>
      </c>
      <c r="CR220">
        <f t="shared" si="174"/>
        <v>0</v>
      </c>
      <c r="CS220">
        <f t="shared" si="175"/>
        <v>0</v>
      </c>
      <c r="CT220">
        <f t="shared" si="176"/>
        <v>0</v>
      </c>
      <c r="CU220">
        <f t="shared" si="145"/>
        <v>0</v>
      </c>
      <c r="CV220">
        <f t="shared" si="177"/>
        <v>0</v>
      </c>
      <c r="CW220">
        <f t="shared" si="178"/>
        <v>0</v>
      </c>
      <c r="CX220">
        <f t="shared" si="146"/>
        <v>0</v>
      </c>
      <c r="CY220">
        <f t="shared" si="147"/>
        <v>0</v>
      </c>
      <c r="CZ220">
        <f t="shared" si="148"/>
        <v>0</v>
      </c>
      <c r="DC220" t="s">
        <v>3</v>
      </c>
      <c r="DD220" t="s">
        <v>3</v>
      </c>
      <c r="DE220" t="s">
        <v>3</v>
      </c>
      <c r="DF220" t="s">
        <v>3</v>
      </c>
      <c r="DG220" t="s">
        <v>3</v>
      </c>
      <c r="DH220" t="s">
        <v>3</v>
      </c>
      <c r="DI220" t="s">
        <v>3</v>
      </c>
      <c r="DJ220" t="s">
        <v>3</v>
      </c>
      <c r="DK220" t="s">
        <v>3</v>
      </c>
      <c r="DL220" t="s">
        <v>3</v>
      </c>
      <c r="DM220" t="s">
        <v>3</v>
      </c>
      <c r="DN220">
        <v>0</v>
      </c>
      <c r="DO220">
        <v>0</v>
      </c>
      <c r="DP220">
        <v>1</v>
      </c>
      <c r="DQ220">
        <v>1</v>
      </c>
      <c r="DU220">
        <v>1003</v>
      </c>
      <c r="DV220" t="s">
        <v>87</v>
      </c>
      <c r="DW220" t="s">
        <v>87</v>
      </c>
      <c r="DX220">
        <v>1</v>
      </c>
      <c r="DZ220" t="s">
        <v>3</v>
      </c>
      <c r="EA220" t="s">
        <v>3</v>
      </c>
      <c r="EB220" t="s">
        <v>3</v>
      </c>
      <c r="EC220" t="s">
        <v>3</v>
      </c>
      <c r="EE220">
        <v>31728001</v>
      </c>
      <c r="EF220">
        <v>2</v>
      </c>
      <c r="EG220" t="s">
        <v>24</v>
      </c>
      <c r="EH220">
        <v>16</v>
      </c>
      <c r="EI220" t="s">
        <v>362</v>
      </c>
      <c r="EJ220">
        <v>1</v>
      </c>
      <c r="EK220">
        <v>16001</v>
      </c>
      <c r="EL220" t="s">
        <v>363</v>
      </c>
      <c r="EM220" t="s">
        <v>364</v>
      </c>
      <c r="EO220" t="s">
        <v>3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FQ220">
        <v>0</v>
      </c>
      <c r="FR220">
        <f t="shared" si="149"/>
        <v>0</v>
      </c>
      <c r="FS220">
        <v>0</v>
      </c>
      <c r="FX220">
        <v>121</v>
      </c>
      <c r="FY220">
        <v>72</v>
      </c>
      <c r="GA220" t="s">
        <v>3</v>
      </c>
      <c r="GD220">
        <v>1</v>
      </c>
      <c r="GF220">
        <v>-1272753211</v>
      </c>
      <c r="GG220">
        <v>2</v>
      </c>
      <c r="GH220">
        <v>1</v>
      </c>
      <c r="GI220">
        <v>-2</v>
      </c>
      <c r="GJ220">
        <v>0</v>
      </c>
      <c r="GK220">
        <v>0</v>
      </c>
      <c r="GL220">
        <f t="shared" si="150"/>
        <v>0</v>
      </c>
      <c r="GM220">
        <f t="shared" si="151"/>
        <v>0</v>
      </c>
      <c r="GN220">
        <f t="shared" si="152"/>
        <v>0</v>
      </c>
      <c r="GO220">
        <f t="shared" si="153"/>
        <v>0</v>
      </c>
      <c r="GP220">
        <f t="shared" si="154"/>
        <v>0</v>
      </c>
      <c r="GR220">
        <v>0</v>
      </c>
      <c r="GS220">
        <v>3</v>
      </c>
      <c r="GT220">
        <v>0</v>
      </c>
      <c r="GU220" t="s">
        <v>3</v>
      </c>
      <c r="GV220">
        <f t="shared" si="155"/>
        <v>0</v>
      </c>
      <c r="GW220">
        <v>1</v>
      </c>
      <c r="GX220">
        <f t="shared" si="156"/>
        <v>0</v>
      </c>
      <c r="HA220">
        <v>0</v>
      </c>
      <c r="HB220">
        <v>0</v>
      </c>
      <c r="HC220">
        <f t="shared" si="157"/>
        <v>0</v>
      </c>
      <c r="HE220" t="s">
        <v>3</v>
      </c>
      <c r="HF220" t="s">
        <v>3</v>
      </c>
      <c r="HM220" t="s">
        <v>3</v>
      </c>
      <c r="HN220" t="s">
        <v>365</v>
      </c>
      <c r="HO220" t="s">
        <v>366</v>
      </c>
      <c r="HP220" t="s">
        <v>362</v>
      </c>
      <c r="HQ220" t="s">
        <v>362</v>
      </c>
      <c r="IK220">
        <v>0</v>
      </c>
    </row>
    <row r="221" spans="1:245" x14ac:dyDescent="0.2">
      <c r="A221">
        <v>18</v>
      </c>
      <c r="B221">
        <v>1</v>
      </c>
      <c r="C221">
        <v>195</v>
      </c>
      <c r="E221" t="s">
        <v>392</v>
      </c>
      <c r="F221" t="s">
        <v>382</v>
      </c>
      <c r="G221" t="s">
        <v>383</v>
      </c>
      <c r="H221" t="s">
        <v>370</v>
      </c>
      <c r="I221">
        <f>I216*J221</f>
        <v>0</v>
      </c>
      <c r="J221">
        <v>0</v>
      </c>
      <c r="K221">
        <v>0</v>
      </c>
      <c r="O221">
        <f t="shared" si="136"/>
        <v>0</v>
      </c>
      <c r="P221">
        <f t="shared" si="161"/>
        <v>0</v>
      </c>
      <c r="Q221">
        <f t="shared" si="162"/>
        <v>0</v>
      </c>
      <c r="R221">
        <f t="shared" si="163"/>
        <v>0</v>
      </c>
      <c r="S221">
        <f t="shared" si="164"/>
        <v>0</v>
      </c>
      <c r="T221">
        <f t="shared" si="137"/>
        <v>0</v>
      </c>
      <c r="U221">
        <f t="shared" si="165"/>
        <v>0</v>
      </c>
      <c r="V221">
        <f t="shared" si="166"/>
        <v>0</v>
      </c>
      <c r="W221">
        <f t="shared" si="138"/>
        <v>0</v>
      </c>
      <c r="X221">
        <f t="shared" si="139"/>
        <v>0</v>
      </c>
      <c r="Y221">
        <f t="shared" si="140"/>
        <v>0</v>
      </c>
      <c r="AA221">
        <v>32945098</v>
      </c>
      <c r="AB221">
        <f t="shared" si="141"/>
        <v>0</v>
      </c>
      <c r="AC221">
        <f t="shared" si="167"/>
        <v>0</v>
      </c>
      <c r="AD221">
        <f t="shared" si="168"/>
        <v>0</v>
      </c>
      <c r="AE221">
        <f t="shared" si="169"/>
        <v>0</v>
      </c>
      <c r="AF221">
        <f t="shared" si="170"/>
        <v>0</v>
      </c>
      <c r="AG221">
        <f t="shared" si="142"/>
        <v>0</v>
      </c>
      <c r="AH221">
        <f t="shared" si="171"/>
        <v>0</v>
      </c>
      <c r="AI221">
        <f t="shared" si="172"/>
        <v>0</v>
      </c>
      <c r="AJ221">
        <f t="shared" si="143"/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121</v>
      </c>
      <c r="AU221">
        <v>72</v>
      </c>
      <c r="AV221">
        <v>1</v>
      </c>
      <c r="AW221">
        <v>1</v>
      </c>
      <c r="AZ221">
        <v>1</v>
      </c>
      <c r="BA221">
        <v>1</v>
      </c>
      <c r="BB221">
        <v>1</v>
      </c>
      <c r="BC221">
        <v>1</v>
      </c>
      <c r="BD221" t="s">
        <v>3</v>
      </c>
      <c r="BE221" t="s">
        <v>3</v>
      </c>
      <c r="BF221" t="s">
        <v>3</v>
      </c>
      <c r="BG221" t="s">
        <v>3</v>
      </c>
      <c r="BH221">
        <v>3</v>
      </c>
      <c r="BI221">
        <v>1</v>
      </c>
      <c r="BJ221" t="s">
        <v>3</v>
      </c>
      <c r="BM221">
        <v>16001</v>
      </c>
      <c r="BN221">
        <v>0</v>
      </c>
      <c r="BO221" t="s">
        <v>3</v>
      </c>
      <c r="BP221">
        <v>0</v>
      </c>
      <c r="BQ221">
        <v>2</v>
      </c>
      <c r="BR221">
        <v>0</v>
      </c>
      <c r="BS221">
        <v>1</v>
      </c>
      <c r="BT221">
        <v>1</v>
      </c>
      <c r="BU221">
        <v>1</v>
      </c>
      <c r="BV221">
        <v>1</v>
      </c>
      <c r="BW221">
        <v>1</v>
      </c>
      <c r="BX221">
        <v>1</v>
      </c>
      <c r="BY221" t="s">
        <v>3</v>
      </c>
      <c r="BZ221">
        <v>121</v>
      </c>
      <c r="CA221">
        <v>72</v>
      </c>
      <c r="CB221" t="s">
        <v>3</v>
      </c>
      <c r="CE221">
        <v>0</v>
      </c>
      <c r="CF221">
        <v>0</v>
      </c>
      <c r="CG221">
        <v>0</v>
      </c>
      <c r="CM221">
        <v>0</v>
      </c>
      <c r="CN221" t="s">
        <v>3</v>
      </c>
      <c r="CO221">
        <v>0</v>
      </c>
      <c r="CP221">
        <f t="shared" si="144"/>
        <v>0</v>
      </c>
      <c r="CQ221">
        <f t="shared" si="173"/>
        <v>0</v>
      </c>
      <c r="CR221">
        <f t="shared" si="174"/>
        <v>0</v>
      </c>
      <c r="CS221">
        <f t="shared" si="175"/>
        <v>0</v>
      </c>
      <c r="CT221">
        <f t="shared" si="176"/>
        <v>0</v>
      </c>
      <c r="CU221">
        <f t="shared" si="145"/>
        <v>0</v>
      </c>
      <c r="CV221">
        <f t="shared" si="177"/>
        <v>0</v>
      </c>
      <c r="CW221">
        <f t="shared" si="178"/>
        <v>0</v>
      </c>
      <c r="CX221">
        <f t="shared" si="146"/>
        <v>0</v>
      </c>
      <c r="CY221">
        <f t="shared" si="147"/>
        <v>0</v>
      </c>
      <c r="CZ221">
        <f t="shared" si="148"/>
        <v>0</v>
      </c>
      <c r="DC221" t="s">
        <v>3</v>
      </c>
      <c r="DD221" t="s">
        <v>3</v>
      </c>
      <c r="DE221" t="s">
        <v>3</v>
      </c>
      <c r="DF221" t="s">
        <v>3</v>
      </c>
      <c r="DG221" t="s">
        <v>3</v>
      </c>
      <c r="DH221" t="s">
        <v>3</v>
      </c>
      <c r="DI221" t="s">
        <v>3</v>
      </c>
      <c r="DJ221" t="s">
        <v>3</v>
      </c>
      <c r="DK221" t="s">
        <v>3</v>
      </c>
      <c r="DL221" t="s">
        <v>3</v>
      </c>
      <c r="DM221" t="s">
        <v>3</v>
      </c>
      <c r="DN221">
        <v>0</v>
      </c>
      <c r="DO221">
        <v>0</v>
      </c>
      <c r="DP221">
        <v>1</v>
      </c>
      <c r="DQ221">
        <v>1</v>
      </c>
      <c r="DU221">
        <v>1013</v>
      </c>
      <c r="DV221" t="s">
        <v>370</v>
      </c>
      <c r="DW221" t="s">
        <v>370</v>
      </c>
      <c r="DX221">
        <v>1</v>
      </c>
      <c r="DZ221" t="s">
        <v>3</v>
      </c>
      <c r="EA221" t="s">
        <v>3</v>
      </c>
      <c r="EB221" t="s">
        <v>3</v>
      </c>
      <c r="EC221" t="s">
        <v>3</v>
      </c>
      <c r="EE221">
        <v>31728001</v>
      </c>
      <c r="EF221">
        <v>2</v>
      </c>
      <c r="EG221" t="s">
        <v>24</v>
      </c>
      <c r="EH221">
        <v>16</v>
      </c>
      <c r="EI221" t="s">
        <v>362</v>
      </c>
      <c r="EJ221">
        <v>1</v>
      </c>
      <c r="EK221">
        <v>16001</v>
      </c>
      <c r="EL221" t="s">
        <v>363</v>
      </c>
      <c r="EM221" t="s">
        <v>364</v>
      </c>
      <c r="EO221" t="s">
        <v>3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FQ221">
        <v>0</v>
      </c>
      <c r="FR221">
        <f t="shared" si="149"/>
        <v>0</v>
      </c>
      <c r="FS221">
        <v>0</v>
      </c>
      <c r="FX221">
        <v>121</v>
      </c>
      <c r="FY221">
        <v>72</v>
      </c>
      <c r="GA221" t="s">
        <v>3</v>
      </c>
      <c r="GD221">
        <v>1</v>
      </c>
      <c r="GF221">
        <v>512223021</v>
      </c>
      <c r="GG221">
        <v>2</v>
      </c>
      <c r="GH221">
        <v>1</v>
      </c>
      <c r="GI221">
        <v>-2</v>
      </c>
      <c r="GJ221">
        <v>0</v>
      </c>
      <c r="GK221">
        <v>0</v>
      </c>
      <c r="GL221">
        <f t="shared" si="150"/>
        <v>0</v>
      </c>
      <c r="GM221">
        <f t="shared" si="151"/>
        <v>0</v>
      </c>
      <c r="GN221">
        <f t="shared" si="152"/>
        <v>0</v>
      </c>
      <c r="GO221">
        <f t="shared" si="153"/>
        <v>0</v>
      </c>
      <c r="GP221">
        <f t="shared" si="154"/>
        <v>0</v>
      </c>
      <c r="GR221">
        <v>0</v>
      </c>
      <c r="GS221">
        <v>3</v>
      </c>
      <c r="GT221">
        <v>0</v>
      </c>
      <c r="GU221" t="s">
        <v>3</v>
      </c>
      <c r="GV221">
        <f t="shared" si="155"/>
        <v>0</v>
      </c>
      <c r="GW221">
        <v>1</v>
      </c>
      <c r="GX221">
        <f t="shared" si="156"/>
        <v>0</v>
      </c>
      <c r="HA221">
        <v>0</v>
      </c>
      <c r="HB221">
        <v>0</v>
      </c>
      <c r="HC221">
        <f t="shared" si="157"/>
        <v>0</v>
      </c>
      <c r="HE221" t="s">
        <v>3</v>
      </c>
      <c r="HF221" t="s">
        <v>3</v>
      </c>
      <c r="HM221" t="s">
        <v>3</v>
      </c>
      <c r="HN221" t="s">
        <v>365</v>
      </c>
      <c r="HO221" t="s">
        <v>366</v>
      </c>
      <c r="HP221" t="s">
        <v>362</v>
      </c>
      <c r="HQ221" t="s">
        <v>362</v>
      </c>
      <c r="IK221">
        <v>0</v>
      </c>
    </row>
    <row r="222" spans="1:245" x14ac:dyDescent="0.2">
      <c r="A222">
        <v>17</v>
      </c>
      <c r="B222">
        <v>1</v>
      </c>
      <c r="E222" t="s">
        <v>393</v>
      </c>
      <c r="F222" t="s">
        <v>394</v>
      </c>
      <c r="G222" t="s">
        <v>395</v>
      </c>
      <c r="H222" t="s">
        <v>370</v>
      </c>
      <c r="I222">
        <v>0</v>
      </c>
      <c r="J222">
        <v>0</v>
      </c>
      <c r="K222">
        <v>0</v>
      </c>
      <c r="O222">
        <f t="shared" si="136"/>
        <v>0</v>
      </c>
      <c r="P222">
        <f t="shared" si="161"/>
        <v>0</v>
      </c>
      <c r="Q222">
        <f t="shared" si="162"/>
        <v>0</v>
      </c>
      <c r="R222">
        <f t="shared" si="163"/>
        <v>0</v>
      </c>
      <c r="S222">
        <f t="shared" si="164"/>
        <v>0</v>
      </c>
      <c r="T222">
        <f t="shared" si="137"/>
        <v>0</v>
      </c>
      <c r="U222">
        <f t="shared" si="165"/>
        <v>0</v>
      </c>
      <c r="V222">
        <f t="shared" si="166"/>
        <v>0</v>
      </c>
      <c r="W222">
        <f t="shared" si="138"/>
        <v>0</v>
      </c>
      <c r="X222">
        <f t="shared" si="139"/>
        <v>0</v>
      </c>
      <c r="Y222">
        <f t="shared" si="140"/>
        <v>0</v>
      </c>
      <c r="AA222">
        <v>32945098</v>
      </c>
      <c r="AB222">
        <f t="shared" si="141"/>
        <v>6.28</v>
      </c>
      <c r="AC222">
        <f t="shared" si="167"/>
        <v>6.28</v>
      </c>
      <c r="AD222">
        <f t="shared" si="168"/>
        <v>0</v>
      </c>
      <c r="AE222">
        <f t="shared" si="169"/>
        <v>0</v>
      </c>
      <c r="AF222">
        <f t="shared" si="170"/>
        <v>0</v>
      </c>
      <c r="AG222">
        <f t="shared" si="142"/>
        <v>0</v>
      </c>
      <c r="AH222">
        <f t="shared" si="171"/>
        <v>0</v>
      </c>
      <c r="AI222">
        <f t="shared" si="172"/>
        <v>0</v>
      </c>
      <c r="AJ222">
        <f t="shared" si="143"/>
        <v>0</v>
      </c>
      <c r="AK222">
        <v>6.28</v>
      </c>
      <c r="AL222">
        <v>6.28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1</v>
      </c>
      <c r="AW222">
        <v>1</v>
      </c>
      <c r="AZ222">
        <v>1</v>
      </c>
      <c r="BA222">
        <v>1</v>
      </c>
      <c r="BB222">
        <v>1</v>
      </c>
      <c r="BC222">
        <v>1.1399999999999999</v>
      </c>
      <c r="BD222" t="s">
        <v>3</v>
      </c>
      <c r="BE222" t="s">
        <v>3</v>
      </c>
      <c r="BF222" t="s">
        <v>3</v>
      </c>
      <c r="BG222" t="s">
        <v>3</v>
      </c>
      <c r="BH222">
        <v>3</v>
      </c>
      <c r="BI222">
        <v>1</v>
      </c>
      <c r="BJ222" t="s">
        <v>396</v>
      </c>
      <c r="BM222">
        <v>500001</v>
      </c>
      <c r="BN222">
        <v>0</v>
      </c>
      <c r="BO222" t="s">
        <v>394</v>
      </c>
      <c r="BP222">
        <v>1</v>
      </c>
      <c r="BQ222">
        <v>8</v>
      </c>
      <c r="BR222">
        <v>0</v>
      </c>
      <c r="BS222">
        <v>1</v>
      </c>
      <c r="BT222">
        <v>1</v>
      </c>
      <c r="BU222">
        <v>1</v>
      </c>
      <c r="BV222">
        <v>1</v>
      </c>
      <c r="BW222">
        <v>1</v>
      </c>
      <c r="BX222">
        <v>1</v>
      </c>
      <c r="BY222" t="s">
        <v>3</v>
      </c>
      <c r="BZ222">
        <v>0</v>
      </c>
      <c r="CA222">
        <v>0</v>
      </c>
      <c r="CB222" t="s">
        <v>3</v>
      </c>
      <c r="CE222">
        <v>0</v>
      </c>
      <c r="CF222">
        <v>0</v>
      </c>
      <c r="CG222">
        <v>0</v>
      </c>
      <c r="CM222">
        <v>0</v>
      </c>
      <c r="CN222" t="s">
        <v>3</v>
      </c>
      <c r="CO222">
        <v>0</v>
      </c>
      <c r="CP222">
        <f t="shared" si="144"/>
        <v>0</v>
      </c>
      <c r="CQ222">
        <f t="shared" si="173"/>
        <v>7.16</v>
      </c>
      <c r="CR222">
        <f t="shared" si="174"/>
        <v>0</v>
      </c>
      <c r="CS222">
        <f t="shared" si="175"/>
        <v>0</v>
      </c>
      <c r="CT222">
        <f t="shared" si="176"/>
        <v>0</v>
      </c>
      <c r="CU222">
        <f t="shared" si="145"/>
        <v>0</v>
      </c>
      <c r="CV222">
        <f t="shared" si="177"/>
        <v>0</v>
      </c>
      <c r="CW222">
        <f t="shared" si="178"/>
        <v>0</v>
      </c>
      <c r="CX222">
        <f t="shared" si="146"/>
        <v>0</v>
      </c>
      <c r="CY222">
        <f>0</f>
        <v>0</v>
      </c>
      <c r="CZ222">
        <f>0</f>
        <v>0</v>
      </c>
      <c r="DC222" t="s">
        <v>3</v>
      </c>
      <c r="DD222" t="s">
        <v>3</v>
      </c>
      <c r="DE222" t="s">
        <v>3</v>
      </c>
      <c r="DF222" t="s">
        <v>3</v>
      </c>
      <c r="DG222" t="s">
        <v>3</v>
      </c>
      <c r="DH222" t="s">
        <v>3</v>
      </c>
      <c r="DI222" t="s">
        <v>3</v>
      </c>
      <c r="DJ222" t="s">
        <v>3</v>
      </c>
      <c r="DK222" t="s">
        <v>3</v>
      </c>
      <c r="DL222" t="s">
        <v>3</v>
      </c>
      <c r="DM222" t="s">
        <v>3</v>
      </c>
      <c r="DN222">
        <v>0</v>
      </c>
      <c r="DO222">
        <v>0</v>
      </c>
      <c r="DP222">
        <v>1</v>
      </c>
      <c r="DQ222">
        <v>1</v>
      </c>
      <c r="DU222">
        <v>1013</v>
      </c>
      <c r="DV222" t="s">
        <v>370</v>
      </c>
      <c r="DW222" t="s">
        <v>370</v>
      </c>
      <c r="DX222">
        <v>1</v>
      </c>
      <c r="DZ222" t="s">
        <v>3</v>
      </c>
      <c r="EA222" t="s">
        <v>3</v>
      </c>
      <c r="EB222" t="s">
        <v>3</v>
      </c>
      <c r="EC222" t="s">
        <v>3</v>
      </c>
      <c r="EE222">
        <v>31727907</v>
      </c>
      <c r="EF222">
        <v>8</v>
      </c>
      <c r="EG222" t="s">
        <v>73</v>
      </c>
      <c r="EH222">
        <v>0</v>
      </c>
      <c r="EI222" t="s">
        <v>3</v>
      </c>
      <c r="EJ222">
        <v>1</v>
      </c>
      <c r="EK222">
        <v>500001</v>
      </c>
      <c r="EL222" t="s">
        <v>74</v>
      </c>
      <c r="EM222" t="s">
        <v>75</v>
      </c>
      <c r="EO222" t="s">
        <v>3</v>
      </c>
      <c r="EQ222">
        <v>0</v>
      </c>
      <c r="ER222">
        <v>6.28</v>
      </c>
      <c r="ES222">
        <v>6.28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FQ222">
        <v>0</v>
      </c>
      <c r="FR222">
        <f t="shared" si="149"/>
        <v>0</v>
      </c>
      <c r="FS222">
        <v>0</v>
      </c>
      <c r="FX222">
        <v>0</v>
      </c>
      <c r="FY222">
        <v>0</v>
      </c>
      <c r="GA222" t="s">
        <v>3</v>
      </c>
      <c r="GD222">
        <v>1</v>
      </c>
      <c r="GF222">
        <v>1919680010</v>
      </c>
      <c r="GG222">
        <v>2</v>
      </c>
      <c r="GH222">
        <v>1</v>
      </c>
      <c r="GI222">
        <v>2</v>
      </c>
      <c r="GJ222">
        <v>0</v>
      </c>
      <c r="GK222">
        <v>0</v>
      </c>
      <c r="GL222">
        <f t="shared" si="150"/>
        <v>0</v>
      </c>
      <c r="GM222">
        <f t="shared" si="151"/>
        <v>0</v>
      </c>
      <c r="GN222">
        <f t="shared" si="152"/>
        <v>0</v>
      </c>
      <c r="GO222">
        <f t="shared" si="153"/>
        <v>0</v>
      </c>
      <c r="GP222">
        <f t="shared" si="154"/>
        <v>0</v>
      </c>
      <c r="GR222">
        <v>0</v>
      </c>
      <c r="GS222">
        <v>3</v>
      </c>
      <c r="GT222">
        <v>0</v>
      </c>
      <c r="GU222" t="s">
        <v>3</v>
      </c>
      <c r="GV222">
        <f t="shared" si="155"/>
        <v>0</v>
      </c>
      <c r="GW222">
        <v>1</v>
      </c>
      <c r="GX222">
        <f t="shared" si="156"/>
        <v>0</v>
      </c>
      <c r="HA222">
        <v>0</v>
      </c>
      <c r="HB222">
        <v>0</v>
      </c>
      <c r="HC222">
        <f t="shared" si="157"/>
        <v>0</v>
      </c>
      <c r="HE222" t="s">
        <v>3</v>
      </c>
      <c r="HF222" t="s">
        <v>3</v>
      </c>
      <c r="HM222" t="s">
        <v>3</v>
      </c>
      <c r="HN222" t="s">
        <v>3</v>
      </c>
      <c r="HO222" t="s">
        <v>3</v>
      </c>
      <c r="HP222" t="s">
        <v>3</v>
      </c>
      <c r="HQ222" t="s">
        <v>3</v>
      </c>
      <c r="IK222">
        <v>0</v>
      </c>
    </row>
    <row r="223" spans="1:245" x14ac:dyDescent="0.2">
      <c r="A223">
        <v>17</v>
      </c>
      <c r="B223">
        <v>1</v>
      </c>
      <c r="E223" t="s">
        <v>397</v>
      </c>
      <c r="F223" t="s">
        <v>398</v>
      </c>
      <c r="G223" t="s">
        <v>399</v>
      </c>
      <c r="H223" t="s">
        <v>370</v>
      </c>
      <c r="I223">
        <v>0</v>
      </c>
      <c r="J223">
        <v>0</v>
      </c>
      <c r="K223">
        <v>0</v>
      </c>
      <c r="O223">
        <f t="shared" si="136"/>
        <v>0</v>
      </c>
      <c r="P223">
        <f t="shared" si="161"/>
        <v>0</v>
      </c>
      <c r="Q223">
        <f t="shared" si="162"/>
        <v>0</v>
      </c>
      <c r="R223">
        <f t="shared" si="163"/>
        <v>0</v>
      </c>
      <c r="S223">
        <f t="shared" si="164"/>
        <v>0</v>
      </c>
      <c r="T223">
        <f t="shared" si="137"/>
        <v>0</v>
      </c>
      <c r="U223">
        <f t="shared" si="165"/>
        <v>0</v>
      </c>
      <c r="V223">
        <f t="shared" si="166"/>
        <v>0</v>
      </c>
      <c r="W223">
        <f t="shared" si="138"/>
        <v>0</v>
      </c>
      <c r="X223">
        <f t="shared" si="139"/>
        <v>0</v>
      </c>
      <c r="Y223">
        <f t="shared" si="140"/>
        <v>0</v>
      </c>
      <c r="AA223">
        <v>32945098</v>
      </c>
      <c r="AB223">
        <f t="shared" si="141"/>
        <v>8.2899999999999991</v>
      </c>
      <c r="AC223">
        <f t="shared" si="167"/>
        <v>8.2899999999999991</v>
      </c>
      <c r="AD223">
        <f t="shared" si="168"/>
        <v>0</v>
      </c>
      <c r="AE223">
        <f t="shared" si="169"/>
        <v>0</v>
      </c>
      <c r="AF223">
        <f t="shared" si="170"/>
        <v>0</v>
      </c>
      <c r="AG223">
        <f t="shared" si="142"/>
        <v>0</v>
      </c>
      <c r="AH223">
        <f t="shared" si="171"/>
        <v>0</v>
      </c>
      <c r="AI223">
        <f t="shared" si="172"/>
        <v>0</v>
      </c>
      <c r="AJ223">
        <f t="shared" si="143"/>
        <v>0</v>
      </c>
      <c r="AK223">
        <v>8.2899999999999991</v>
      </c>
      <c r="AL223">
        <v>8.2899999999999991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1</v>
      </c>
      <c r="AW223">
        <v>1</v>
      </c>
      <c r="AZ223">
        <v>1</v>
      </c>
      <c r="BA223">
        <v>1</v>
      </c>
      <c r="BB223">
        <v>1</v>
      </c>
      <c r="BC223">
        <v>1.1399999999999999</v>
      </c>
      <c r="BD223" t="s">
        <v>3</v>
      </c>
      <c r="BE223" t="s">
        <v>3</v>
      </c>
      <c r="BF223" t="s">
        <v>3</v>
      </c>
      <c r="BG223" t="s">
        <v>3</v>
      </c>
      <c r="BH223">
        <v>3</v>
      </c>
      <c r="BI223">
        <v>1</v>
      </c>
      <c r="BJ223" t="s">
        <v>400</v>
      </c>
      <c r="BM223">
        <v>500001</v>
      </c>
      <c r="BN223">
        <v>0</v>
      </c>
      <c r="BO223" t="s">
        <v>398</v>
      </c>
      <c r="BP223">
        <v>1</v>
      </c>
      <c r="BQ223">
        <v>8</v>
      </c>
      <c r="BR223">
        <v>0</v>
      </c>
      <c r="BS223">
        <v>1</v>
      </c>
      <c r="BT223">
        <v>1</v>
      </c>
      <c r="BU223">
        <v>1</v>
      </c>
      <c r="BV223">
        <v>1</v>
      </c>
      <c r="BW223">
        <v>1</v>
      </c>
      <c r="BX223">
        <v>1</v>
      </c>
      <c r="BY223" t="s">
        <v>3</v>
      </c>
      <c r="BZ223">
        <v>0</v>
      </c>
      <c r="CA223">
        <v>0</v>
      </c>
      <c r="CB223" t="s">
        <v>3</v>
      </c>
      <c r="CE223">
        <v>0</v>
      </c>
      <c r="CF223">
        <v>0</v>
      </c>
      <c r="CG223">
        <v>0</v>
      </c>
      <c r="CM223">
        <v>0</v>
      </c>
      <c r="CN223" t="s">
        <v>3</v>
      </c>
      <c r="CO223">
        <v>0</v>
      </c>
      <c r="CP223">
        <f t="shared" si="144"/>
        <v>0</v>
      </c>
      <c r="CQ223">
        <f t="shared" si="173"/>
        <v>9.4499999999999993</v>
      </c>
      <c r="CR223">
        <f t="shared" si="174"/>
        <v>0</v>
      </c>
      <c r="CS223">
        <f t="shared" si="175"/>
        <v>0</v>
      </c>
      <c r="CT223">
        <f t="shared" si="176"/>
        <v>0</v>
      </c>
      <c r="CU223">
        <f t="shared" si="145"/>
        <v>0</v>
      </c>
      <c r="CV223">
        <f t="shared" si="177"/>
        <v>0</v>
      </c>
      <c r="CW223">
        <f t="shared" si="178"/>
        <v>0</v>
      </c>
      <c r="CX223">
        <f t="shared" si="146"/>
        <v>0</v>
      </c>
      <c r="CY223">
        <f>0</f>
        <v>0</v>
      </c>
      <c r="CZ223">
        <f>0</f>
        <v>0</v>
      </c>
      <c r="DC223" t="s">
        <v>3</v>
      </c>
      <c r="DD223" t="s">
        <v>3</v>
      </c>
      <c r="DE223" t="s">
        <v>3</v>
      </c>
      <c r="DF223" t="s">
        <v>3</v>
      </c>
      <c r="DG223" t="s">
        <v>3</v>
      </c>
      <c r="DH223" t="s">
        <v>3</v>
      </c>
      <c r="DI223" t="s">
        <v>3</v>
      </c>
      <c r="DJ223" t="s">
        <v>3</v>
      </c>
      <c r="DK223" t="s">
        <v>3</v>
      </c>
      <c r="DL223" t="s">
        <v>3</v>
      </c>
      <c r="DM223" t="s">
        <v>3</v>
      </c>
      <c r="DN223">
        <v>0</v>
      </c>
      <c r="DO223">
        <v>0</v>
      </c>
      <c r="DP223">
        <v>1</v>
      </c>
      <c r="DQ223">
        <v>1</v>
      </c>
      <c r="DU223">
        <v>1013</v>
      </c>
      <c r="DV223" t="s">
        <v>370</v>
      </c>
      <c r="DW223" t="s">
        <v>370</v>
      </c>
      <c r="DX223">
        <v>1</v>
      </c>
      <c r="DZ223" t="s">
        <v>3</v>
      </c>
      <c r="EA223" t="s">
        <v>3</v>
      </c>
      <c r="EB223" t="s">
        <v>3</v>
      </c>
      <c r="EC223" t="s">
        <v>3</v>
      </c>
      <c r="EE223">
        <v>31727907</v>
      </c>
      <c r="EF223">
        <v>8</v>
      </c>
      <c r="EG223" t="s">
        <v>73</v>
      </c>
      <c r="EH223">
        <v>0</v>
      </c>
      <c r="EI223" t="s">
        <v>3</v>
      </c>
      <c r="EJ223">
        <v>1</v>
      </c>
      <c r="EK223">
        <v>500001</v>
      </c>
      <c r="EL223" t="s">
        <v>74</v>
      </c>
      <c r="EM223" t="s">
        <v>75</v>
      </c>
      <c r="EO223" t="s">
        <v>3</v>
      </c>
      <c r="EQ223">
        <v>0</v>
      </c>
      <c r="ER223">
        <v>8.2899999999999991</v>
      </c>
      <c r="ES223">
        <v>8.2899999999999991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FQ223">
        <v>0</v>
      </c>
      <c r="FR223">
        <f t="shared" si="149"/>
        <v>0</v>
      </c>
      <c r="FS223">
        <v>0</v>
      </c>
      <c r="FX223">
        <v>0</v>
      </c>
      <c r="FY223">
        <v>0</v>
      </c>
      <c r="GA223" t="s">
        <v>3</v>
      </c>
      <c r="GD223">
        <v>1</v>
      </c>
      <c r="GF223">
        <v>1056030085</v>
      </c>
      <c r="GG223">
        <v>2</v>
      </c>
      <c r="GH223">
        <v>1</v>
      </c>
      <c r="GI223">
        <v>2</v>
      </c>
      <c r="GJ223">
        <v>0</v>
      </c>
      <c r="GK223">
        <v>0</v>
      </c>
      <c r="GL223">
        <f t="shared" si="150"/>
        <v>0</v>
      </c>
      <c r="GM223">
        <f t="shared" si="151"/>
        <v>0</v>
      </c>
      <c r="GN223">
        <f t="shared" si="152"/>
        <v>0</v>
      </c>
      <c r="GO223">
        <f t="shared" si="153"/>
        <v>0</v>
      </c>
      <c r="GP223">
        <f t="shared" si="154"/>
        <v>0</v>
      </c>
      <c r="GR223">
        <v>0</v>
      </c>
      <c r="GS223">
        <v>3</v>
      </c>
      <c r="GT223">
        <v>0</v>
      </c>
      <c r="GU223" t="s">
        <v>3</v>
      </c>
      <c r="GV223">
        <f t="shared" si="155"/>
        <v>0</v>
      </c>
      <c r="GW223">
        <v>1</v>
      </c>
      <c r="GX223">
        <f t="shared" si="156"/>
        <v>0</v>
      </c>
      <c r="HA223">
        <v>0</v>
      </c>
      <c r="HB223">
        <v>0</v>
      </c>
      <c r="HC223">
        <f t="shared" si="157"/>
        <v>0</v>
      </c>
      <c r="HE223" t="s">
        <v>3</v>
      </c>
      <c r="HF223" t="s">
        <v>3</v>
      </c>
      <c r="HM223" t="s">
        <v>3</v>
      </c>
      <c r="HN223" t="s">
        <v>3</v>
      </c>
      <c r="HO223" t="s">
        <v>3</v>
      </c>
      <c r="HP223" t="s">
        <v>3</v>
      </c>
      <c r="HQ223" t="s">
        <v>3</v>
      </c>
      <c r="IK223">
        <v>0</v>
      </c>
    </row>
    <row r="224" spans="1:245" x14ac:dyDescent="0.2">
      <c r="A224">
        <v>17</v>
      </c>
      <c r="B224">
        <v>1</v>
      </c>
      <c r="E224" t="s">
        <v>401</v>
      </c>
      <c r="F224" t="s">
        <v>402</v>
      </c>
      <c r="G224" t="s">
        <v>403</v>
      </c>
      <c r="H224" t="s">
        <v>87</v>
      </c>
      <c r="I224">
        <v>0</v>
      </c>
      <c r="J224">
        <v>0</v>
      </c>
      <c r="K224">
        <v>0</v>
      </c>
      <c r="O224">
        <f t="shared" si="136"/>
        <v>0</v>
      </c>
      <c r="P224">
        <f t="shared" si="161"/>
        <v>0</v>
      </c>
      <c r="Q224">
        <f t="shared" si="162"/>
        <v>0</v>
      </c>
      <c r="R224">
        <f t="shared" si="163"/>
        <v>0</v>
      </c>
      <c r="S224">
        <f t="shared" si="164"/>
        <v>0</v>
      </c>
      <c r="T224">
        <f t="shared" si="137"/>
        <v>0</v>
      </c>
      <c r="U224">
        <f t="shared" si="165"/>
        <v>0</v>
      </c>
      <c r="V224">
        <f t="shared" si="166"/>
        <v>0</v>
      </c>
      <c r="W224">
        <f t="shared" si="138"/>
        <v>0</v>
      </c>
      <c r="X224">
        <f t="shared" si="139"/>
        <v>0</v>
      </c>
      <c r="Y224">
        <f t="shared" si="140"/>
        <v>0</v>
      </c>
      <c r="AA224">
        <v>32945098</v>
      </c>
      <c r="AB224">
        <f t="shared" si="141"/>
        <v>70.92</v>
      </c>
      <c r="AC224">
        <f t="shared" si="167"/>
        <v>70.92</v>
      </c>
      <c r="AD224">
        <f t="shared" si="168"/>
        <v>0</v>
      </c>
      <c r="AE224">
        <f t="shared" si="169"/>
        <v>0</v>
      </c>
      <c r="AF224">
        <f t="shared" si="170"/>
        <v>0</v>
      </c>
      <c r="AG224">
        <f t="shared" si="142"/>
        <v>0</v>
      </c>
      <c r="AH224">
        <f t="shared" si="171"/>
        <v>0</v>
      </c>
      <c r="AI224">
        <f t="shared" si="172"/>
        <v>0</v>
      </c>
      <c r="AJ224">
        <f t="shared" si="143"/>
        <v>0</v>
      </c>
      <c r="AK224">
        <v>70.92</v>
      </c>
      <c r="AL224">
        <v>70.92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1</v>
      </c>
      <c r="AW224">
        <v>1</v>
      </c>
      <c r="AZ224">
        <v>1</v>
      </c>
      <c r="BA224">
        <v>1</v>
      </c>
      <c r="BB224">
        <v>1</v>
      </c>
      <c r="BC224">
        <v>1.1399999999999999</v>
      </c>
      <c r="BD224" t="s">
        <v>3</v>
      </c>
      <c r="BE224" t="s">
        <v>3</v>
      </c>
      <c r="BF224" t="s">
        <v>3</v>
      </c>
      <c r="BG224" t="s">
        <v>3</v>
      </c>
      <c r="BH224">
        <v>3</v>
      </c>
      <c r="BI224">
        <v>1</v>
      </c>
      <c r="BJ224" t="s">
        <v>404</v>
      </c>
      <c r="BM224">
        <v>500001</v>
      </c>
      <c r="BN224">
        <v>0</v>
      </c>
      <c r="BO224" t="s">
        <v>402</v>
      </c>
      <c r="BP224">
        <v>1</v>
      </c>
      <c r="BQ224">
        <v>8</v>
      </c>
      <c r="BR224">
        <v>0</v>
      </c>
      <c r="BS224">
        <v>1</v>
      </c>
      <c r="BT224">
        <v>1</v>
      </c>
      <c r="BU224">
        <v>1</v>
      </c>
      <c r="BV224">
        <v>1</v>
      </c>
      <c r="BW224">
        <v>1</v>
      </c>
      <c r="BX224">
        <v>1</v>
      </c>
      <c r="BY224" t="s">
        <v>3</v>
      </c>
      <c r="BZ224">
        <v>0</v>
      </c>
      <c r="CA224">
        <v>0</v>
      </c>
      <c r="CB224" t="s">
        <v>3</v>
      </c>
      <c r="CE224">
        <v>0</v>
      </c>
      <c r="CF224">
        <v>0</v>
      </c>
      <c r="CG224">
        <v>0</v>
      </c>
      <c r="CM224">
        <v>0</v>
      </c>
      <c r="CN224" t="s">
        <v>3</v>
      </c>
      <c r="CO224">
        <v>0</v>
      </c>
      <c r="CP224">
        <f t="shared" si="144"/>
        <v>0</v>
      </c>
      <c r="CQ224">
        <f t="shared" si="173"/>
        <v>80.849999999999994</v>
      </c>
      <c r="CR224">
        <f t="shared" si="174"/>
        <v>0</v>
      </c>
      <c r="CS224">
        <f t="shared" si="175"/>
        <v>0</v>
      </c>
      <c r="CT224">
        <f t="shared" si="176"/>
        <v>0</v>
      </c>
      <c r="CU224">
        <f t="shared" si="145"/>
        <v>0</v>
      </c>
      <c r="CV224">
        <f t="shared" si="177"/>
        <v>0</v>
      </c>
      <c r="CW224">
        <f t="shared" si="178"/>
        <v>0</v>
      </c>
      <c r="CX224">
        <f t="shared" si="146"/>
        <v>0</v>
      </c>
      <c r="CY224">
        <f>0</f>
        <v>0</v>
      </c>
      <c r="CZ224">
        <f>0</f>
        <v>0</v>
      </c>
      <c r="DC224" t="s">
        <v>3</v>
      </c>
      <c r="DD224" t="s">
        <v>3</v>
      </c>
      <c r="DE224" t="s">
        <v>3</v>
      </c>
      <c r="DF224" t="s">
        <v>3</v>
      </c>
      <c r="DG224" t="s">
        <v>3</v>
      </c>
      <c r="DH224" t="s">
        <v>3</v>
      </c>
      <c r="DI224" t="s">
        <v>3</v>
      </c>
      <c r="DJ224" t="s">
        <v>3</v>
      </c>
      <c r="DK224" t="s">
        <v>3</v>
      </c>
      <c r="DL224" t="s">
        <v>3</v>
      </c>
      <c r="DM224" t="s">
        <v>3</v>
      </c>
      <c r="DN224">
        <v>0</v>
      </c>
      <c r="DO224">
        <v>0</v>
      </c>
      <c r="DP224">
        <v>1</v>
      </c>
      <c r="DQ224">
        <v>1</v>
      </c>
      <c r="DU224">
        <v>1003</v>
      </c>
      <c r="DV224" t="s">
        <v>87</v>
      </c>
      <c r="DW224" t="s">
        <v>87</v>
      </c>
      <c r="DX224">
        <v>1</v>
      </c>
      <c r="DZ224" t="s">
        <v>3</v>
      </c>
      <c r="EA224" t="s">
        <v>3</v>
      </c>
      <c r="EB224" t="s">
        <v>3</v>
      </c>
      <c r="EC224" t="s">
        <v>3</v>
      </c>
      <c r="EE224">
        <v>31727907</v>
      </c>
      <c r="EF224">
        <v>8</v>
      </c>
      <c r="EG224" t="s">
        <v>73</v>
      </c>
      <c r="EH224">
        <v>0</v>
      </c>
      <c r="EI224" t="s">
        <v>3</v>
      </c>
      <c r="EJ224">
        <v>1</v>
      </c>
      <c r="EK224">
        <v>500001</v>
      </c>
      <c r="EL224" t="s">
        <v>74</v>
      </c>
      <c r="EM224" t="s">
        <v>75</v>
      </c>
      <c r="EO224" t="s">
        <v>3</v>
      </c>
      <c r="EQ224">
        <v>0</v>
      </c>
      <c r="ER224">
        <v>70.92</v>
      </c>
      <c r="ES224">
        <v>70.92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FQ224">
        <v>0</v>
      </c>
      <c r="FR224">
        <f t="shared" si="149"/>
        <v>0</v>
      </c>
      <c r="FS224">
        <v>0</v>
      </c>
      <c r="FX224">
        <v>0</v>
      </c>
      <c r="FY224">
        <v>0</v>
      </c>
      <c r="GA224" t="s">
        <v>3</v>
      </c>
      <c r="GD224">
        <v>1</v>
      </c>
      <c r="GF224">
        <v>1113537375</v>
      </c>
      <c r="GG224">
        <v>2</v>
      </c>
      <c r="GH224">
        <v>1</v>
      </c>
      <c r="GI224">
        <v>2</v>
      </c>
      <c r="GJ224">
        <v>0</v>
      </c>
      <c r="GK224">
        <v>0</v>
      </c>
      <c r="GL224">
        <f t="shared" si="150"/>
        <v>0</v>
      </c>
      <c r="GM224">
        <f t="shared" si="151"/>
        <v>0</v>
      </c>
      <c r="GN224">
        <f t="shared" si="152"/>
        <v>0</v>
      </c>
      <c r="GO224">
        <f t="shared" si="153"/>
        <v>0</v>
      </c>
      <c r="GP224">
        <f t="shared" si="154"/>
        <v>0</v>
      </c>
      <c r="GR224">
        <v>0</v>
      </c>
      <c r="GS224">
        <v>3</v>
      </c>
      <c r="GT224">
        <v>0</v>
      </c>
      <c r="GU224" t="s">
        <v>3</v>
      </c>
      <c r="GV224">
        <f t="shared" si="155"/>
        <v>0</v>
      </c>
      <c r="GW224">
        <v>1</v>
      </c>
      <c r="GX224">
        <f t="shared" si="156"/>
        <v>0</v>
      </c>
      <c r="HA224">
        <v>0</v>
      </c>
      <c r="HB224">
        <v>0</v>
      </c>
      <c r="HC224">
        <f t="shared" si="157"/>
        <v>0</v>
      </c>
      <c r="HE224" t="s">
        <v>3</v>
      </c>
      <c r="HF224" t="s">
        <v>3</v>
      </c>
      <c r="HM224" t="s">
        <v>3</v>
      </c>
      <c r="HN224" t="s">
        <v>3</v>
      </c>
      <c r="HO224" t="s">
        <v>3</v>
      </c>
      <c r="HP224" t="s">
        <v>3</v>
      </c>
      <c r="HQ224" t="s">
        <v>3</v>
      </c>
      <c r="IK224">
        <v>0</v>
      </c>
    </row>
    <row r="225" spans="1:245" x14ac:dyDescent="0.2">
      <c r="A225">
        <v>17</v>
      </c>
      <c r="B225">
        <v>1</v>
      </c>
      <c r="E225" t="s">
        <v>405</v>
      </c>
      <c r="F225" t="s">
        <v>406</v>
      </c>
      <c r="G225" t="s">
        <v>407</v>
      </c>
      <c r="H225" t="s">
        <v>377</v>
      </c>
      <c r="I225">
        <v>0</v>
      </c>
      <c r="J225">
        <v>0</v>
      </c>
      <c r="K225">
        <v>0</v>
      </c>
      <c r="O225">
        <f t="shared" si="136"/>
        <v>0</v>
      </c>
      <c r="P225">
        <f t="shared" si="161"/>
        <v>0</v>
      </c>
      <c r="Q225">
        <f t="shared" si="162"/>
        <v>0</v>
      </c>
      <c r="R225">
        <f t="shared" si="163"/>
        <v>0</v>
      </c>
      <c r="S225">
        <f t="shared" si="164"/>
        <v>0</v>
      </c>
      <c r="T225">
        <f t="shared" si="137"/>
        <v>0</v>
      </c>
      <c r="U225">
        <f t="shared" si="165"/>
        <v>0</v>
      </c>
      <c r="V225">
        <f t="shared" si="166"/>
        <v>0</v>
      </c>
      <c r="W225">
        <f t="shared" si="138"/>
        <v>0</v>
      </c>
      <c r="X225">
        <f t="shared" si="139"/>
        <v>0</v>
      </c>
      <c r="Y225">
        <f t="shared" si="140"/>
        <v>0</v>
      </c>
      <c r="AA225">
        <v>32945098</v>
      </c>
      <c r="AB225">
        <f t="shared" si="141"/>
        <v>199.33</v>
      </c>
      <c r="AC225">
        <f t="shared" si="167"/>
        <v>199.33</v>
      </c>
      <c r="AD225">
        <f t="shared" si="168"/>
        <v>0</v>
      </c>
      <c r="AE225">
        <f t="shared" si="169"/>
        <v>0</v>
      </c>
      <c r="AF225">
        <f t="shared" si="170"/>
        <v>0</v>
      </c>
      <c r="AG225">
        <f t="shared" si="142"/>
        <v>0</v>
      </c>
      <c r="AH225">
        <f t="shared" si="171"/>
        <v>0</v>
      </c>
      <c r="AI225">
        <f t="shared" si="172"/>
        <v>0</v>
      </c>
      <c r="AJ225">
        <f t="shared" si="143"/>
        <v>0</v>
      </c>
      <c r="AK225">
        <v>199.33</v>
      </c>
      <c r="AL225">
        <v>199.33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1</v>
      </c>
      <c r="AW225">
        <v>1</v>
      </c>
      <c r="AZ225">
        <v>1</v>
      </c>
      <c r="BA225">
        <v>1</v>
      </c>
      <c r="BB225">
        <v>1</v>
      </c>
      <c r="BC225">
        <v>1.28</v>
      </c>
      <c r="BD225" t="s">
        <v>3</v>
      </c>
      <c r="BE225" t="s">
        <v>3</v>
      </c>
      <c r="BF225" t="s">
        <v>3</v>
      </c>
      <c r="BG225" t="s">
        <v>3</v>
      </c>
      <c r="BH225">
        <v>3</v>
      </c>
      <c r="BI225">
        <v>1</v>
      </c>
      <c r="BJ225" t="s">
        <v>408</v>
      </c>
      <c r="BM225">
        <v>500001</v>
      </c>
      <c r="BN225">
        <v>0</v>
      </c>
      <c r="BO225" t="s">
        <v>406</v>
      </c>
      <c r="BP225">
        <v>1</v>
      </c>
      <c r="BQ225">
        <v>8</v>
      </c>
      <c r="BR225">
        <v>0</v>
      </c>
      <c r="BS225">
        <v>1</v>
      </c>
      <c r="BT225">
        <v>1</v>
      </c>
      <c r="BU225">
        <v>1</v>
      </c>
      <c r="BV225">
        <v>1</v>
      </c>
      <c r="BW225">
        <v>1</v>
      </c>
      <c r="BX225">
        <v>1</v>
      </c>
      <c r="BY225" t="s">
        <v>3</v>
      </c>
      <c r="BZ225">
        <v>0</v>
      </c>
      <c r="CA225">
        <v>0</v>
      </c>
      <c r="CB225" t="s">
        <v>3</v>
      </c>
      <c r="CE225">
        <v>0</v>
      </c>
      <c r="CF225">
        <v>0</v>
      </c>
      <c r="CG225">
        <v>0</v>
      </c>
      <c r="CM225">
        <v>0</v>
      </c>
      <c r="CN225" t="s">
        <v>3</v>
      </c>
      <c r="CO225">
        <v>0</v>
      </c>
      <c r="CP225">
        <f t="shared" si="144"/>
        <v>0</v>
      </c>
      <c r="CQ225">
        <f t="shared" si="173"/>
        <v>255.14</v>
      </c>
      <c r="CR225">
        <f t="shared" si="174"/>
        <v>0</v>
      </c>
      <c r="CS225">
        <f t="shared" si="175"/>
        <v>0</v>
      </c>
      <c r="CT225">
        <f t="shared" si="176"/>
        <v>0</v>
      </c>
      <c r="CU225">
        <f t="shared" si="145"/>
        <v>0</v>
      </c>
      <c r="CV225">
        <f t="shared" si="177"/>
        <v>0</v>
      </c>
      <c r="CW225">
        <f t="shared" si="178"/>
        <v>0</v>
      </c>
      <c r="CX225">
        <f t="shared" si="146"/>
        <v>0</v>
      </c>
      <c r="CY225">
        <f>0</f>
        <v>0</v>
      </c>
      <c r="CZ225">
        <f>0</f>
        <v>0</v>
      </c>
      <c r="DC225" t="s">
        <v>3</v>
      </c>
      <c r="DD225" t="s">
        <v>3</v>
      </c>
      <c r="DE225" t="s">
        <v>3</v>
      </c>
      <c r="DF225" t="s">
        <v>3</v>
      </c>
      <c r="DG225" t="s">
        <v>3</v>
      </c>
      <c r="DH225" t="s">
        <v>3</v>
      </c>
      <c r="DI225" t="s">
        <v>3</v>
      </c>
      <c r="DJ225" t="s">
        <v>3</v>
      </c>
      <c r="DK225" t="s">
        <v>3</v>
      </c>
      <c r="DL225" t="s">
        <v>3</v>
      </c>
      <c r="DM225" t="s">
        <v>3</v>
      </c>
      <c r="DN225">
        <v>0</v>
      </c>
      <c r="DO225">
        <v>0</v>
      </c>
      <c r="DP225">
        <v>1</v>
      </c>
      <c r="DQ225">
        <v>1</v>
      </c>
      <c r="DU225">
        <v>1013</v>
      </c>
      <c r="DV225" t="s">
        <v>377</v>
      </c>
      <c r="DW225" t="s">
        <v>377</v>
      </c>
      <c r="DX225">
        <v>1</v>
      </c>
      <c r="DZ225" t="s">
        <v>3</v>
      </c>
      <c r="EA225" t="s">
        <v>3</v>
      </c>
      <c r="EB225" t="s">
        <v>3</v>
      </c>
      <c r="EC225" t="s">
        <v>3</v>
      </c>
      <c r="EE225">
        <v>31727907</v>
      </c>
      <c r="EF225">
        <v>8</v>
      </c>
      <c r="EG225" t="s">
        <v>73</v>
      </c>
      <c r="EH225">
        <v>0</v>
      </c>
      <c r="EI225" t="s">
        <v>3</v>
      </c>
      <c r="EJ225">
        <v>1</v>
      </c>
      <c r="EK225">
        <v>500001</v>
      </c>
      <c r="EL225" t="s">
        <v>74</v>
      </c>
      <c r="EM225" t="s">
        <v>75</v>
      </c>
      <c r="EO225" t="s">
        <v>3</v>
      </c>
      <c r="EQ225">
        <v>0</v>
      </c>
      <c r="ER225">
        <v>199.33</v>
      </c>
      <c r="ES225">
        <v>199.33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0</v>
      </c>
      <c r="FQ225">
        <v>0</v>
      </c>
      <c r="FR225">
        <f t="shared" si="149"/>
        <v>0</v>
      </c>
      <c r="FS225">
        <v>0</v>
      </c>
      <c r="FX225">
        <v>0</v>
      </c>
      <c r="FY225">
        <v>0</v>
      </c>
      <c r="GA225" t="s">
        <v>3</v>
      </c>
      <c r="GD225">
        <v>1</v>
      </c>
      <c r="GF225">
        <v>-1694293494</v>
      </c>
      <c r="GG225">
        <v>2</v>
      </c>
      <c r="GH225">
        <v>1</v>
      </c>
      <c r="GI225">
        <v>2</v>
      </c>
      <c r="GJ225">
        <v>0</v>
      </c>
      <c r="GK225">
        <v>0</v>
      </c>
      <c r="GL225">
        <f t="shared" si="150"/>
        <v>0</v>
      </c>
      <c r="GM225">
        <f t="shared" si="151"/>
        <v>0</v>
      </c>
      <c r="GN225">
        <f t="shared" si="152"/>
        <v>0</v>
      </c>
      <c r="GO225">
        <f t="shared" si="153"/>
        <v>0</v>
      </c>
      <c r="GP225">
        <f t="shared" si="154"/>
        <v>0</v>
      </c>
      <c r="GR225">
        <v>0</v>
      </c>
      <c r="GS225">
        <v>3</v>
      </c>
      <c r="GT225">
        <v>0</v>
      </c>
      <c r="GU225" t="s">
        <v>3</v>
      </c>
      <c r="GV225">
        <f t="shared" si="155"/>
        <v>0</v>
      </c>
      <c r="GW225">
        <v>1</v>
      </c>
      <c r="GX225">
        <f t="shared" si="156"/>
        <v>0</v>
      </c>
      <c r="HA225">
        <v>0</v>
      </c>
      <c r="HB225">
        <v>0</v>
      </c>
      <c r="HC225">
        <f t="shared" si="157"/>
        <v>0</v>
      </c>
      <c r="HE225" t="s">
        <v>3</v>
      </c>
      <c r="HF225" t="s">
        <v>3</v>
      </c>
      <c r="HM225" t="s">
        <v>3</v>
      </c>
      <c r="HN225" t="s">
        <v>3</v>
      </c>
      <c r="HO225" t="s">
        <v>3</v>
      </c>
      <c r="HP225" t="s">
        <v>3</v>
      </c>
      <c r="HQ225" t="s">
        <v>3</v>
      </c>
      <c r="IK225">
        <v>0</v>
      </c>
    </row>
    <row r="226" spans="1:245" x14ac:dyDescent="0.2">
      <c r="A226">
        <v>17</v>
      </c>
      <c r="B226">
        <v>1</v>
      </c>
      <c r="E226" t="s">
        <v>409</v>
      </c>
      <c r="F226" t="s">
        <v>410</v>
      </c>
      <c r="G226" t="s">
        <v>411</v>
      </c>
      <c r="H226" t="s">
        <v>370</v>
      </c>
      <c r="I226">
        <v>0</v>
      </c>
      <c r="J226">
        <v>0</v>
      </c>
      <c r="K226">
        <v>0</v>
      </c>
      <c r="O226">
        <f t="shared" si="136"/>
        <v>0</v>
      </c>
      <c r="P226">
        <f t="shared" si="161"/>
        <v>0</v>
      </c>
      <c r="Q226">
        <f t="shared" si="162"/>
        <v>0</v>
      </c>
      <c r="R226">
        <f t="shared" si="163"/>
        <v>0</v>
      </c>
      <c r="S226">
        <f t="shared" si="164"/>
        <v>0</v>
      </c>
      <c r="T226">
        <f t="shared" si="137"/>
        <v>0</v>
      </c>
      <c r="U226">
        <f t="shared" si="165"/>
        <v>0</v>
      </c>
      <c r="V226">
        <f t="shared" si="166"/>
        <v>0</v>
      </c>
      <c r="W226">
        <f t="shared" si="138"/>
        <v>0</v>
      </c>
      <c r="X226">
        <f t="shared" si="139"/>
        <v>0</v>
      </c>
      <c r="Y226">
        <f t="shared" si="140"/>
        <v>0</v>
      </c>
      <c r="AA226">
        <v>32945098</v>
      </c>
      <c r="AB226">
        <f t="shared" si="141"/>
        <v>130.78</v>
      </c>
      <c r="AC226">
        <f t="shared" si="167"/>
        <v>130.78</v>
      </c>
      <c r="AD226">
        <f t="shared" si="168"/>
        <v>0</v>
      </c>
      <c r="AE226">
        <f t="shared" si="169"/>
        <v>0</v>
      </c>
      <c r="AF226">
        <f t="shared" si="170"/>
        <v>0</v>
      </c>
      <c r="AG226">
        <f t="shared" si="142"/>
        <v>0</v>
      </c>
      <c r="AH226">
        <f t="shared" si="171"/>
        <v>0</v>
      </c>
      <c r="AI226">
        <f t="shared" si="172"/>
        <v>0</v>
      </c>
      <c r="AJ226">
        <f t="shared" si="143"/>
        <v>0</v>
      </c>
      <c r="AK226">
        <v>130.78</v>
      </c>
      <c r="AL226">
        <v>130.78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1</v>
      </c>
      <c r="AW226">
        <v>1</v>
      </c>
      <c r="AZ226">
        <v>1</v>
      </c>
      <c r="BA226">
        <v>1</v>
      </c>
      <c r="BB226">
        <v>1</v>
      </c>
      <c r="BC226">
        <v>1.1599999999999999</v>
      </c>
      <c r="BD226" t="s">
        <v>3</v>
      </c>
      <c r="BE226" t="s">
        <v>3</v>
      </c>
      <c r="BF226" t="s">
        <v>3</v>
      </c>
      <c r="BG226" t="s">
        <v>3</v>
      </c>
      <c r="BH226">
        <v>3</v>
      </c>
      <c r="BI226">
        <v>1</v>
      </c>
      <c r="BJ226" t="s">
        <v>412</v>
      </c>
      <c r="BM226">
        <v>500001</v>
      </c>
      <c r="BN226">
        <v>0</v>
      </c>
      <c r="BO226" t="s">
        <v>410</v>
      </c>
      <c r="BP226">
        <v>1</v>
      </c>
      <c r="BQ226">
        <v>8</v>
      </c>
      <c r="BR226">
        <v>0</v>
      </c>
      <c r="BS226">
        <v>1</v>
      </c>
      <c r="BT226">
        <v>1</v>
      </c>
      <c r="BU226">
        <v>1</v>
      </c>
      <c r="BV226">
        <v>1</v>
      </c>
      <c r="BW226">
        <v>1</v>
      </c>
      <c r="BX226">
        <v>1</v>
      </c>
      <c r="BY226" t="s">
        <v>3</v>
      </c>
      <c r="BZ226">
        <v>0</v>
      </c>
      <c r="CA226">
        <v>0</v>
      </c>
      <c r="CB226" t="s">
        <v>3</v>
      </c>
      <c r="CE226">
        <v>0</v>
      </c>
      <c r="CF226">
        <v>0</v>
      </c>
      <c r="CG226">
        <v>0</v>
      </c>
      <c r="CM226">
        <v>0</v>
      </c>
      <c r="CN226" t="s">
        <v>3</v>
      </c>
      <c r="CO226">
        <v>0</v>
      </c>
      <c r="CP226">
        <f t="shared" si="144"/>
        <v>0</v>
      </c>
      <c r="CQ226">
        <f t="shared" si="173"/>
        <v>151.69999999999999</v>
      </c>
      <c r="CR226">
        <f t="shared" si="174"/>
        <v>0</v>
      </c>
      <c r="CS226">
        <f t="shared" si="175"/>
        <v>0</v>
      </c>
      <c r="CT226">
        <f t="shared" si="176"/>
        <v>0</v>
      </c>
      <c r="CU226">
        <f t="shared" si="145"/>
        <v>0</v>
      </c>
      <c r="CV226">
        <f t="shared" si="177"/>
        <v>0</v>
      </c>
      <c r="CW226">
        <f t="shared" si="178"/>
        <v>0</v>
      </c>
      <c r="CX226">
        <f t="shared" si="146"/>
        <v>0</v>
      </c>
      <c r="CY226">
        <f>0</f>
        <v>0</v>
      </c>
      <c r="CZ226">
        <f>0</f>
        <v>0</v>
      </c>
      <c r="DC226" t="s">
        <v>3</v>
      </c>
      <c r="DD226" t="s">
        <v>3</v>
      </c>
      <c r="DE226" t="s">
        <v>3</v>
      </c>
      <c r="DF226" t="s">
        <v>3</v>
      </c>
      <c r="DG226" t="s">
        <v>3</v>
      </c>
      <c r="DH226" t="s">
        <v>3</v>
      </c>
      <c r="DI226" t="s">
        <v>3</v>
      </c>
      <c r="DJ226" t="s">
        <v>3</v>
      </c>
      <c r="DK226" t="s">
        <v>3</v>
      </c>
      <c r="DL226" t="s">
        <v>3</v>
      </c>
      <c r="DM226" t="s">
        <v>3</v>
      </c>
      <c r="DN226">
        <v>0</v>
      </c>
      <c r="DO226">
        <v>0</v>
      </c>
      <c r="DP226">
        <v>1</v>
      </c>
      <c r="DQ226">
        <v>1</v>
      </c>
      <c r="DU226">
        <v>1013</v>
      </c>
      <c r="DV226" t="s">
        <v>370</v>
      </c>
      <c r="DW226" t="s">
        <v>370</v>
      </c>
      <c r="DX226">
        <v>1</v>
      </c>
      <c r="DZ226" t="s">
        <v>3</v>
      </c>
      <c r="EA226" t="s">
        <v>3</v>
      </c>
      <c r="EB226" t="s">
        <v>3</v>
      </c>
      <c r="EC226" t="s">
        <v>3</v>
      </c>
      <c r="EE226">
        <v>31727907</v>
      </c>
      <c r="EF226">
        <v>8</v>
      </c>
      <c r="EG226" t="s">
        <v>73</v>
      </c>
      <c r="EH226">
        <v>0</v>
      </c>
      <c r="EI226" t="s">
        <v>3</v>
      </c>
      <c r="EJ226">
        <v>1</v>
      </c>
      <c r="EK226">
        <v>500001</v>
      </c>
      <c r="EL226" t="s">
        <v>74</v>
      </c>
      <c r="EM226" t="s">
        <v>75</v>
      </c>
      <c r="EO226" t="s">
        <v>3</v>
      </c>
      <c r="EQ226">
        <v>0</v>
      </c>
      <c r="ER226">
        <v>130.78</v>
      </c>
      <c r="ES226">
        <v>130.78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0</v>
      </c>
      <c r="FQ226">
        <v>0</v>
      </c>
      <c r="FR226">
        <f t="shared" si="149"/>
        <v>0</v>
      </c>
      <c r="FS226">
        <v>0</v>
      </c>
      <c r="FX226">
        <v>0</v>
      </c>
      <c r="FY226">
        <v>0</v>
      </c>
      <c r="GA226" t="s">
        <v>3</v>
      </c>
      <c r="GD226">
        <v>1</v>
      </c>
      <c r="GF226">
        <v>878685773</v>
      </c>
      <c r="GG226">
        <v>2</v>
      </c>
      <c r="GH226">
        <v>1</v>
      </c>
      <c r="GI226">
        <v>2</v>
      </c>
      <c r="GJ226">
        <v>0</v>
      </c>
      <c r="GK226">
        <v>0</v>
      </c>
      <c r="GL226">
        <f t="shared" si="150"/>
        <v>0</v>
      </c>
      <c r="GM226">
        <f t="shared" si="151"/>
        <v>0</v>
      </c>
      <c r="GN226">
        <f t="shared" si="152"/>
        <v>0</v>
      </c>
      <c r="GO226">
        <f t="shared" si="153"/>
        <v>0</v>
      </c>
      <c r="GP226">
        <f t="shared" si="154"/>
        <v>0</v>
      </c>
      <c r="GR226">
        <v>0</v>
      </c>
      <c r="GS226">
        <v>3</v>
      </c>
      <c r="GT226">
        <v>0</v>
      </c>
      <c r="GU226" t="s">
        <v>3</v>
      </c>
      <c r="GV226">
        <f t="shared" si="155"/>
        <v>0</v>
      </c>
      <c r="GW226">
        <v>1</v>
      </c>
      <c r="GX226">
        <f t="shared" si="156"/>
        <v>0</v>
      </c>
      <c r="HA226">
        <v>0</v>
      </c>
      <c r="HB226">
        <v>0</v>
      </c>
      <c r="HC226">
        <f t="shared" si="157"/>
        <v>0</v>
      </c>
      <c r="HE226" t="s">
        <v>3</v>
      </c>
      <c r="HF226" t="s">
        <v>3</v>
      </c>
      <c r="HM226" t="s">
        <v>3</v>
      </c>
      <c r="HN226" t="s">
        <v>3</v>
      </c>
      <c r="HO226" t="s">
        <v>3</v>
      </c>
      <c r="HP226" t="s">
        <v>3</v>
      </c>
      <c r="HQ226" t="s">
        <v>3</v>
      </c>
      <c r="IK226">
        <v>0</v>
      </c>
    </row>
    <row r="227" spans="1:245" x14ac:dyDescent="0.2">
      <c r="A227">
        <v>17</v>
      </c>
      <c r="B227">
        <v>1</v>
      </c>
      <c r="C227">
        <f>ROW(SmtRes!A205)</f>
        <v>205</v>
      </c>
      <c r="D227">
        <f>ROW(EtalonRes!A205)</f>
        <v>205</v>
      </c>
      <c r="E227" t="s">
        <v>413</v>
      </c>
      <c r="F227" t="s">
        <v>414</v>
      </c>
      <c r="G227" t="s">
        <v>415</v>
      </c>
      <c r="H227" t="s">
        <v>203</v>
      </c>
      <c r="I227">
        <v>0</v>
      </c>
      <c r="J227">
        <v>0</v>
      </c>
      <c r="K227">
        <v>0</v>
      </c>
      <c r="O227">
        <f t="shared" si="136"/>
        <v>0</v>
      </c>
      <c r="P227">
        <f>SUMIF(SmtRes!AQ196:'SmtRes'!AQ205,"=1",SmtRes!DF196:'SmtRes'!DF205)</f>
        <v>0</v>
      </c>
      <c r="Q227">
        <f>SUMIF(SmtRes!AQ196:'SmtRes'!AQ205,"=1",SmtRes!DG196:'SmtRes'!DG205)</f>
        <v>0</v>
      </c>
      <c r="R227">
        <f>SUMIF(SmtRes!AQ196:'SmtRes'!AQ205,"=1",SmtRes!DH196:'SmtRes'!DH205)</f>
        <v>0</v>
      </c>
      <c r="S227">
        <f>SUMIF(SmtRes!AQ196:'SmtRes'!AQ205,"=1",SmtRes!DI196:'SmtRes'!DI205)</f>
        <v>0</v>
      </c>
      <c r="T227">
        <f t="shared" si="137"/>
        <v>0</v>
      </c>
      <c r="U227">
        <f>SUMIF(SmtRes!AQ196:'SmtRes'!AQ205,"=1",SmtRes!CV196:'SmtRes'!CV205)</f>
        <v>0</v>
      </c>
      <c r="V227">
        <f>SUMIF(SmtRes!AQ196:'SmtRes'!AQ205,"=1",SmtRes!CW196:'SmtRes'!CW205)</f>
        <v>0</v>
      </c>
      <c r="W227">
        <f t="shared" si="138"/>
        <v>0</v>
      </c>
      <c r="X227">
        <f t="shared" si="139"/>
        <v>0</v>
      </c>
      <c r="Y227">
        <f t="shared" si="140"/>
        <v>0</v>
      </c>
      <c r="AA227">
        <v>32945098</v>
      </c>
      <c r="AB227">
        <f t="shared" si="141"/>
        <v>41714.822061999999</v>
      </c>
      <c r="AC227">
        <f>ROUND((SUM(SmtRes!BQ196:'SmtRes'!BQ205)),6)</f>
        <v>50.434421999999998</v>
      </c>
      <c r="AD227">
        <f>ROUND((((SUM(SmtRes!BR196:'SmtRes'!BR205))-(SUM(SmtRes!BS196:'SmtRes'!BS205)))+AE227),6)</f>
        <v>1540.37175</v>
      </c>
      <c r="AE227">
        <f>ROUND((SUM(SmtRes!BS196:'SmtRes'!BS205)),6)</f>
        <v>964.01900000000001</v>
      </c>
      <c r="AF227">
        <f>ROUND((SUM(SmtRes!BT196:'SmtRes'!BT205)),6)</f>
        <v>40124.015890000002</v>
      </c>
      <c r="AG227">
        <f t="shared" si="142"/>
        <v>0</v>
      </c>
      <c r="AH227">
        <f>(SUM(SmtRes!BU196:'SmtRes'!BU205))</f>
        <v>87.618499999999997</v>
      </c>
      <c r="AI227">
        <f>(SUM(SmtRes!BV196:'SmtRes'!BV205))</f>
        <v>1.7124999999999999</v>
      </c>
      <c r="AJ227">
        <f t="shared" si="143"/>
        <v>0</v>
      </c>
      <c r="AK227">
        <v>36944.395621999996</v>
      </c>
      <c r="AL227">
        <v>50.434422000000005</v>
      </c>
      <c r="AM227">
        <v>1232.2973999999999</v>
      </c>
      <c r="AN227">
        <v>771.21519999999987</v>
      </c>
      <c r="AO227">
        <v>34890.448599999996</v>
      </c>
      <c r="AP227">
        <v>0</v>
      </c>
      <c r="AQ227">
        <v>76.19</v>
      </c>
      <c r="AR227">
        <v>1.3699999999999999</v>
      </c>
      <c r="AS227">
        <v>0</v>
      </c>
      <c r="AT227">
        <v>108.9</v>
      </c>
      <c r="AU227">
        <v>61.2</v>
      </c>
      <c r="AV227">
        <v>1</v>
      </c>
      <c r="AW227">
        <v>1</v>
      </c>
      <c r="AZ227">
        <v>1</v>
      </c>
      <c r="BA227">
        <v>1</v>
      </c>
      <c r="BB227">
        <v>1</v>
      </c>
      <c r="BC227">
        <v>1</v>
      </c>
      <c r="BD227" t="s">
        <v>3</v>
      </c>
      <c r="BE227" t="s">
        <v>3</v>
      </c>
      <c r="BF227" t="s">
        <v>3</v>
      </c>
      <c r="BG227" t="s">
        <v>3</v>
      </c>
      <c r="BH227">
        <v>0</v>
      </c>
      <c r="BI227">
        <v>1</v>
      </c>
      <c r="BJ227" t="s">
        <v>416</v>
      </c>
      <c r="BM227">
        <v>18001</v>
      </c>
      <c r="BN227">
        <v>0</v>
      </c>
      <c r="BO227" t="s">
        <v>3</v>
      </c>
      <c r="BP227">
        <v>0</v>
      </c>
      <c r="BQ227">
        <v>2</v>
      </c>
      <c r="BR227">
        <v>0</v>
      </c>
      <c r="BS227">
        <v>1</v>
      </c>
      <c r="BT227">
        <v>1</v>
      </c>
      <c r="BU227">
        <v>1</v>
      </c>
      <c r="BV227">
        <v>1</v>
      </c>
      <c r="BW227">
        <v>1</v>
      </c>
      <c r="BX227">
        <v>1</v>
      </c>
      <c r="BY227" t="s">
        <v>3</v>
      </c>
      <c r="BZ227">
        <v>121</v>
      </c>
      <c r="CA227">
        <v>72</v>
      </c>
      <c r="CB227" t="s">
        <v>3</v>
      </c>
      <c r="CE227">
        <v>0</v>
      </c>
      <c r="CF227">
        <v>0</v>
      </c>
      <c r="CG227">
        <v>0</v>
      </c>
      <c r="CM227">
        <v>0</v>
      </c>
      <c r="CN227" t="s">
        <v>1037</v>
      </c>
      <c r="CO227">
        <v>0</v>
      </c>
      <c r="CP227">
        <f t="shared" si="144"/>
        <v>0</v>
      </c>
      <c r="CQ227">
        <f>SUMIF(SmtRes!AQ196:'SmtRes'!AQ205,"=1",SmtRes!AA196:'SmtRes'!AA205)</f>
        <v>86.929999999999993</v>
      </c>
      <c r="CR227">
        <f>SUMIF(SmtRes!AQ196:'SmtRes'!AQ205,"=1",SmtRes!AB196:'SmtRes'!AB205)</f>
        <v>2273.73</v>
      </c>
      <c r="CS227">
        <f>SUMIF(SmtRes!AQ196:'SmtRes'!AQ205,"=1",SmtRes!AC196:'SmtRes'!AC205)</f>
        <v>1625.31</v>
      </c>
      <c r="CT227">
        <f>SUMIF(SmtRes!AQ196:'SmtRes'!AQ205,"=1",SmtRes!AD196:'SmtRes'!AD205)</f>
        <v>457.94</v>
      </c>
      <c r="CU227">
        <f t="shared" si="145"/>
        <v>0</v>
      </c>
      <c r="CV227">
        <f>SUMIF(SmtRes!AQ196:'SmtRes'!AQ205,"=1",SmtRes!BU196:'SmtRes'!BU205)</f>
        <v>87.618499999999997</v>
      </c>
      <c r="CW227">
        <f>SUMIF(SmtRes!AQ196:'SmtRes'!AQ205,"=1",SmtRes!BV196:'SmtRes'!BV205)</f>
        <v>1.7124999999999999</v>
      </c>
      <c r="CX227">
        <f t="shared" si="146"/>
        <v>0</v>
      </c>
      <c r="CY227">
        <f>(((S227+R227)*AT227)/100)</f>
        <v>0</v>
      </c>
      <c r="CZ227">
        <f>(((S227+R227)*AU227)/100)</f>
        <v>0</v>
      </c>
      <c r="DB227">
        <v>13</v>
      </c>
      <c r="DC227" t="s">
        <v>3</v>
      </c>
      <c r="DD227" t="s">
        <v>3</v>
      </c>
      <c r="DE227" t="s">
        <v>38</v>
      </c>
      <c r="DF227" t="s">
        <v>38</v>
      </c>
      <c r="DG227" t="s">
        <v>39</v>
      </c>
      <c r="DH227" t="s">
        <v>3</v>
      </c>
      <c r="DI227" t="s">
        <v>39</v>
      </c>
      <c r="DJ227" t="s">
        <v>38</v>
      </c>
      <c r="DK227" t="s">
        <v>3</v>
      </c>
      <c r="DL227" t="s">
        <v>40</v>
      </c>
      <c r="DM227" t="s">
        <v>41</v>
      </c>
      <c r="DN227">
        <v>0</v>
      </c>
      <c r="DO227">
        <v>0</v>
      </c>
      <c r="DP227">
        <v>1</v>
      </c>
      <c r="DQ227">
        <v>1</v>
      </c>
      <c r="DU227">
        <v>1013</v>
      </c>
      <c r="DV227" t="s">
        <v>203</v>
      </c>
      <c r="DW227" t="s">
        <v>203</v>
      </c>
      <c r="DX227">
        <v>1</v>
      </c>
      <c r="DZ227" t="s">
        <v>3</v>
      </c>
      <c r="EA227" t="s">
        <v>3</v>
      </c>
      <c r="EB227" t="s">
        <v>3</v>
      </c>
      <c r="EC227" t="s">
        <v>3</v>
      </c>
      <c r="EE227">
        <v>31728003</v>
      </c>
      <c r="EF227">
        <v>2</v>
      </c>
      <c r="EG227" t="s">
        <v>24</v>
      </c>
      <c r="EH227">
        <v>16</v>
      </c>
      <c r="EI227" t="s">
        <v>362</v>
      </c>
      <c r="EJ227">
        <v>1</v>
      </c>
      <c r="EK227">
        <v>18001</v>
      </c>
      <c r="EL227" t="s">
        <v>417</v>
      </c>
      <c r="EM227" t="s">
        <v>418</v>
      </c>
      <c r="EO227" t="s">
        <v>44</v>
      </c>
      <c r="EQ227">
        <v>0</v>
      </c>
      <c r="ER227">
        <v>0</v>
      </c>
      <c r="ES227">
        <v>0</v>
      </c>
      <c r="ET227">
        <v>0</v>
      </c>
      <c r="EU227">
        <v>0</v>
      </c>
      <c r="EV227">
        <v>0</v>
      </c>
      <c r="EW227">
        <v>76.19</v>
      </c>
      <c r="EX227">
        <v>1.37</v>
      </c>
      <c r="EY227">
        <v>0</v>
      </c>
      <c r="FQ227">
        <v>0</v>
      </c>
      <c r="FR227">
        <f t="shared" si="149"/>
        <v>0</v>
      </c>
      <c r="FS227">
        <v>0</v>
      </c>
      <c r="FX227">
        <v>108.9</v>
      </c>
      <c r="FY227">
        <v>61.2</v>
      </c>
      <c r="GA227" t="s">
        <v>3</v>
      </c>
      <c r="GD227">
        <v>1</v>
      </c>
      <c r="GF227">
        <v>-1294944993</v>
      </c>
      <c r="GG227">
        <v>2</v>
      </c>
      <c r="GH227">
        <v>1</v>
      </c>
      <c r="GI227">
        <v>-2</v>
      </c>
      <c r="GJ227">
        <v>0</v>
      </c>
      <c r="GK227">
        <v>0</v>
      </c>
      <c r="GL227">
        <f t="shared" si="150"/>
        <v>0</v>
      </c>
      <c r="GM227">
        <f t="shared" si="151"/>
        <v>0</v>
      </c>
      <c r="GN227">
        <f t="shared" si="152"/>
        <v>0</v>
      </c>
      <c r="GO227">
        <f t="shared" si="153"/>
        <v>0</v>
      </c>
      <c r="GP227">
        <f t="shared" si="154"/>
        <v>0</v>
      </c>
      <c r="GR227">
        <v>0</v>
      </c>
      <c r="GS227">
        <v>3</v>
      </c>
      <c r="GT227">
        <v>0</v>
      </c>
      <c r="GU227" t="s">
        <v>3</v>
      </c>
      <c r="GV227">
        <f t="shared" si="155"/>
        <v>0</v>
      </c>
      <c r="GW227">
        <v>1</v>
      </c>
      <c r="GX227">
        <f t="shared" si="156"/>
        <v>0</v>
      </c>
      <c r="HA227">
        <v>0</v>
      </c>
      <c r="HB227">
        <v>0</v>
      </c>
      <c r="HC227">
        <f t="shared" si="157"/>
        <v>0</v>
      </c>
      <c r="HE227" t="s">
        <v>3</v>
      </c>
      <c r="HF227" t="s">
        <v>3</v>
      </c>
      <c r="HM227" t="s">
        <v>3</v>
      </c>
      <c r="HN227" t="s">
        <v>365</v>
      </c>
      <c r="HO227" t="s">
        <v>366</v>
      </c>
      <c r="HP227" t="s">
        <v>362</v>
      </c>
      <c r="HQ227" t="s">
        <v>362</v>
      </c>
      <c r="IK227">
        <v>0</v>
      </c>
    </row>
    <row r="228" spans="1:245" x14ac:dyDescent="0.2">
      <c r="A228">
        <v>18</v>
      </c>
      <c r="B228">
        <v>1</v>
      </c>
      <c r="C228">
        <v>203</v>
      </c>
      <c r="E228" t="s">
        <v>419</v>
      </c>
      <c r="F228" t="s">
        <v>420</v>
      </c>
      <c r="G228" t="s">
        <v>421</v>
      </c>
      <c r="H228" t="s">
        <v>203</v>
      </c>
      <c r="I228">
        <v>0</v>
      </c>
      <c r="J228">
        <v>4</v>
      </c>
      <c r="K228">
        <v>0</v>
      </c>
      <c r="O228">
        <f t="shared" si="136"/>
        <v>0</v>
      </c>
      <c r="P228">
        <f t="shared" ref="P228:P235" si="179">ROUND(CQ228*I228,2)</f>
        <v>0</v>
      </c>
      <c r="Q228">
        <f t="shared" ref="Q228:Q235" si="180">ROUND(CR228*I228,2)</f>
        <v>0</v>
      </c>
      <c r="R228">
        <f t="shared" ref="R228:R235" si="181">ROUND(CS228*I228,2)</f>
        <v>0</v>
      </c>
      <c r="S228">
        <f t="shared" ref="S228:S235" si="182">ROUND(CT228*I228,2)</f>
        <v>0</v>
      </c>
      <c r="T228">
        <f t="shared" si="137"/>
        <v>0</v>
      </c>
      <c r="U228">
        <f t="shared" ref="U228:U235" si="183">ROUND(CV228*I228,7)</f>
        <v>0</v>
      </c>
      <c r="V228">
        <f t="shared" ref="V228:V235" si="184">ROUND(CW228*I228,7)</f>
        <v>0</v>
      </c>
      <c r="W228">
        <f t="shared" si="138"/>
        <v>0</v>
      </c>
      <c r="X228">
        <f t="shared" si="139"/>
        <v>0</v>
      </c>
      <c r="Y228">
        <f t="shared" si="140"/>
        <v>0</v>
      </c>
      <c r="AA228">
        <v>32945098</v>
      </c>
      <c r="AB228">
        <f t="shared" si="141"/>
        <v>0</v>
      </c>
      <c r="AC228">
        <f t="shared" ref="AC228:AC235" si="185">ROUND((ES228),6)</f>
        <v>0</v>
      </c>
      <c r="AD228">
        <f t="shared" ref="AD228:AD235" si="186">ROUND((((ET228)-(EU228))+AE228),6)</f>
        <v>0</v>
      </c>
      <c r="AE228">
        <f t="shared" ref="AE228:AF235" si="187">ROUND((EU228),6)</f>
        <v>0</v>
      </c>
      <c r="AF228">
        <f t="shared" si="187"/>
        <v>0</v>
      </c>
      <c r="AG228">
        <f t="shared" si="142"/>
        <v>0</v>
      </c>
      <c r="AH228">
        <f t="shared" ref="AH228:AI235" si="188">(EW228)</f>
        <v>0</v>
      </c>
      <c r="AI228">
        <f t="shared" si="188"/>
        <v>0</v>
      </c>
      <c r="AJ228">
        <f t="shared" si="143"/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121</v>
      </c>
      <c r="AU228">
        <v>72</v>
      </c>
      <c r="AV228">
        <v>1</v>
      </c>
      <c r="AW228">
        <v>1</v>
      </c>
      <c r="AZ228">
        <v>1</v>
      </c>
      <c r="BA228">
        <v>1</v>
      </c>
      <c r="BB228">
        <v>1</v>
      </c>
      <c r="BC228">
        <v>1</v>
      </c>
      <c r="BD228" t="s">
        <v>3</v>
      </c>
      <c r="BE228" t="s">
        <v>3</v>
      </c>
      <c r="BF228" t="s">
        <v>3</v>
      </c>
      <c r="BG228" t="s">
        <v>3</v>
      </c>
      <c r="BH228">
        <v>3</v>
      </c>
      <c r="BI228">
        <v>1</v>
      </c>
      <c r="BJ228" t="s">
        <v>3</v>
      </c>
      <c r="BM228">
        <v>18001</v>
      </c>
      <c r="BN228">
        <v>0</v>
      </c>
      <c r="BO228" t="s">
        <v>3</v>
      </c>
      <c r="BP228">
        <v>0</v>
      </c>
      <c r="BQ228">
        <v>2</v>
      </c>
      <c r="BR228">
        <v>0</v>
      </c>
      <c r="BS228">
        <v>1</v>
      </c>
      <c r="BT228">
        <v>1</v>
      </c>
      <c r="BU228">
        <v>1</v>
      </c>
      <c r="BV228">
        <v>1</v>
      </c>
      <c r="BW228">
        <v>1</v>
      </c>
      <c r="BX228">
        <v>1</v>
      </c>
      <c r="BY228" t="s">
        <v>3</v>
      </c>
      <c r="BZ228">
        <v>121</v>
      </c>
      <c r="CA228">
        <v>72</v>
      </c>
      <c r="CB228" t="s">
        <v>3</v>
      </c>
      <c r="CE228">
        <v>0</v>
      </c>
      <c r="CF228">
        <v>0</v>
      </c>
      <c r="CG228">
        <v>0</v>
      </c>
      <c r="CM228">
        <v>0</v>
      </c>
      <c r="CN228" t="s">
        <v>3</v>
      </c>
      <c r="CO228">
        <v>0</v>
      </c>
      <c r="CP228">
        <f t="shared" si="144"/>
        <v>0</v>
      </c>
      <c r="CQ228">
        <f t="shared" ref="CQ228:CQ235" si="189">ROUND(AL228*BC228,2)</f>
        <v>0</v>
      </c>
      <c r="CR228">
        <f t="shared" ref="CR228:CR235" si="190">ROUND(AM228*BB228,2)</f>
        <v>0</v>
      </c>
      <c r="CS228">
        <f t="shared" ref="CS228:CS235" si="191">ROUND(AN228*BS228,2)</f>
        <v>0</v>
      </c>
      <c r="CT228">
        <f t="shared" ref="CT228:CT235" si="192">ROUND(AO228*BA228,2)</f>
        <v>0</v>
      </c>
      <c r="CU228">
        <f t="shared" si="145"/>
        <v>0</v>
      </c>
      <c r="CV228">
        <f t="shared" ref="CV228:CW235" si="193">AH228</f>
        <v>0</v>
      </c>
      <c r="CW228">
        <f t="shared" si="193"/>
        <v>0</v>
      </c>
      <c r="CX228">
        <f t="shared" si="146"/>
        <v>0</v>
      </c>
      <c r="CY228">
        <f>(((S228+R228)*AT228)/100)</f>
        <v>0</v>
      </c>
      <c r="CZ228">
        <f>(((S228+R228)*AU228)/100)</f>
        <v>0</v>
      </c>
      <c r="DC228" t="s">
        <v>3</v>
      </c>
      <c r="DD228" t="s">
        <v>3</v>
      </c>
      <c r="DE228" t="s">
        <v>3</v>
      </c>
      <c r="DF228" t="s">
        <v>3</v>
      </c>
      <c r="DG228" t="s">
        <v>3</v>
      </c>
      <c r="DH228" t="s">
        <v>3</v>
      </c>
      <c r="DI228" t="s">
        <v>3</v>
      </c>
      <c r="DJ228" t="s">
        <v>3</v>
      </c>
      <c r="DK228" t="s">
        <v>3</v>
      </c>
      <c r="DL228" t="s">
        <v>3</v>
      </c>
      <c r="DM228" t="s">
        <v>3</v>
      </c>
      <c r="DN228">
        <v>0</v>
      </c>
      <c r="DO228">
        <v>0</v>
      </c>
      <c r="DP228">
        <v>1</v>
      </c>
      <c r="DQ228">
        <v>1</v>
      </c>
      <c r="DU228">
        <v>1013</v>
      </c>
      <c r="DV228" t="s">
        <v>203</v>
      </c>
      <c r="DW228" t="s">
        <v>203</v>
      </c>
      <c r="DX228">
        <v>1</v>
      </c>
      <c r="DZ228" t="s">
        <v>3</v>
      </c>
      <c r="EA228" t="s">
        <v>3</v>
      </c>
      <c r="EB228" t="s">
        <v>3</v>
      </c>
      <c r="EC228" t="s">
        <v>3</v>
      </c>
      <c r="EE228">
        <v>31728003</v>
      </c>
      <c r="EF228">
        <v>2</v>
      </c>
      <c r="EG228" t="s">
        <v>24</v>
      </c>
      <c r="EH228">
        <v>16</v>
      </c>
      <c r="EI228" t="s">
        <v>362</v>
      </c>
      <c r="EJ228">
        <v>1</v>
      </c>
      <c r="EK228">
        <v>18001</v>
      </c>
      <c r="EL228" t="s">
        <v>417</v>
      </c>
      <c r="EM228" t="s">
        <v>418</v>
      </c>
      <c r="EO228" t="s">
        <v>3</v>
      </c>
      <c r="EQ228">
        <v>0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0</v>
      </c>
      <c r="EX228">
        <v>0</v>
      </c>
      <c r="FQ228">
        <v>0</v>
      </c>
      <c r="FR228">
        <f t="shared" si="149"/>
        <v>0</v>
      </c>
      <c r="FS228">
        <v>0</v>
      </c>
      <c r="FX228">
        <v>121</v>
      </c>
      <c r="FY228">
        <v>72</v>
      </c>
      <c r="GA228" t="s">
        <v>3</v>
      </c>
      <c r="GD228">
        <v>1</v>
      </c>
      <c r="GF228">
        <v>1957326579</v>
      </c>
      <c r="GG228">
        <v>2</v>
      </c>
      <c r="GH228">
        <v>1</v>
      </c>
      <c r="GI228">
        <v>-2</v>
      </c>
      <c r="GJ228">
        <v>0</v>
      </c>
      <c r="GK228">
        <v>0</v>
      </c>
      <c r="GL228">
        <f t="shared" si="150"/>
        <v>0</v>
      </c>
      <c r="GM228">
        <f t="shared" si="151"/>
        <v>0</v>
      </c>
      <c r="GN228">
        <f t="shared" si="152"/>
        <v>0</v>
      </c>
      <c r="GO228">
        <f t="shared" si="153"/>
        <v>0</v>
      </c>
      <c r="GP228">
        <f t="shared" si="154"/>
        <v>0</v>
      </c>
      <c r="GR228">
        <v>0</v>
      </c>
      <c r="GS228">
        <v>3</v>
      </c>
      <c r="GT228">
        <v>0</v>
      </c>
      <c r="GU228" t="s">
        <v>3</v>
      </c>
      <c r="GV228">
        <f t="shared" si="155"/>
        <v>0</v>
      </c>
      <c r="GW228">
        <v>1</v>
      </c>
      <c r="GX228">
        <f t="shared" si="156"/>
        <v>0</v>
      </c>
      <c r="HA228">
        <v>0</v>
      </c>
      <c r="HB228">
        <v>0</v>
      </c>
      <c r="HC228">
        <f t="shared" si="157"/>
        <v>0</v>
      </c>
      <c r="HE228" t="s">
        <v>3</v>
      </c>
      <c r="HF228" t="s">
        <v>3</v>
      </c>
      <c r="HM228" t="s">
        <v>3</v>
      </c>
      <c r="HN228" t="s">
        <v>365</v>
      </c>
      <c r="HO228" t="s">
        <v>366</v>
      </c>
      <c r="HP228" t="s">
        <v>362</v>
      </c>
      <c r="HQ228" t="s">
        <v>362</v>
      </c>
      <c r="IK228">
        <v>0</v>
      </c>
    </row>
    <row r="229" spans="1:245" x14ac:dyDescent="0.2">
      <c r="A229">
        <v>18</v>
      </c>
      <c r="B229">
        <v>1</v>
      </c>
      <c r="C229">
        <v>204</v>
      </c>
      <c r="E229" t="s">
        <v>422</v>
      </c>
      <c r="F229" t="s">
        <v>423</v>
      </c>
      <c r="G229" t="s">
        <v>424</v>
      </c>
      <c r="H229" t="s">
        <v>370</v>
      </c>
      <c r="I229">
        <f>I227*J229</f>
        <v>0</v>
      </c>
      <c r="J229">
        <v>99.999999999999986</v>
      </c>
      <c r="K229">
        <v>0</v>
      </c>
      <c r="O229">
        <f t="shared" si="136"/>
        <v>0</v>
      </c>
      <c r="P229">
        <f t="shared" si="179"/>
        <v>0</v>
      </c>
      <c r="Q229">
        <f t="shared" si="180"/>
        <v>0</v>
      </c>
      <c r="R229">
        <f t="shared" si="181"/>
        <v>0</v>
      </c>
      <c r="S229">
        <f t="shared" si="182"/>
        <v>0</v>
      </c>
      <c r="T229">
        <f t="shared" si="137"/>
        <v>0</v>
      </c>
      <c r="U229">
        <f t="shared" si="183"/>
        <v>0</v>
      </c>
      <c r="V229">
        <f t="shared" si="184"/>
        <v>0</v>
      </c>
      <c r="W229">
        <f t="shared" si="138"/>
        <v>0</v>
      </c>
      <c r="X229">
        <f t="shared" si="139"/>
        <v>0</v>
      </c>
      <c r="Y229">
        <f t="shared" si="140"/>
        <v>0</v>
      </c>
      <c r="AA229">
        <v>32945098</v>
      </c>
      <c r="AB229">
        <f t="shared" si="141"/>
        <v>0</v>
      </c>
      <c r="AC229">
        <f t="shared" si="185"/>
        <v>0</v>
      </c>
      <c r="AD229">
        <f t="shared" si="186"/>
        <v>0</v>
      </c>
      <c r="AE229">
        <f t="shared" si="187"/>
        <v>0</v>
      </c>
      <c r="AF229">
        <f t="shared" si="187"/>
        <v>0</v>
      </c>
      <c r="AG229">
        <f t="shared" si="142"/>
        <v>0</v>
      </c>
      <c r="AH229">
        <f t="shared" si="188"/>
        <v>0</v>
      </c>
      <c r="AI229">
        <f t="shared" si="188"/>
        <v>0</v>
      </c>
      <c r="AJ229">
        <f t="shared" si="143"/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121</v>
      </c>
      <c r="AU229">
        <v>72</v>
      </c>
      <c r="AV229">
        <v>1</v>
      </c>
      <c r="AW229">
        <v>1</v>
      </c>
      <c r="AZ229">
        <v>1</v>
      </c>
      <c r="BA229">
        <v>1</v>
      </c>
      <c r="BB229">
        <v>1</v>
      </c>
      <c r="BC229">
        <v>1</v>
      </c>
      <c r="BD229" t="s">
        <v>3</v>
      </c>
      <c r="BE229" t="s">
        <v>3</v>
      </c>
      <c r="BF229" t="s">
        <v>3</v>
      </c>
      <c r="BG229" t="s">
        <v>3</v>
      </c>
      <c r="BH229">
        <v>3</v>
      </c>
      <c r="BI229">
        <v>1</v>
      </c>
      <c r="BJ229" t="s">
        <v>3</v>
      </c>
      <c r="BM229">
        <v>18001</v>
      </c>
      <c r="BN229">
        <v>0</v>
      </c>
      <c r="BO229" t="s">
        <v>3</v>
      </c>
      <c r="BP229">
        <v>0</v>
      </c>
      <c r="BQ229">
        <v>2</v>
      </c>
      <c r="BR229">
        <v>0</v>
      </c>
      <c r="BS229">
        <v>1</v>
      </c>
      <c r="BT229">
        <v>1</v>
      </c>
      <c r="BU229">
        <v>1</v>
      </c>
      <c r="BV229">
        <v>1</v>
      </c>
      <c r="BW229">
        <v>1</v>
      </c>
      <c r="BX229">
        <v>1</v>
      </c>
      <c r="BY229" t="s">
        <v>3</v>
      </c>
      <c r="BZ229">
        <v>121</v>
      </c>
      <c r="CA229">
        <v>72</v>
      </c>
      <c r="CB229" t="s">
        <v>3</v>
      </c>
      <c r="CE229">
        <v>0</v>
      </c>
      <c r="CF229">
        <v>0</v>
      </c>
      <c r="CG229">
        <v>0</v>
      </c>
      <c r="CM229">
        <v>0</v>
      </c>
      <c r="CN229" t="s">
        <v>3</v>
      </c>
      <c r="CO229">
        <v>0</v>
      </c>
      <c r="CP229">
        <f t="shared" si="144"/>
        <v>0</v>
      </c>
      <c r="CQ229">
        <f t="shared" si="189"/>
        <v>0</v>
      </c>
      <c r="CR229">
        <f t="shared" si="190"/>
        <v>0</v>
      </c>
      <c r="CS229">
        <f t="shared" si="191"/>
        <v>0</v>
      </c>
      <c r="CT229">
        <f t="shared" si="192"/>
        <v>0</v>
      </c>
      <c r="CU229">
        <f t="shared" si="145"/>
        <v>0</v>
      </c>
      <c r="CV229">
        <f t="shared" si="193"/>
        <v>0</v>
      </c>
      <c r="CW229">
        <f t="shared" si="193"/>
        <v>0</v>
      </c>
      <c r="CX229">
        <f t="shared" si="146"/>
        <v>0</v>
      </c>
      <c r="CY229">
        <f>(((S229+R229)*AT229)/100)</f>
        <v>0</v>
      </c>
      <c r="CZ229">
        <f>(((S229+R229)*AU229)/100)</f>
        <v>0</v>
      </c>
      <c r="DC229" t="s">
        <v>3</v>
      </c>
      <c r="DD229" t="s">
        <v>3</v>
      </c>
      <c r="DE229" t="s">
        <v>3</v>
      </c>
      <c r="DF229" t="s">
        <v>3</v>
      </c>
      <c r="DG229" t="s">
        <v>3</v>
      </c>
      <c r="DH229" t="s">
        <v>3</v>
      </c>
      <c r="DI229" t="s">
        <v>3</v>
      </c>
      <c r="DJ229" t="s">
        <v>3</v>
      </c>
      <c r="DK229" t="s">
        <v>3</v>
      </c>
      <c r="DL229" t="s">
        <v>3</v>
      </c>
      <c r="DM229" t="s">
        <v>3</v>
      </c>
      <c r="DN229">
        <v>0</v>
      </c>
      <c r="DO229">
        <v>0</v>
      </c>
      <c r="DP229">
        <v>1</v>
      </c>
      <c r="DQ229">
        <v>1</v>
      </c>
      <c r="DU229">
        <v>1013</v>
      </c>
      <c r="DV229" t="s">
        <v>370</v>
      </c>
      <c r="DW229" t="s">
        <v>370</v>
      </c>
      <c r="DX229">
        <v>1</v>
      </c>
      <c r="DZ229" t="s">
        <v>3</v>
      </c>
      <c r="EA229" t="s">
        <v>3</v>
      </c>
      <c r="EB229" t="s">
        <v>3</v>
      </c>
      <c r="EC229" t="s">
        <v>3</v>
      </c>
      <c r="EE229">
        <v>31728003</v>
      </c>
      <c r="EF229">
        <v>2</v>
      </c>
      <c r="EG229" t="s">
        <v>24</v>
      </c>
      <c r="EH229">
        <v>16</v>
      </c>
      <c r="EI229" t="s">
        <v>362</v>
      </c>
      <c r="EJ229">
        <v>1</v>
      </c>
      <c r="EK229">
        <v>18001</v>
      </c>
      <c r="EL229" t="s">
        <v>417</v>
      </c>
      <c r="EM229" t="s">
        <v>418</v>
      </c>
      <c r="EO229" t="s">
        <v>3</v>
      </c>
      <c r="EQ229">
        <v>0</v>
      </c>
      <c r="ER229">
        <v>0</v>
      </c>
      <c r="ES229">
        <v>0</v>
      </c>
      <c r="ET229">
        <v>0</v>
      </c>
      <c r="EU229">
        <v>0</v>
      </c>
      <c r="EV229">
        <v>0</v>
      </c>
      <c r="EW229">
        <v>0</v>
      </c>
      <c r="EX229">
        <v>0</v>
      </c>
      <c r="FQ229">
        <v>0</v>
      </c>
      <c r="FR229">
        <f t="shared" si="149"/>
        <v>0</v>
      </c>
      <c r="FS229">
        <v>0</v>
      </c>
      <c r="FX229">
        <v>121</v>
      </c>
      <c r="FY229">
        <v>72</v>
      </c>
      <c r="GA229" t="s">
        <v>3</v>
      </c>
      <c r="GD229">
        <v>1</v>
      </c>
      <c r="GF229">
        <v>-442781290</v>
      </c>
      <c r="GG229">
        <v>2</v>
      </c>
      <c r="GH229">
        <v>1</v>
      </c>
      <c r="GI229">
        <v>-2</v>
      </c>
      <c r="GJ229">
        <v>0</v>
      </c>
      <c r="GK229">
        <v>0</v>
      </c>
      <c r="GL229">
        <f t="shared" si="150"/>
        <v>0</v>
      </c>
      <c r="GM229">
        <f t="shared" si="151"/>
        <v>0</v>
      </c>
      <c r="GN229">
        <f t="shared" si="152"/>
        <v>0</v>
      </c>
      <c r="GO229">
        <f t="shared" si="153"/>
        <v>0</v>
      </c>
      <c r="GP229">
        <f t="shared" si="154"/>
        <v>0</v>
      </c>
      <c r="GR229">
        <v>0</v>
      </c>
      <c r="GS229">
        <v>3</v>
      </c>
      <c r="GT229">
        <v>0</v>
      </c>
      <c r="GU229" t="s">
        <v>3</v>
      </c>
      <c r="GV229">
        <f t="shared" si="155"/>
        <v>0</v>
      </c>
      <c r="GW229">
        <v>1</v>
      </c>
      <c r="GX229">
        <f t="shared" si="156"/>
        <v>0</v>
      </c>
      <c r="HA229">
        <v>0</v>
      </c>
      <c r="HB229">
        <v>0</v>
      </c>
      <c r="HC229">
        <f t="shared" si="157"/>
        <v>0</v>
      </c>
      <c r="HE229" t="s">
        <v>3</v>
      </c>
      <c r="HF229" t="s">
        <v>3</v>
      </c>
      <c r="HM229" t="s">
        <v>3</v>
      </c>
      <c r="HN229" t="s">
        <v>365</v>
      </c>
      <c r="HO229" t="s">
        <v>366</v>
      </c>
      <c r="HP229" t="s">
        <v>362</v>
      </c>
      <c r="HQ229" t="s">
        <v>362</v>
      </c>
      <c r="IK229">
        <v>0</v>
      </c>
    </row>
    <row r="230" spans="1:245" x14ac:dyDescent="0.2">
      <c r="A230">
        <v>18</v>
      </c>
      <c r="B230">
        <v>1</v>
      </c>
      <c r="C230">
        <v>205</v>
      </c>
      <c r="E230" t="s">
        <v>425</v>
      </c>
      <c r="F230" t="s">
        <v>426</v>
      </c>
      <c r="G230" t="s">
        <v>427</v>
      </c>
      <c r="H230" t="s">
        <v>246</v>
      </c>
      <c r="I230">
        <f>I227*J230</f>
        <v>0</v>
      </c>
      <c r="J230">
        <v>0</v>
      </c>
      <c r="K230">
        <v>0</v>
      </c>
      <c r="O230">
        <f t="shared" si="136"/>
        <v>0</v>
      </c>
      <c r="P230">
        <f t="shared" si="179"/>
        <v>0</v>
      </c>
      <c r="Q230">
        <f t="shared" si="180"/>
        <v>0</v>
      </c>
      <c r="R230">
        <f t="shared" si="181"/>
        <v>0</v>
      </c>
      <c r="S230">
        <f t="shared" si="182"/>
        <v>0</v>
      </c>
      <c r="T230">
        <f t="shared" si="137"/>
        <v>0</v>
      </c>
      <c r="U230">
        <f t="shared" si="183"/>
        <v>0</v>
      </c>
      <c r="V230">
        <f t="shared" si="184"/>
        <v>0</v>
      </c>
      <c r="W230">
        <f t="shared" si="138"/>
        <v>0</v>
      </c>
      <c r="X230">
        <f t="shared" si="139"/>
        <v>0</v>
      </c>
      <c r="Y230">
        <f t="shared" si="140"/>
        <v>0</v>
      </c>
      <c r="AA230">
        <v>32945098</v>
      </c>
      <c r="AB230">
        <f t="shared" si="141"/>
        <v>0</v>
      </c>
      <c r="AC230">
        <f t="shared" si="185"/>
        <v>0</v>
      </c>
      <c r="AD230">
        <f t="shared" si="186"/>
        <v>0</v>
      </c>
      <c r="AE230">
        <f t="shared" si="187"/>
        <v>0</v>
      </c>
      <c r="AF230">
        <f t="shared" si="187"/>
        <v>0</v>
      </c>
      <c r="AG230">
        <f t="shared" si="142"/>
        <v>0</v>
      </c>
      <c r="AH230">
        <f t="shared" si="188"/>
        <v>0</v>
      </c>
      <c r="AI230">
        <f t="shared" si="188"/>
        <v>0</v>
      </c>
      <c r="AJ230">
        <f t="shared" si="143"/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121</v>
      </c>
      <c r="AU230">
        <v>72</v>
      </c>
      <c r="AV230">
        <v>1</v>
      </c>
      <c r="AW230">
        <v>1</v>
      </c>
      <c r="AZ230">
        <v>1</v>
      </c>
      <c r="BA230">
        <v>1</v>
      </c>
      <c r="BB230">
        <v>1</v>
      </c>
      <c r="BC230">
        <v>1</v>
      </c>
      <c r="BD230" t="s">
        <v>3</v>
      </c>
      <c r="BE230" t="s">
        <v>3</v>
      </c>
      <c r="BF230" t="s">
        <v>3</v>
      </c>
      <c r="BG230" t="s">
        <v>3</v>
      </c>
      <c r="BH230">
        <v>3</v>
      </c>
      <c r="BI230">
        <v>1</v>
      </c>
      <c r="BJ230" t="s">
        <v>3</v>
      </c>
      <c r="BM230">
        <v>18001</v>
      </c>
      <c r="BN230">
        <v>0</v>
      </c>
      <c r="BO230" t="s">
        <v>3</v>
      </c>
      <c r="BP230">
        <v>0</v>
      </c>
      <c r="BQ230">
        <v>2</v>
      </c>
      <c r="BR230">
        <v>0</v>
      </c>
      <c r="BS230">
        <v>1</v>
      </c>
      <c r="BT230">
        <v>1</v>
      </c>
      <c r="BU230">
        <v>1</v>
      </c>
      <c r="BV230">
        <v>1</v>
      </c>
      <c r="BW230">
        <v>1</v>
      </c>
      <c r="BX230">
        <v>1</v>
      </c>
      <c r="BY230" t="s">
        <v>3</v>
      </c>
      <c r="BZ230">
        <v>121</v>
      </c>
      <c r="CA230">
        <v>72</v>
      </c>
      <c r="CB230" t="s">
        <v>3</v>
      </c>
      <c r="CE230">
        <v>0</v>
      </c>
      <c r="CF230">
        <v>0</v>
      </c>
      <c r="CG230">
        <v>0</v>
      </c>
      <c r="CM230">
        <v>0</v>
      </c>
      <c r="CN230" t="s">
        <v>3</v>
      </c>
      <c r="CO230">
        <v>0</v>
      </c>
      <c r="CP230">
        <f t="shared" si="144"/>
        <v>0</v>
      </c>
      <c r="CQ230">
        <f t="shared" si="189"/>
        <v>0</v>
      </c>
      <c r="CR230">
        <f t="shared" si="190"/>
        <v>0</v>
      </c>
      <c r="CS230">
        <f t="shared" si="191"/>
        <v>0</v>
      </c>
      <c r="CT230">
        <f t="shared" si="192"/>
        <v>0</v>
      </c>
      <c r="CU230">
        <f t="shared" si="145"/>
        <v>0</v>
      </c>
      <c r="CV230">
        <f t="shared" si="193"/>
        <v>0</v>
      </c>
      <c r="CW230">
        <f t="shared" si="193"/>
        <v>0</v>
      </c>
      <c r="CX230">
        <f t="shared" si="146"/>
        <v>0</v>
      </c>
      <c r="CY230">
        <f>(((S230+R230)*AT230)/100)</f>
        <v>0</v>
      </c>
      <c r="CZ230">
        <f>(((S230+R230)*AU230)/100)</f>
        <v>0</v>
      </c>
      <c r="DC230" t="s">
        <v>3</v>
      </c>
      <c r="DD230" t="s">
        <v>3</v>
      </c>
      <c r="DE230" t="s">
        <v>3</v>
      </c>
      <c r="DF230" t="s">
        <v>3</v>
      </c>
      <c r="DG230" t="s">
        <v>3</v>
      </c>
      <c r="DH230" t="s">
        <v>3</v>
      </c>
      <c r="DI230" t="s">
        <v>3</v>
      </c>
      <c r="DJ230" t="s">
        <v>3</v>
      </c>
      <c r="DK230" t="s">
        <v>3</v>
      </c>
      <c r="DL230" t="s">
        <v>3</v>
      </c>
      <c r="DM230" t="s">
        <v>3</v>
      </c>
      <c r="DN230">
        <v>0</v>
      </c>
      <c r="DO230">
        <v>0</v>
      </c>
      <c r="DP230">
        <v>1</v>
      </c>
      <c r="DQ230">
        <v>1</v>
      </c>
      <c r="DU230">
        <v>1013</v>
      </c>
      <c r="DV230" t="s">
        <v>246</v>
      </c>
      <c r="DW230" t="s">
        <v>246</v>
      </c>
      <c r="DX230">
        <v>1</v>
      </c>
      <c r="DZ230" t="s">
        <v>3</v>
      </c>
      <c r="EA230" t="s">
        <v>3</v>
      </c>
      <c r="EB230" t="s">
        <v>3</v>
      </c>
      <c r="EC230" t="s">
        <v>3</v>
      </c>
      <c r="EE230">
        <v>31728003</v>
      </c>
      <c r="EF230">
        <v>2</v>
      </c>
      <c r="EG230" t="s">
        <v>24</v>
      </c>
      <c r="EH230">
        <v>16</v>
      </c>
      <c r="EI230" t="s">
        <v>362</v>
      </c>
      <c r="EJ230">
        <v>1</v>
      </c>
      <c r="EK230">
        <v>18001</v>
      </c>
      <c r="EL230" t="s">
        <v>417</v>
      </c>
      <c r="EM230" t="s">
        <v>418</v>
      </c>
      <c r="EO230" t="s">
        <v>3</v>
      </c>
      <c r="EQ230">
        <v>0</v>
      </c>
      <c r="ER230">
        <v>0</v>
      </c>
      <c r="ES230">
        <v>0</v>
      </c>
      <c r="ET230">
        <v>0</v>
      </c>
      <c r="EU230">
        <v>0</v>
      </c>
      <c r="EV230">
        <v>0</v>
      </c>
      <c r="EW230">
        <v>0</v>
      </c>
      <c r="EX230">
        <v>0</v>
      </c>
      <c r="FQ230">
        <v>0</v>
      </c>
      <c r="FR230">
        <f t="shared" si="149"/>
        <v>0</v>
      </c>
      <c r="FS230">
        <v>0</v>
      </c>
      <c r="FX230">
        <v>121</v>
      </c>
      <c r="FY230">
        <v>72</v>
      </c>
      <c r="GA230" t="s">
        <v>3</v>
      </c>
      <c r="GD230">
        <v>1</v>
      </c>
      <c r="GF230">
        <v>-1683850086</v>
      </c>
      <c r="GG230">
        <v>2</v>
      </c>
      <c r="GH230">
        <v>1</v>
      </c>
      <c r="GI230">
        <v>-2</v>
      </c>
      <c r="GJ230">
        <v>0</v>
      </c>
      <c r="GK230">
        <v>0</v>
      </c>
      <c r="GL230">
        <f t="shared" si="150"/>
        <v>0</v>
      </c>
      <c r="GM230">
        <f t="shared" si="151"/>
        <v>0</v>
      </c>
      <c r="GN230">
        <f t="shared" si="152"/>
        <v>0</v>
      </c>
      <c r="GO230">
        <f t="shared" si="153"/>
        <v>0</v>
      </c>
      <c r="GP230">
        <f t="shared" si="154"/>
        <v>0</v>
      </c>
      <c r="GR230">
        <v>0</v>
      </c>
      <c r="GS230">
        <v>3</v>
      </c>
      <c r="GT230">
        <v>0</v>
      </c>
      <c r="GU230" t="s">
        <v>3</v>
      </c>
      <c r="GV230">
        <f t="shared" si="155"/>
        <v>0</v>
      </c>
      <c r="GW230">
        <v>1</v>
      </c>
      <c r="GX230">
        <f t="shared" si="156"/>
        <v>0</v>
      </c>
      <c r="HA230">
        <v>0</v>
      </c>
      <c r="HB230">
        <v>0</v>
      </c>
      <c r="HC230">
        <f t="shared" si="157"/>
        <v>0</v>
      </c>
      <c r="HE230" t="s">
        <v>3</v>
      </c>
      <c r="HF230" t="s">
        <v>3</v>
      </c>
      <c r="HM230" t="s">
        <v>3</v>
      </c>
      <c r="HN230" t="s">
        <v>365</v>
      </c>
      <c r="HO230" t="s">
        <v>366</v>
      </c>
      <c r="HP230" t="s">
        <v>362</v>
      </c>
      <c r="HQ230" t="s">
        <v>362</v>
      </c>
      <c r="IK230">
        <v>0</v>
      </c>
    </row>
    <row r="231" spans="1:245" x14ac:dyDescent="0.2">
      <c r="A231">
        <v>17</v>
      </c>
      <c r="B231">
        <v>1</v>
      </c>
      <c r="E231" t="s">
        <v>428</v>
      </c>
      <c r="F231" t="s">
        <v>429</v>
      </c>
      <c r="G231" t="s">
        <v>430</v>
      </c>
      <c r="H231" t="s">
        <v>246</v>
      </c>
      <c r="I231">
        <v>0</v>
      </c>
      <c r="J231">
        <v>0</v>
      </c>
      <c r="K231">
        <v>0</v>
      </c>
      <c r="O231">
        <f t="shared" si="136"/>
        <v>0</v>
      </c>
      <c r="P231">
        <f t="shared" si="179"/>
        <v>0</v>
      </c>
      <c r="Q231">
        <f t="shared" si="180"/>
        <v>0</v>
      </c>
      <c r="R231">
        <f t="shared" si="181"/>
        <v>0</v>
      </c>
      <c r="S231">
        <f t="shared" si="182"/>
        <v>0</v>
      </c>
      <c r="T231">
        <f t="shared" si="137"/>
        <v>0</v>
      </c>
      <c r="U231">
        <f t="shared" si="183"/>
        <v>0</v>
      </c>
      <c r="V231">
        <f t="shared" si="184"/>
        <v>0</v>
      </c>
      <c r="W231">
        <f t="shared" si="138"/>
        <v>0</v>
      </c>
      <c r="X231">
        <f t="shared" si="139"/>
        <v>0</v>
      </c>
      <c r="Y231">
        <f t="shared" si="140"/>
        <v>0</v>
      </c>
      <c r="AA231">
        <v>32945098</v>
      </c>
      <c r="AB231">
        <f t="shared" si="141"/>
        <v>205.02</v>
      </c>
      <c r="AC231">
        <f t="shared" si="185"/>
        <v>205.02</v>
      </c>
      <c r="AD231">
        <f t="shared" si="186"/>
        <v>0</v>
      </c>
      <c r="AE231">
        <f t="shared" si="187"/>
        <v>0</v>
      </c>
      <c r="AF231">
        <f t="shared" si="187"/>
        <v>0</v>
      </c>
      <c r="AG231">
        <f t="shared" si="142"/>
        <v>0</v>
      </c>
      <c r="AH231">
        <f t="shared" si="188"/>
        <v>0</v>
      </c>
      <c r="AI231">
        <f t="shared" si="188"/>
        <v>0</v>
      </c>
      <c r="AJ231">
        <f t="shared" si="143"/>
        <v>0</v>
      </c>
      <c r="AK231">
        <v>205.02</v>
      </c>
      <c r="AL231">
        <v>205.02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1</v>
      </c>
      <c r="AW231">
        <v>1</v>
      </c>
      <c r="AZ231">
        <v>1</v>
      </c>
      <c r="BA231">
        <v>1</v>
      </c>
      <c r="BB231">
        <v>1</v>
      </c>
      <c r="BC231">
        <v>1.62</v>
      </c>
      <c r="BD231" t="s">
        <v>3</v>
      </c>
      <c r="BE231" t="s">
        <v>3</v>
      </c>
      <c r="BF231" t="s">
        <v>3</v>
      </c>
      <c r="BG231" t="s">
        <v>3</v>
      </c>
      <c r="BH231">
        <v>3</v>
      </c>
      <c r="BI231">
        <v>1</v>
      </c>
      <c r="BJ231" t="s">
        <v>431</v>
      </c>
      <c r="BM231">
        <v>500001</v>
      </c>
      <c r="BN231">
        <v>0</v>
      </c>
      <c r="BO231" t="s">
        <v>429</v>
      </c>
      <c r="BP231">
        <v>1</v>
      </c>
      <c r="BQ231">
        <v>8</v>
      </c>
      <c r="BR231">
        <v>0</v>
      </c>
      <c r="BS231">
        <v>1</v>
      </c>
      <c r="BT231">
        <v>1</v>
      </c>
      <c r="BU231">
        <v>1</v>
      </c>
      <c r="BV231">
        <v>1</v>
      </c>
      <c r="BW231">
        <v>1</v>
      </c>
      <c r="BX231">
        <v>1</v>
      </c>
      <c r="BY231" t="s">
        <v>3</v>
      </c>
      <c r="BZ231">
        <v>0</v>
      </c>
      <c r="CA231">
        <v>0</v>
      </c>
      <c r="CB231" t="s">
        <v>3</v>
      </c>
      <c r="CE231">
        <v>0</v>
      </c>
      <c r="CF231">
        <v>0</v>
      </c>
      <c r="CG231">
        <v>0</v>
      </c>
      <c r="CM231">
        <v>0</v>
      </c>
      <c r="CN231" t="s">
        <v>3</v>
      </c>
      <c r="CO231">
        <v>0</v>
      </c>
      <c r="CP231">
        <f t="shared" si="144"/>
        <v>0</v>
      </c>
      <c r="CQ231">
        <f t="shared" si="189"/>
        <v>332.13</v>
      </c>
      <c r="CR231">
        <f t="shared" si="190"/>
        <v>0</v>
      </c>
      <c r="CS231">
        <f t="shared" si="191"/>
        <v>0</v>
      </c>
      <c r="CT231">
        <f t="shared" si="192"/>
        <v>0</v>
      </c>
      <c r="CU231">
        <f t="shared" si="145"/>
        <v>0</v>
      </c>
      <c r="CV231">
        <f t="shared" si="193"/>
        <v>0</v>
      </c>
      <c r="CW231">
        <f t="shared" si="193"/>
        <v>0</v>
      </c>
      <c r="CX231">
        <f t="shared" si="146"/>
        <v>0</v>
      </c>
      <c r="CY231">
        <f>0</f>
        <v>0</v>
      </c>
      <c r="CZ231">
        <f>0</f>
        <v>0</v>
      </c>
      <c r="DC231" t="s">
        <v>3</v>
      </c>
      <c r="DD231" t="s">
        <v>3</v>
      </c>
      <c r="DE231" t="s">
        <v>3</v>
      </c>
      <c r="DF231" t="s">
        <v>3</v>
      </c>
      <c r="DG231" t="s">
        <v>3</v>
      </c>
      <c r="DH231" t="s">
        <v>3</v>
      </c>
      <c r="DI231" t="s">
        <v>3</v>
      </c>
      <c r="DJ231" t="s">
        <v>3</v>
      </c>
      <c r="DK231" t="s">
        <v>3</v>
      </c>
      <c r="DL231" t="s">
        <v>3</v>
      </c>
      <c r="DM231" t="s">
        <v>3</v>
      </c>
      <c r="DN231">
        <v>0</v>
      </c>
      <c r="DO231">
        <v>0</v>
      </c>
      <c r="DP231">
        <v>1</v>
      </c>
      <c r="DQ231">
        <v>1</v>
      </c>
      <c r="DU231">
        <v>1013</v>
      </c>
      <c r="DV231" t="s">
        <v>246</v>
      </c>
      <c r="DW231" t="s">
        <v>246</v>
      </c>
      <c r="DX231">
        <v>1</v>
      </c>
      <c r="DZ231" t="s">
        <v>3</v>
      </c>
      <c r="EA231" t="s">
        <v>3</v>
      </c>
      <c r="EB231" t="s">
        <v>3</v>
      </c>
      <c r="EC231" t="s">
        <v>3</v>
      </c>
      <c r="EE231">
        <v>31727907</v>
      </c>
      <c r="EF231">
        <v>8</v>
      </c>
      <c r="EG231" t="s">
        <v>73</v>
      </c>
      <c r="EH231">
        <v>0</v>
      </c>
      <c r="EI231" t="s">
        <v>3</v>
      </c>
      <c r="EJ231">
        <v>1</v>
      </c>
      <c r="EK231">
        <v>500001</v>
      </c>
      <c r="EL231" t="s">
        <v>74</v>
      </c>
      <c r="EM231" t="s">
        <v>75</v>
      </c>
      <c r="EO231" t="s">
        <v>3</v>
      </c>
      <c r="EQ231">
        <v>0</v>
      </c>
      <c r="ER231">
        <v>205.02</v>
      </c>
      <c r="ES231">
        <v>205.02</v>
      </c>
      <c r="ET231">
        <v>0</v>
      </c>
      <c r="EU231">
        <v>0</v>
      </c>
      <c r="EV231">
        <v>0</v>
      </c>
      <c r="EW231">
        <v>0</v>
      </c>
      <c r="EX231">
        <v>0</v>
      </c>
      <c r="EY231">
        <v>0</v>
      </c>
      <c r="FQ231">
        <v>0</v>
      </c>
      <c r="FR231">
        <f t="shared" si="149"/>
        <v>0</v>
      </c>
      <c r="FS231">
        <v>0</v>
      </c>
      <c r="FX231">
        <v>0</v>
      </c>
      <c r="FY231">
        <v>0</v>
      </c>
      <c r="GA231" t="s">
        <v>3</v>
      </c>
      <c r="GD231">
        <v>1</v>
      </c>
      <c r="GF231">
        <v>-1224004304</v>
      </c>
      <c r="GG231">
        <v>2</v>
      </c>
      <c r="GH231">
        <v>1</v>
      </c>
      <c r="GI231">
        <v>2</v>
      </c>
      <c r="GJ231">
        <v>0</v>
      </c>
      <c r="GK231">
        <v>0</v>
      </c>
      <c r="GL231">
        <f t="shared" si="150"/>
        <v>0</v>
      </c>
      <c r="GM231">
        <f t="shared" si="151"/>
        <v>0</v>
      </c>
      <c r="GN231">
        <f t="shared" si="152"/>
        <v>0</v>
      </c>
      <c r="GO231">
        <f t="shared" si="153"/>
        <v>0</v>
      </c>
      <c r="GP231">
        <f t="shared" si="154"/>
        <v>0</v>
      </c>
      <c r="GR231">
        <v>0</v>
      </c>
      <c r="GS231">
        <v>3</v>
      </c>
      <c r="GT231">
        <v>0</v>
      </c>
      <c r="GU231" t="s">
        <v>3</v>
      </c>
      <c r="GV231">
        <f t="shared" si="155"/>
        <v>0</v>
      </c>
      <c r="GW231">
        <v>1</v>
      </c>
      <c r="GX231">
        <f t="shared" si="156"/>
        <v>0</v>
      </c>
      <c r="HA231">
        <v>0</v>
      </c>
      <c r="HB231">
        <v>0</v>
      </c>
      <c r="HC231">
        <f t="shared" si="157"/>
        <v>0</v>
      </c>
      <c r="HE231" t="s">
        <v>3</v>
      </c>
      <c r="HF231" t="s">
        <v>3</v>
      </c>
      <c r="HM231" t="s">
        <v>3</v>
      </c>
      <c r="HN231" t="s">
        <v>3</v>
      </c>
      <c r="HO231" t="s">
        <v>3</v>
      </c>
      <c r="HP231" t="s">
        <v>3</v>
      </c>
      <c r="HQ231" t="s">
        <v>3</v>
      </c>
      <c r="IK231">
        <v>0</v>
      </c>
    </row>
    <row r="232" spans="1:245" x14ac:dyDescent="0.2">
      <c r="A232">
        <v>17</v>
      </c>
      <c r="B232">
        <v>1</v>
      </c>
      <c r="E232" t="s">
        <v>432</v>
      </c>
      <c r="F232" t="s">
        <v>433</v>
      </c>
      <c r="G232" t="s">
        <v>434</v>
      </c>
      <c r="H232" t="s">
        <v>203</v>
      </c>
      <c r="I232">
        <v>0</v>
      </c>
      <c r="J232">
        <v>0</v>
      </c>
      <c r="K232">
        <v>0</v>
      </c>
      <c r="O232">
        <f t="shared" si="136"/>
        <v>0</v>
      </c>
      <c r="P232">
        <f t="shared" si="179"/>
        <v>0</v>
      </c>
      <c r="Q232">
        <f t="shared" si="180"/>
        <v>0</v>
      </c>
      <c r="R232">
        <f t="shared" si="181"/>
        <v>0</v>
      </c>
      <c r="S232">
        <f t="shared" si="182"/>
        <v>0</v>
      </c>
      <c r="T232">
        <f t="shared" si="137"/>
        <v>0</v>
      </c>
      <c r="U232">
        <f t="shared" si="183"/>
        <v>0</v>
      </c>
      <c r="V232">
        <f t="shared" si="184"/>
        <v>0</v>
      </c>
      <c r="W232">
        <f t="shared" si="138"/>
        <v>0</v>
      </c>
      <c r="X232">
        <f t="shared" si="139"/>
        <v>0</v>
      </c>
      <c r="Y232">
        <f t="shared" si="140"/>
        <v>0</v>
      </c>
      <c r="AA232">
        <v>32945098</v>
      </c>
      <c r="AB232">
        <f t="shared" si="141"/>
        <v>4205.09</v>
      </c>
      <c r="AC232">
        <f t="shared" si="185"/>
        <v>4205.09</v>
      </c>
      <c r="AD232">
        <f t="shared" si="186"/>
        <v>0</v>
      </c>
      <c r="AE232">
        <f t="shared" si="187"/>
        <v>0</v>
      </c>
      <c r="AF232">
        <f t="shared" si="187"/>
        <v>0</v>
      </c>
      <c r="AG232">
        <f t="shared" si="142"/>
        <v>0</v>
      </c>
      <c r="AH232">
        <f t="shared" si="188"/>
        <v>0</v>
      </c>
      <c r="AI232">
        <f t="shared" si="188"/>
        <v>0</v>
      </c>
      <c r="AJ232">
        <f t="shared" si="143"/>
        <v>0</v>
      </c>
      <c r="AK232">
        <v>4205.09</v>
      </c>
      <c r="AL232">
        <v>4205.09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1</v>
      </c>
      <c r="AW232">
        <v>1</v>
      </c>
      <c r="AZ232">
        <v>1</v>
      </c>
      <c r="BA232">
        <v>1</v>
      </c>
      <c r="BB232">
        <v>1</v>
      </c>
      <c r="BC232">
        <v>1</v>
      </c>
      <c r="BD232" t="s">
        <v>3</v>
      </c>
      <c r="BE232" t="s">
        <v>3</v>
      </c>
      <c r="BF232" t="s">
        <v>3</v>
      </c>
      <c r="BG232" t="s">
        <v>3</v>
      </c>
      <c r="BH232">
        <v>3</v>
      </c>
      <c r="BI232">
        <v>1</v>
      </c>
      <c r="BJ232" t="s">
        <v>435</v>
      </c>
      <c r="BM232">
        <v>500001</v>
      </c>
      <c r="BN232">
        <v>0</v>
      </c>
      <c r="BO232" t="s">
        <v>433</v>
      </c>
      <c r="BP232">
        <v>1</v>
      </c>
      <c r="BQ232">
        <v>8</v>
      </c>
      <c r="BR232">
        <v>0</v>
      </c>
      <c r="BS232">
        <v>1</v>
      </c>
      <c r="BT232">
        <v>1</v>
      </c>
      <c r="BU232">
        <v>1</v>
      </c>
      <c r="BV232">
        <v>1</v>
      </c>
      <c r="BW232">
        <v>1</v>
      </c>
      <c r="BX232">
        <v>1</v>
      </c>
      <c r="BY232" t="s">
        <v>3</v>
      </c>
      <c r="BZ232">
        <v>0</v>
      </c>
      <c r="CA232">
        <v>0</v>
      </c>
      <c r="CB232" t="s">
        <v>3</v>
      </c>
      <c r="CE232">
        <v>0</v>
      </c>
      <c r="CF232">
        <v>0</v>
      </c>
      <c r="CG232">
        <v>0</v>
      </c>
      <c r="CM232">
        <v>0</v>
      </c>
      <c r="CN232" t="s">
        <v>3</v>
      </c>
      <c r="CO232">
        <v>0</v>
      </c>
      <c r="CP232">
        <f t="shared" si="144"/>
        <v>0</v>
      </c>
      <c r="CQ232">
        <f t="shared" si="189"/>
        <v>4205.09</v>
      </c>
      <c r="CR232">
        <f t="shared" si="190"/>
        <v>0</v>
      </c>
      <c r="CS232">
        <f t="shared" si="191"/>
        <v>0</v>
      </c>
      <c r="CT232">
        <f t="shared" si="192"/>
        <v>0</v>
      </c>
      <c r="CU232">
        <f t="shared" si="145"/>
        <v>0</v>
      </c>
      <c r="CV232">
        <f t="shared" si="193"/>
        <v>0</v>
      </c>
      <c r="CW232">
        <f t="shared" si="193"/>
        <v>0</v>
      </c>
      <c r="CX232">
        <f t="shared" si="146"/>
        <v>0</v>
      </c>
      <c r="CY232">
        <f>0</f>
        <v>0</v>
      </c>
      <c r="CZ232">
        <f>0</f>
        <v>0</v>
      </c>
      <c r="DC232" t="s">
        <v>3</v>
      </c>
      <c r="DD232" t="s">
        <v>3</v>
      </c>
      <c r="DE232" t="s">
        <v>3</v>
      </c>
      <c r="DF232" t="s">
        <v>3</v>
      </c>
      <c r="DG232" t="s">
        <v>3</v>
      </c>
      <c r="DH232" t="s">
        <v>3</v>
      </c>
      <c r="DI232" t="s">
        <v>3</v>
      </c>
      <c r="DJ232" t="s">
        <v>3</v>
      </c>
      <c r="DK232" t="s">
        <v>3</v>
      </c>
      <c r="DL232" t="s">
        <v>3</v>
      </c>
      <c r="DM232" t="s">
        <v>3</v>
      </c>
      <c r="DN232">
        <v>0</v>
      </c>
      <c r="DO232">
        <v>0</v>
      </c>
      <c r="DP232">
        <v>1</v>
      </c>
      <c r="DQ232">
        <v>1</v>
      </c>
      <c r="DU232">
        <v>1013</v>
      </c>
      <c r="DV232" t="s">
        <v>203</v>
      </c>
      <c r="DW232" t="s">
        <v>203</v>
      </c>
      <c r="DX232">
        <v>1</v>
      </c>
      <c r="DZ232" t="s">
        <v>3</v>
      </c>
      <c r="EA232" t="s">
        <v>3</v>
      </c>
      <c r="EB232" t="s">
        <v>3</v>
      </c>
      <c r="EC232" t="s">
        <v>3</v>
      </c>
      <c r="EE232">
        <v>31727907</v>
      </c>
      <c r="EF232">
        <v>8</v>
      </c>
      <c r="EG232" t="s">
        <v>73</v>
      </c>
      <c r="EH232">
        <v>0</v>
      </c>
      <c r="EI232" t="s">
        <v>3</v>
      </c>
      <c r="EJ232">
        <v>1</v>
      </c>
      <c r="EK232">
        <v>500001</v>
      </c>
      <c r="EL232" t="s">
        <v>74</v>
      </c>
      <c r="EM232" t="s">
        <v>75</v>
      </c>
      <c r="EO232" t="s">
        <v>3</v>
      </c>
      <c r="EQ232">
        <v>0</v>
      </c>
      <c r="ER232">
        <v>4205.09</v>
      </c>
      <c r="ES232">
        <v>4205.09</v>
      </c>
      <c r="ET232">
        <v>0</v>
      </c>
      <c r="EU232">
        <v>0</v>
      </c>
      <c r="EV232">
        <v>0</v>
      </c>
      <c r="EW232">
        <v>0</v>
      </c>
      <c r="EX232">
        <v>0</v>
      </c>
      <c r="EY232">
        <v>0</v>
      </c>
      <c r="FQ232">
        <v>0</v>
      </c>
      <c r="FR232">
        <f t="shared" si="149"/>
        <v>0</v>
      </c>
      <c r="FS232">
        <v>0</v>
      </c>
      <c r="FX232">
        <v>0</v>
      </c>
      <c r="FY232">
        <v>0</v>
      </c>
      <c r="GA232" t="s">
        <v>3</v>
      </c>
      <c r="GD232">
        <v>1</v>
      </c>
      <c r="GF232">
        <v>-1931016561</v>
      </c>
      <c r="GG232">
        <v>2</v>
      </c>
      <c r="GH232">
        <v>1</v>
      </c>
      <c r="GI232">
        <v>2</v>
      </c>
      <c r="GJ232">
        <v>0</v>
      </c>
      <c r="GK232">
        <v>0</v>
      </c>
      <c r="GL232">
        <f t="shared" si="150"/>
        <v>0</v>
      </c>
      <c r="GM232">
        <f t="shared" si="151"/>
        <v>0</v>
      </c>
      <c r="GN232">
        <f t="shared" si="152"/>
        <v>0</v>
      </c>
      <c r="GO232">
        <f t="shared" si="153"/>
        <v>0</v>
      </c>
      <c r="GP232">
        <f t="shared" si="154"/>
        <v>0</v>
      </c>
      <c r="GR232">
        <v>0</v>
      </c>
      <c r="GS232">
        <v>3</v>
      </c>
      <c r="GT232">
        <v>0</v>
      </c>
      <c r="GU232" t="s">
        <v>3</v>
      </c>
      <c r="GV232">
        <f t="shared" si="155"/>
        <v>0</v>
      </c>
      <c r="GW232">
        <v>1</v>
      </c>
      <c r="GX232">
        <f t="shared" si="156"/>
        <v>0</v>
      </c>
      <c r="HA232">
        <v>0</v>
      </c>
      <c r="HB232">
        <v>0</v>
      </c>
      <c r="HC232">
        <f t="shared" si="157"/>
        <v>0</v>
      </c>
      <c r="HE232" t="s">
        <v>3</v>
      </c>
      <c r="HF232" t="s">
        <v>3</v>
      </c>
      <c r="HM232" t="s">
        <v>3</v>
      </c>
      <c r="HN232" t="s">
        <v>3</v>
      </c>
      <c r="HO232" t="s">
        <v>3</v>
      </c>
      <c r="HP232" t="s">
        <v>3</v>
      </c>
      <c r="HQ232" t="s">
        <v>3</v>
      </c>
      <c r="IK232">
        <v>0</v>
      </c>
    </row>
    <row r="233" spans="1:245" x14ac:dyDescent="0.2">
      <c r="A233">
        <v>17</v>
      </c>
      <c r="B233">
        <v>1</v>
      </c>
      <c r="E233" t="s">
        <v>436</v>
      </c>
      <c r="F233" t="s">
        <v>437</v>
      </c>
      <c r="G233" t="s">
        <v>438</v>
      </c>
      <c r="H233" t="s">
        <v>370</v>
      </c>
      <c r="I233">
        <v>0</v>
      </c>
      <c r="J233">
        <v>0</v>
      </c>
      <c r="K233">
        <v>0</v>
      </c>
      <c r="O233">
        <f t="shared" si="136"/>
        <v>0</v>
      </c>
      <c r="P233">
        <f t="shared" si="179"/>
        <v>0</v>
      </c>
      <c r="Q233">
        <f t="shared" si="180"/>
        <v>0</v>
      </c>
      <c r="R233">
        <f t="shared" si="181"/>
        <v>0</v>
      </c>
      <c r="S233">
        <f t="shared" si="182"/>
        <v>0</v>
      </c>
      <c r="T233">
        <f t="shared" si="137"/>
        <v>0</v>
      </c>
      <c r="U233">
        <f t="shared" si="183"/>
        <v>0</v>
      </c>
      <c r="V233">
        <f t="shared" si="184"/>
        <v>0</v>
      </c>
      <c r="W233">
        <f t="shared" si="138"/>
        <v>0</v>
      </c>
      <c r="X233">
        <f t="shared" si="139"/>
        <v>0</v>
      </c>
      <c r="Y233">
        <f t="shared" si="140"/>
        <v>0</v>
      </c>
      <c r="AA233">
        <v>32945098</v>
      </c>
      <c r="AB233">
        <f t="shared" si="141"/>
        <v>9097.42</v>
      </c>
      <c r="AC233">
        <f t="shared" si="185"/>
        <v>9097.42</v>
      </c>
      <c r="AD233">
        <f t="shared" si="186"/>
        <v>0</v>
      </c>
      <c r="AE233">
        <f t="shared" si="187"/>
        <v>0</v>
      </c>
      <c r="AF233">
        <f t="shared" si="187"/>
        <v>0</v>
      </c>
      <c r="AG233">
        <f t="shared" si="142"/>
        <v>0</v>
      </c>
      <c r="AH233">
        <f t="shared" si="188"/>
        <v>0</v>
      </c>
      <c r="AI233">
        <f t="shared" si="188"/>
        <v>0</v>
      </c>
      <c r="AJ233">
        <f t="shared" si="143"/>
        <v>0</v>
      </c>
      <c r="AK233">
        <v>9097.42</v>
      </c>
      <c r="AL233">
        <v>9097.42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1</v>
      </c>
      <c r="AW233">
        <v>1</v>
      </c>
      <c r="AZ233">
        <v>1</v>
      </c>
      <c r="BA233">
        <v>1</v>
      </c>
      <c r="BB233">
        <v>1</v>
      </c>
      <c r="BC233">
        <v>1.1599999999999999</v>
      </c>
      <c r="BD233" t="s">
        <v>3</v>
      </c>
      <c r="BE233" t="s">
        <v>3</v>
      </c>
      <c r="BF233" t="s">
        <v>3</v>
      </c>
      <c r="BG233" t="s">
        <v>3</v>
      </c>
      <c r="BH233">
        <v>3</v>
      </c>
      <c r="BI233">
        <v>1</v>
      </c>
      <c r="BJ233" t="s">
        <v>439</v>
      </c>
      <c r="BM233">
        <v>500001</v>
      </c>
      <c r="BN233">
        <v>0</v>
      </c>
      <c r="BO233" t="s">
        <v>437</v>
      </c>
      <c r="BP233">
        <v>1</v>
      </c>
      <c r="BQ233">
        <v>8</v>
      </c>
      <c r="BR233">
        <v>0</v>
      </c>
      <c r="BS233">
        <v>1</v>
      </c>
      <c r="BT233">
        <v>1</v>
      </c>
      <c r="BU233">
        <v>1</v>
      </c>
      <c r="BV233">
        <v>1</v>
      </c>
      <c r="BW233">
        <v>1</v>
      </c>
      <c r="BX233">
        <v>1</v>
      </c>
      <c r="BY233" t="s">
        <v>3</v>
      </c>
      <c r="BZ233">
        <v>0</v>
      </c>
      <c r="CA233">
        <v>0</v>
      </c>
      <c r="CB233" t="s">
        <v>3</v>
      </c>
      <c r="CE233">
        <v>0</v>
      </c>
      <c r="CF233">
        <v>0</v>
      </c>
      <c r="CG233">
        <v>0</v>
      </c>
      <c r="CM233">
        <v>0</v>
      </c>
      <c r="CN233" t="s">
        <v>3</v>
      </c>
      <c r="CO233">
        <v>0</v>
      </c>
      <c r="CP233">
        <f t="shared" si="144"/>
        <v>0</v>
      </c>
      <c r="CQ233">
        <f t="shared" si="189"/>
        <v>10553.01</v>
      </c>
      <c r="CR233">
        <f t="shared" si="190"/>
        <v>0</v>
      </c>
      <c r="CS233">
        <f t="shared" si="191"/>
        <v>0</v>
      </c>
      <c r="CT233">
        <f t="shared" si="192"/>
        <v>0</v>
      </c>
      <c r="CU233">
        <f t="shared" si="145"/>
        <v>0</v>
      </c>
      <c r="CV233">
        <f t="shared" si="193"/>
        <v>0</v>
      </c>
      <c r="CW233">
        <f t="shared" si="193"/>
        <v>0</v>
      </c>
      <c r="CX233">
        <f t="shared" si="146"/>
        <v>0</v>
      </c>
      <c r="CY233">
        <f>0</f>
        <v>0</v>
      </c>
      <c r="CZ233">
        <f>0</f>
        <v>0</v>
      </c>
      <c r="DC233" t="s">
        <v>3</v>
      </c>
      <c r="DD233" t="s">
        <v>3</v>
      </c>
      <c r="DE233" t="s">
        <v>3</v>
      </c>
      <c r="DF233" t="s">
        <v>3</v>
      </c>
      <c r="DG233" t="s">
        <v>3</v>
      </c>
      <c r="DH233" t="s">
        <v>3</v>
      </c>
      <c r="DI233" t="s">
        <v>3</v>
      </c>
      <c r="DJ233" t="s">
        <v>3</v>
      </c>
      <c r="DK233" t="s">
        <v>3</v>
      </c>
      <c r="DL233" t="s">
        <v>3</v>
      </c>
      <c r="DM233" t="s">
        <v>3</v>
      </c>
      <c r="DN233">
        <v>0</v>
      </c>
      <c r="DO233">
        <v>0</v>
      </c>
      <c r="DP233">
        <v>1</v>
      </c>
      <c r="DQ233">
        <v>1</v>
      </c>
      <c r="DU233">
        <v>1013</v>
      </c>
      <c r="DV233" t="s">
        <v>370</v>
      </c>
      <c r="DW233" t="s">
        <v>370</v>
      </c>
      <c r="DX233">
        <v>1</v>
      </c>
      <c r="DZ233" t="s">
        <v>3</v>
      </c>
      <c r="EA233" t="s">
        <v>3</v>
      </c>
      <c r="EB233" t="s">
        <v>3</v>
      </c>
      <c r="EC233" t="s">
        <v>3</v>
      </c>
      <c r="EE233">
        <v>31727907</v>
      </c>
      <c r="EF233">
        <v>8</v>
      </c>
      <c r="EG233" t="s">
        <v>73</v>
      </c>
      <c r="EH233">
        <v>0</v>
      </c>
      <c r="EI233" t="s">
        <v>3</v>
      </c>
      <c r="EJ233">
        <v>1</v>
      </c>
      <c r="EK233">
        <v>500001</v>
      </c>
      <c r="EL233" t="s">
        <v>74</v>
      </c>
      <c r="EM233" t="s">
        <v>75</v>
      </c>
      <c r="EO233" t="s">
        <v>3</v>
      </c>
      <c r="EQ233">
        <v>0</v>
      </c>
      <c r="ER233">
        <v>9097.42</v>
      </c>
      <c r="ES233">
        <v>9097.42</v>
      </c>
      <c r="ET233">
        <v>0</v>
      </c>
      <c r="EU233">
        <v>0</v>
      </c>
      <c r="EV233">
        <v>0</v>
      </c>
      <c r="EW233">
        <v>0</v>
      </c>
      <c r="EX233">
        <v>0</v>
      </c>
      <c r="EY233">
        <v>0</v>
      </c>
      <c r="FQ233">
        <v>0</v>
      </c>
      <c r="FR233">
        <f t="shared" si="149"/>
        <v>0</v>
      </c>
      <c r="FS233">
        <v>0</v>
      </c>
      <c r="FX233">
        <v>0</v>
      </c>
      <c r="FY233">
        <v>0</v>
      </c>
      <c r="GA233" t="s">
        <v>3</v>
      </c>
      <c r="GD233">
        <v>1</v>
      </c>
      <c r="GF233">
        <v>1220519647</v>
      </c>
      <c r="GG233">
        <v>2</v>
      </c>
      <c r="GH233">
        <v>1</v>
      </c>
      <c r="GI233">
        <v>2</v>
      </c>
      <c r="GJ233">
        <v>0</v>
      </c>
      <c r="GK233">
        <v>0</v>
      </c>
      <c r="GL233">
        <f t="shared" si="150"/>
        <v>0</v>
      </c>
      <c r="GM233">
        <f t="shared" si="151"/>
        <v>0</v>
      </c>
      <c r="GN233">
        <f t="shared" si="152"/>
        <v>0</v>
      </c>
      <c r="GO233">
        <f t="shared" si="153"/>
        <v>0</v>
      </c>
      <c r="GP233">
        <f t="shared" si="154"/>
        <v>0</v>
      </c>
      <c r="GR233">
        <v>0</v>
      </c>
      <c r="GS233">
        <v>3</v>
      </c>
      <c r="GT233">
        <v>0</v>
      </c>
      <c r="GU233" t="s">
        <v>3</v>
      </c>
      <c r="GV233">
        <f t="shared" si="155"/>
        <v>0</v>
      </c>
      <c r="GW233">
        <v>1</v>
      </c>
      <c r="GX233">
        <f t="shared" si="156"/>
        <v>0</v>
      </c>
      <c r="HA233">
        <v>0</v>
      </c>
      <c r="HB233">
        <v>0</v>
      </c>
      <c r="HC233">
        <f t="shared" si="157"/>
        <v>0</v>
      </c>
      <c r="HE233" t="s">
        <v>3</v>
      </c>
      <c r="HF233" t="s">
        <v>3</v>
      </c>
      <c r="HM233" t="s">
        <v>3</v>
      </c>
      <c r="HN233" t="s">
        <v>3</v>
      </c>
      <c r="HO233" t="s">
        <v>3</v>
      </c>
      <c r="HP233" t="s">
        <v>3</v>
      </c>
      <c r="HQ233" t="s">
        <v>3</v>
      </c>
      <c r="IK233">
        <v>0</v>
      </c>
    </row>
    <row r="234" spans="1:245" x14ac:dyDescent="0.2">
      <c r="A234">
        <v>17</v>
      </c>
      <c r="B234">
        <v>1</v>
      </c>
      <c r="E234" t="s">
        <v>440</v>
      </c>
      <c r="F234" t="s">
        <v>441</v>
      </c>
      <c r="G234" t="s">
        <v>442</v>
      </c>
      <c r="H234" t="s">
        <v>370</v>
      </c>
      <c r="I234">
        <v>0</v>
      </c>
      <c r="J234">
        <v>0</v>
      </c>
      <c r="K234">
        <v>0</v>
      </c>
      <c r="O234">
        <f t="shared" si="136"/>
        <v>0</v>
      </c>
      <c r="P234">
        <f t="shared" si="179"/>
        <v>0</v>
      </c>
      <c r="Q234">
        <f t="shared" si="180"/>
        <v>0</v>
      </c>
      <c r="R234">
        <f t="shared" si="181"/>
        <v>0</v>
      </c>
      <c r="S234">
        <f t="shared" si="182"/>
        <v>0</v>
      </c>
      <c r="T234">
        <f t="shared" si="137"/>
        <v>0</v>
      </c>
      <c r="U234">
        <f t="shared" si="183"/>
        <v>0</v>
      </c>
      <c r="V234">
        <f t="shared" si="184"/>
        <v>0</v>
      </c>
      <c r="W234">
        <f t="shared" si="138"/>
        <v>0</v>
      </c>
      <c r="X234">
        <f t="shared" si="139"/>
        <v>0</v>
      </c>
      <c r="Y234">
        <f t="shared" si="140"/>
        <v>0</v>
      </c>
      <c r="AA234">
        <v>32945098</v>
      </c>
      <c r="AB234">
        <f t="shared" si="141"/>
        <v>11372.3</v>
      </c>
      <c r="AC234">
        <f t="shared" si="185"/>
        <v>11372.3</v>
      </c>
      <c r="AD234">
        <f t="shared" si="186"/>
        <v>0</v>
      </c>
      <c r="AE234">
        <f t="shared" si="187"/>
        <v>0</v>
      </c>
      <c r="AF234">
        <f t="shared" si="187"/>
        <v>0</v>
      </c>
      <c r="AG234">
        <f t="shared" si="142"/>
        <v>0</v>
      </c>
      <c r="AH234">
        <f t="shared" si="188"/>
        <v>0</v>
      </c>
      <c r="AI234">
        <f t="shared" si="188"/>
        <v>0</v>
      </c>
      <c r="AJ234">
        <f t="shared" si="143"/>
        <v>0</v>
      </c>
      <c r="AK234">
        <v>11372.3</v>
      </c>
      <c r="AL234">
        <v>11372.3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1</v>
      </c>
      <c r="AW234">
        <v>1</v>
      </c>
      <c r="AZ234">
        <v>1</v>
      </c>
      <c r="BA234">
        <v>1</v>
      </c>
      <c r="BB234">
        <v>1</v>
      </c>
      <c r="BC234">
        <v>1.1599999999999999</v>
      </c>
      <c r="BD234" t="s">
        <v>3</v>
      </c>
      <c r="BE234" t="s">
        <v>3</v>
      </c>
      <c r="BF234" t="s">
        <v>3</v>
      </c>
      <c r="BG234" t="s">
        <v>3</v>
      </c>
      <c r="BH234">
        <v>3</v>
      </c>
      <c r="BI234">
        <v>1</v>
      </c>
      <c r="BJ234" t="s">
        <v>443</v>
      </c>
      <c r="BM234">
        <v>500001</v>
      </c>
      <c r="BN234">
        <v>0</v>
      </c>
      <c r="BO234" t="s">
        <v>441</v>
      </c>
      <c r="BP234">
        <v>1</v>
      </c>
      <c r="BQ234">
        <v>8</v>
      </c>
      <c r="BR234">
        <v>0</v>
      </c>
      <c r="BS234">
        <v>1</v>
      </c>
      <c r="BT234">
        <v>1</v>
      </c>
      <c r="BU234">
        <v>1</v>
      </c>
      <c r="BV234">
        <v>1</v>
      </c>
      <c r="BW234">
        <v>1</v>
      </c>
      <c r="BX234">
        <v>1</v>
      </c>
      <c r="BY234" t="s">
        <v>3</v>
      </c>
      <c r="BZ234">
        <v>0</v>
      </c>
      <c r="CA234">
        <v>0</v>
      </c>
      <c r="CB234" t="s">
        <v>3</v>
      </c>
      <c r="CE234">
        <v>0</v>
      </c>
      <c r="CF234">
        <v>0</v>
      </c>
      <c r="CG234">
        <v>0</v>
      </c>
      <c r="CM234">
        <v>0</v>
      </c>
      <c r="CN234" t="s">
        <v>3</v>
      </c>
      <c r="CO234">
        <v>0</v>
      </c>
      <c r="CP234">
        <f t="shared" si="144"/>
        <v>0</v>
      </c>
      <c r="CQ234">
        <f t="shared" si="189"/>
        <v>13191.87</v>
      </c>
      <c r="CR234">
        <f t="shared" si="190"/>
        <v>0</v>
      </c>
      <c r="CS234">
        <f t="shared" si="191"/>
        <v>0</v>
      </c>
      <c r="CT234">
        <f t="shared" si="192"/>
        <v>0</v>
      </c>
      <c r="CU234">
        <f t="shared" si="145"/>
        <v>0</v>
      </c>
      <c r="CV234">
        <f t="shared" si="193"/>
        <v>0</v>
      </c>
      <c r="CW234">
        <f t="shared" si="193"/>
        <v>0</v>
      </c>
      <c r="CX234">
        <f t="shared" si="146"/>
        <v>0</v>
      </c>
      <c r="CY234">
        <f>0</f>
        <v>0</v>
      </c>
      <c r="CZ234">
        <f>0</f>
        <v>0</v>
      </c>
      <c r="DC234" t="s">
        <v>3</v>
      </c>
      <c r="DD234" t="s">
        <v>3</v>
      </c>
      <c r="DE234" t="s">
        <v>3</v>
      </c>
      <c r="DF234" t="s">
        <v>3</v>
      </c>
      <c r="DG234" t="s">
        <v>3</v>
      </c>
      <c r="DH234" t="s">
        <v>3</v>
      </c>
      <c r="DI234" t="s">
        <v>3</v>
      </c>
      <c r="DJ234" t="s">
        <v>3</v>
      </c>
      <c r="DK234" t="s">
        <v>3</v>
      </c>
      <c r="DL234" t="s">
        <v>3</v>
      </c>
      <c r="DM234" t="s">
        <v>3</v>
      </c>
      <c r="DN234">
        <v>0</v>
      </c>
      <c r="DO234">
        <v>0</v>
      </c>
      <c r="DP234">
        <v>1</v>
      </c>
      <c r="DQ234">
        <v>1</v>
      </c>
      <c r="DU234">
        <v>1013</v>
      </c>
      <c r="DV234" t="s">
        <v>370</v>
      </c>
      <c r="DW234" t="s">
        <v>370</v>
      </c>
      <c r="DX234">
        <v>1</v>
      </c>
      <c r="DZ234" t="s">
        <v>3</v>
      </c>
      <c r="EA234" t="s">
        <v>3</v>
      </c>
      <c r="EB234" t="s">
        <v>3</v>
      </c>
      <c r="EC234" t="s">
        <v>3</v>
      </c>
      <c r="EE234">
        <v>31727907</v>
      </c>
      <c r="EF234">
        <v>8</v>
      </c>
      <c r="EG234" t="s">
        <v>73</v>
      </c>
      <c r="EH234">
        <v>0</v>
      </c>
      <c r="EI234" t="s">
        <v>3</v>
      </c>
      <c r="EJ234">
        <v>1</v>
      </c>
      <c r="EK234">
        <v>500001</v>
      </c>
      <c r="EL234" t="s">
        <v>74</v>
      </c>
      <c r="EM234" t="s">
        <v>75</v>
      </c>
      <c r="EO234" t="s">
        <v>3</v>
      </c>
      <c r="EQ234">
        <v>0</v>
      </c>
      <c r="ER234">
        <v>11372.3</v>
      </c>
      <c r="ES234">
        <v>11372.3</v>
      </c>
      <c r="ET234">
        <v>0</v>
      </c>
      <c r="EU234">
        <v>0</v>
      </c>
      <c r="EV234">
        <v>0</v>
      </c>
      <c r="EW234">
        <v>0</v>
      </c>
      <c r="EX234">
        <v>0</v>
      </c>
      <c r="EY234">
        <v>0</v>
      </c>
      <c r="FQ234">
        <v>0</v>
      </c>
      <c r="FR234">
        <f t="shared" si="149"/>
        <v>0</v>
      </c>
      <c r="FS234">
        <v>0</v>
      </c>
      <c r="FX234">
        <v>0</v>
      </c>
      <c r="FY234">
        <v>0</v>
      </c>
      <c r="GA234" t="s">
        <v>3</v>
      </c>
      <c r="GD234">
        <v>1</v>
      </c>
      <c r="GF234">
        <v>-1984801431</v>
      </c>
      <c r="GG234">
        <v>2</v>
      </c>
      <c r="GH234">
        <v>1</v>
      </c>
      <c r="GI234">
        <v>2</v>
      </c>
      <c r="GJ234">
        <v>0</v>
      </c>
      <c r="GK234">
        <v>0</v>
      </c>
      <c r="GL234">
        <f t="shared" si="150"/>
        <v>0</v>
      </c>
      <c r="GM234">
        <f t="shared" si="151"/>
        <v>0</v>
      </c>
      <c r="GN234">
        <f t="shared" si="152"/>
        <v>0</v>
      </c>
      <c r="GO234">
        <f t="shared" si="153"/>
        <v>0</v>
      </c>
      <c r="GP234">
        <f t="shared" si="154"/>
        <v>0</v>
      </c>
      <c r="GR234">
        <v>0</v>
      </c>
      <c r="GS234">
        <v>3</v>
      </c>
      <c r="GT234">
        <v>0</v>
      </c>
      <c r="GU234" t="s">
        <v>3</v>
      </c>
      <c r="GV234">
        <f t="shared" si="155"/>
        <v>0</v>
      </c>
      <c r="GW234">
        <v>1</v>
      </c>
      <c r="GX234">
        <f t="shared" si="156"/>
        <v>0</v>
      </c>
      <c r="HA234">
        <v>0</v>
      </c>
      <c r="HB234">
        <v>0</v>
      </c>
      <c r="HC234">
        <f t="shared" si="157"/>
        <v>0</v>
      </c>
      <c r="HE234" t="s">
        <v>3</v>
      </c>
      <c r="HF234" t="s">
        <v>3</v>
      </c>
      <c r="HM234" t="s">
        <v>3</v>
      </c>
      <c r="HN234" t="s">
        <v>3</v>
      </c>
      <c r="HO234" t="s">
        <v>3</v>
      </c>
      <c r="HP234" t="s">
        <v>3</v>
      </c>
      <c r="HQ234" t="s">
        <v>3</v>
      </c>
      <c r="IK234">
        <v>0</v>
      </c>
    </row>
    <row r="235" spans="1:245" x14ac:dyDescent="0.2">
      <c r="A235">
        <v>17</v>
      </c>
      <c r="B235">
        <v>1</v>
      </c>
      <c r="E235" t="s">
        <v>444</v>
      </c>
      <c r="F235" t="s">
        <v>445</v>
      </c>
      <c r="G235" t="s">
        <v>446</v>
      </c>
      <c r="H235" t="s">
        <v>370</v>
      </c>
      <c r="I235">
        <v>0</v>
      </c>
      <c r="J235">
        <v>0</v>
      </c>
      <c r="K235">
        <v>0</v>
      </c>
      <c r="O235">
        <f t="shared" si="136"/>
        <v>0</v>
      </c>
      <c r="P235">
        <f t="shared" si="179"/>
        <v>0</v>
      </c>
      <c r="Q235">
        <f t="shared" si="180"/>
        <v>0</v>
      </c>
      <c r="R235">
        <f t="shared" si="181"/>
        <v>0</v>
      </c>
      <c r="S235">
        <f t="shared" si="182"/>
        <v>0</v>
      </c>
      <c r="T235">
        <f t="shared" si="137"/>
        <v>0</v>
      </c>
      <c r="U235">
        <f t="shared" si="183"/>
        <v>0</v>
      </c>
      <c r="V235">
        <f t="shared" si="184"/>
        <v>0</v>
      </c>
      <c r="W235">
        <f t="shared" si="138"/>
        <v>0</v>
      </c>
      <c r="X235">
        <f t="shared" si="139"/>
        <v>0</v>
      </c>
      <c r="Y235">
        <f t="shared" si="140"/>
        <v>0</v>
      </c>
      <c r="AA235">
        <v>32945098</v>
      </c>
      <c r="AB235">
        <f t="shared" si="141"/>
        <v>3790.77</v>
      </c>
      <c r="AC235">
        <f t="shared" si="185"/>
        <v>3790.77</v>
      </c>
      <c r="AD235">
        <f t="shared" si="186"/>
        <v>0</v>
      </c>
      <c r="AE235">
        <f t="shared" si="187"/>
        <v>0</v>
      </c>
      <c r="AF235">
        <f t="shared" si="187"/>
        <v>0</v>
      </c>
      <c r="AG235">
        <f t="shared" si="142"/>
        <v>0</v>
      </c>
      <c r="AH235">
        <f t="shared" si="188"/>
        <v>0</v>
      </c>
      <c r="AI235">
        <f t="shared" si="188"/>
        <v>0</v>
      </c>
      <c r="AJ235">
        <f t="shared" si="143"/>
        <v>0</v>
      </c>
      <c r="AK235">
        <v>3790.77</v>
      </c>
      <c r="AL235">
        <v>3790.77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1</v>
      </c>
      <c r="AW235">
        <v>1</v>
      </c>
      <c r="AZ235">
        <v>1</v>
      </c>
      <c r="BA235">
        <v>1</v>
      </c>
      <c r="BB235">
        <v>1</v>
      </c>
      <c r="BC235">
        <v>1.1599999999999999</v>
      </c>
      <c r="BD235" t="s">
        <v>3</v>
      </c>
      <c r="BE235" t="s">
        <v>3</v>
      </c>
      <c r="BF235" t="s">
        <v>3</v>
      </c>
      <c r="BG235" t="s">
        <v>3</v>
      </c>
      <c r="BH235">
        <v>3</v>
      </c>
      <c r="BI235">
        <v>1</v>
      </c>
      <c r="BJ235" t="s">
        <v>447</v>
      </c>
      <c r="BM235">
        <v>500001</v>
      </c>
      <c r="BN235">
        <v>0</v>
      </c>
      <c r="BO235" t="s">
        <v>445</v>
      </c>
      <c r="BP235">
        <v>1</v>
      </c>
      <c r="BQ235">
        <v>8</v>
      </c>
      <c r="BR235">
        <v>0</v>
      </c>
      <c r="BS235">
        <v>1</v>
      </c>
      <c r="BT235">
        <v>1</v>
      </c>
      <c r="BU235">
        <v>1</v>
      </c>
      <c r="BV235">
        <v>1</v>
      </c>
      <c r="BW235">
        <v>1</v>
      </c>
      <c r="BX235">
        <v>1</v>
      </c>
      <c r="BY235" t="s">
        <v>3</v>
      </c>
      <c r="BZ235">
        <v>0</v>
      </c>
      <c r="CA235">
        <v>0</v>
      </c>
      <c r="CB235" t="s">
        <v>3</v>
      </c>
      <c r="CE235">
        <v>0</v>
      </c>
      <c r="CF235">
        <v>0</v>
      </c>
      <c r="CG235">
        <v>0</v>
      </c>
      <c r="CM235">
        <v>0</v>
      </c>
      <c r="CN235" t="s">
        <v>3</v>
      </c>
      <c r="CO235">
        <v>0</v>
      </c>
      <c r="CP235">
        <f t="shared" si="144"/>
        <v>0</v>
      </c>
      <c r="CQ235">
        <f t="shared" si="189"/>
        <v>4397.29</v>
      </c>
      <c r="CR235">
        <f t="shared" si="190"/>
        <v>0</v>
      </c>
      <c r="CS235">
        <f t="shared" si="191"/>
        <v>0</v>
      </c>
      <c r="CT235">
        <f t="shared" si="192"/>
        <v>0</v>
      </c>
      <c r="CU235">
        <f t="shared" si="145"/>
        <v>0</v>
      </c>
      <c r="CV235">
        <f t="shared" si="193"/>
        <v>0</v>
      </c>
      <c r="CW235">
        <f t="shared" si="193"/>
        <v>0</v>
      </c>
      <c r="CX235">
        <f t="shared" si="146"/>
        <v>0</v>
      </c>
      <c r="CY235">
        <f>0</f>
        <v>0</v>
      </c>
      <c r="CZ235">
        <f>0</f>
        <v>0</v>
      </c>
      <c r="DC235" t="s">
        <v>3</v>
      </c>
      <c r="DD235" t="s">
        <v>3</v>
      </c>
      <c r="DE235" t="s">
        <v>3</v>
      </c>
      <c r="DF235" t="s">
        <v>3</v>
      </c>
      <c r="DG235" t="s">
        <v>3</v>
      </c>
      <c r="DH235" t="s">
        <v>3</v>
      </c>
      <c r="DI235" t="s">
        <v>3</v>
      </c>
      <c r="DJ235" t="s">
        <v>3</v>
      </c>
      <c r="DK235" t="s">
        <v>3</v>
      </c>
      <c r="DL235" t="s">
        <v>3</v>
      </c>
      <c r="DM235" t="s">
        <v>3</v>
      </c>
      <c r="DN235">
        <v>0</v>
      </c>
      <c r="DO235">
        <v>0</v>
      </c>
      <c r="DP235">
        <v>1</v>
      </c>
      <c r="DQ235">
        <v>1</v>
      </c>
      <c r="DU235">
        <v>1013</v>
      </c>
      <c r="DV235" t="s">
        <v>370</v>
      </c>
      <c r="DW235" t="s">
        <v>370</v>
      </c>
      <c r="DX235">
        <v>1</v>
      </c>
      <c r="DZ235" t="s">
        <v>3</v>
      </c>
      <c r="EA235" t="s">
        <v>3</v>
      </c>
      <c r="EB235" t="s">
        <v>3</v>
      </c>
      <c r="EC235" t="s">
        <v>3</v>
      </c>
      <c r="EE235">
        <v>31727907</v>
      </c>
      <c r="EF235">
        <v>8</v>
      </c>
      <c r="EG235" t="s">
        <v>73</v>
      </c>
      <c r="EH235">
        <v>0</v>
      </c>
      <c r="EI235" t="s">
        <v>3</v>
      </c>
      <c r="EJ235">
        <v>1</v>
      </c>
      <c r="EK235">
        <v>500001</v>
      </c>
      <c r="EL235" t="s">
        <v>74</v>
      </c>
      <c r="EM235" t="s">
        <v>75</v>
      </c>
      <c r="EO235" t="s">
        <v>3</v>
      </c>
      <c r="EQ235">
        <v>0</v>
      </c>
      <c r="ER235">
        <v>3790.77</v>
      </c>
      <c r="ES235">
        <v>3790.77</v>
      </c>
      <c r="ET235">
        <v>0</v>
      </c>
      <c r="EU235">
        <v>0</v>
      </c>
      <c r="EV235">
        <v>0</v>
      </c>
      <c r="EW235">
        <v>0</v>
      </c>
      <c r="EX235">
        <v>0</v>
      </c>
      <c r="EY235">
        <v>0</v>
      </c>
      <c r="FQ235">
        <v>0</v>
      </c>
      <c r="FR235">
        <f t="shared" si="149"/>
        <v>0</v>
      </c>
      <c r="FS235">
        <v>0</v>
      </c>
      <c r="FX235">
        <v>0</v>
      </c>
      <c r="FY235">
        <v>0</v>
      </c>
      <c r="GA235" t="s">
        <v>3</v>
      </c>
      <c r="GD235">
        <v>1</v>
      </c>
      <c r="GF235">
        <v>1611591814</v>
      </c>
      <c r="GG235">
        <v>2</v>
      </c>
      <c r="GH235">
        <v>1</v>
      </c>
      <c r="GI235">
        <v>2</v>
      </c>
      <c r="GJ235">
        <v>0</v>
      </c>
      <c r="GK235">
        <v>0</v>
      </c>
      <c r="GL235">
        <f t="shared" si="150"/>
        <v>0</v>
      </c>
      <c r="GM235">
        <f t="shared" si="151"/>
        <v>0</v>
      </c>
      <c r="GN235">
        <f t="shared" si="152"/>
        <v>0</v>
      </c>
      <c r="GO235">
        <f t="shared" si="153"/>
        <v>0</v>
      </c>
      <c r="GP235">
        <f t="shared" si="154"/>
        <v>0</v>
      </c>
      <c r="GR235">
        <v>0</v>
      </c>
      <c r="GS235">
        <v>3</v>
      </c>
      <c r="GT235">
        <v>0</v>
      </c>
      <c r="GU235" t="s">
        <v>3</v>
      </c>
      <c r="GV235">
        <f t="shared" si="155"/>
        <v>0</v>
      </c>
      <c r="GW235">
        <v>1</v>
      </c>
      <c r="GX235">
        <f t="shared" si="156"/>
        <v>0</v>
      </c>
      <c r="HA235">
        <v>0</v>
      </c>
      <c r="HB235">
        <v>0</v>
      </c>
      <c r="HC235">
        <f t="shared" si="157"/>
        <v>0</v>
      </c>
      <c r="HE235" t="s">
        <v>3</v>
      </c>
      <c r="HF235" t="s">
        <v>3</v>
      </c>
      <c r="HM235" t="s">
        <v>3</v>
      </c>
      <c r="HN235" t="s">
        <v>3</v>
      </c>
      <c r="HO235" t="s">
        <v>3</v>
      </c>
      <c r="HP235" t="s">
        <v>3</v>
      </c>
      <c r="HQ235" t="s">
        <v>3</v>
      </c>
      <c r="IK235">
        <v>0</v>
      </c>
    </row>
    <row r="237" spans="1:245" x14ac:dyDescent="0.2">
      <c r="A237" s="2">
        <v>51</v>
      </c>
      <c r="B237" s="2">
        <f>B202</f>
        <v>1</v>
      </c>
      <c r="C237" s="2">
        <f>A202</f>
        <v>4</v>
      </c>
      <c r="D237" s="2">
        <f>ROW(A202)</f>
        <v>202</v>
      </c>
      <c r="E237" s="2"/>
      <c r="F237" s="2" t="str">
        <f>IF(F202&lt;&gt;"",F202,"")</f>
        <v>Новый раздел</v>
      </c>
      <c r="G237" s="2" t="str">
        <f>IF(G202&lt;&gt;"",G202,"")</f>
        <v>Ремонт отопления спортзала</v>
      </c>
      <c r="H237" s="2">
        <v>0</v>
      </c>
      <c r="I237" s="2"/>
      <c r="J237" s="2"/>
      <c r="K237" s="2"/>
      <c r="L237" s="2"/>
      <c r="M237" s="2"/>
      <c r="N237" s="2"/>
      <c r="O237" s="2">
        <f t="shared" ref="O237:T237" si="194">ROUND(AB237,2)</f>
        <v>0</v>
      </c>
      <c r="P237" s="2">
        <f t="shared" si="194"/>
        <v>0</v>
      </c>
      <c r="Q237" s="2">
        <f t="shared" si="194"/>
        <v>0</v>
      </c>
      <c r="R237" s="2">
        <f t="shared" si="194"/>
        <v>0</v>
      </c>
      <c r="S237" s="2">
        <f t="shared" si="194"/>
        <v>0</v>
      </c>
      <c r="T237" s="2">
        <f t="shared" si="194"/>
        <v>0</v>
      </c>
      <c r="U237" s="2">
        <f>AH237</f>
        <v>0</v>
      </c>
      <c r="V237" s="2">
        <f>AI237</f>
        <v>0</v>
      </c>
      <c r="W237" s="2">
        <f>ROUND(AJ237,2)</f>
        <v>0</v>
      </c>
      <c r="X237" s="2">
        <f>ROUND(AK237,2)</f>
        <v>0</v>
      </c>
      <c r="Y237" s="2">
        <f>ROUND(AL237,2)</f>
        <v>0</v>
      </c>
      <c r="Z237" s="2"/>
      <c r="AA237" s="2"/>
      <c r="AB237" s="2">
        <f>ROUND(SUMIF(AA206:AA235,"=32945098",O206:O235),2)</f>
        <v>0</v>
      </c>
      <c r="AC237" s="2">
        <f>ROUND(SUMIF(AA206:AA235,"=32945098",P206:P235),2)</f>
        <v>0</v>
      </c>
      <c r="AD237" s="2">
        <f>ROUND(SUMIF(AA206:AA235,"=32945098",Q206:Q235),2)</f>
        <v>0</v>
      </c>
      <c r="AE237" s="2">
        <f>ROUND(SUMIF(AA206:AA235,"=32945098",R206:R235),2)</f>
        <v>0</v>
      </c>
      <c r="AF237" s="2">
        <f>ROUND(SUMIF(AA206:AA235,"=32945098",S206:S235),2)</f>
        <v>0</v>
      </c>
      <c r="AG237" s="2">
        <f>ROUND(SUMIF(AA206:AA235,"=32945098",T206:T235),2)</f>
        <v>0</v>
      </c>
      <c r="AH237" s="2">
        <f>SUMIF(AA206:AA235,"=32945098",U206:U235)</f>
        <v>0</v>
      </c>
      <c r="AI237" s="2">
        <f>SUMIF(AA206:AA235,"=32945098",V206:V235)</f>
        <v>0</v>
      </c>
      <c r="AJ237" s="2">
        <f>ROUND(SUMIF(AA206:AA235,"=32945098",W206:W235),2)</f>
        <v>0</v>
      </c>
      <c r="AK237" s="2">
        <f>ROUND(SUMIF(AA206:AA235,"=32945098",X206:X235),2)</f>
        <v>0</v>
      </c>
      <c r="AL237" s="2">
        <f>ROUND(SUMIF(AA206:AA235,"=32945098",Y206:Y235),2)</f>
        <v>0</v>
      </c>
      <c r="AM237" s="2"/>
      <c r="AN237" s="2"/>
      <c r="AO237" s="2">
        <f t="shared" ref="AO237:BD237" si="195">ROUND(BX237,2)</f>
        <v>0</v>
      </c>
      <c r="AP237" s="2">
        <f t="shared" si="195"/>
        <v>0</v>
      </c>
      <c r="AQ237" s="2">
        <f t="shared" si="195"/>
        <v>0</v>
      </c>
      <c r="AR237" s="2">
        <f t="shared" si="195"/>
        <v>0</v>
      </c>
      <c r="AS237" s="2">
        <f t="shared" si="195"/>
        <v>0</v>
      </c>
      <c r="AT237" s="2">
        <f t="shared" si="195"/>
        <v>0</v>
      </c>
      <c r="AU237" s="2">
        <f t="shared" si="195"/>
        <v>0</v>
      </c>
      <c r="AV237" s="2">
        <f t="shared" si="195"/>
        <v>0</v>
      </c>
      <c r="AW237" s="2">
        <f t="shared" si="195"/>
        <v>0</v>
      </c>
      <c r="AX237" s="2">
        <f t="shared" si="195"/>
        <v>0</v>
      </c>
      <c r="AY237" s="2">
        <f t="shared" si="195"/>
        <v>0</v>
      </c>
      <c r="AZ237" s="2">
        <f t="shared" si="195"/>
        <v>0</v>
      </c>
      <c r="BA237" s="2">
        <f t="shared" si="195"/>
        <v>0</v>
      </c>
      <c r="BB237" s="2">
        <f t="shared" si="195"/>
        <v>0</v>
      </c>
      <c r="BC237" s="2">
        <f t="shared" si="195"/>
        <v>0</v>
      </c>
      <c r="BD237" s="2">
        <f t="shared" si="195"/>
        <v>0</v>
      </c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>
        <f>ROUND(SUMIF(AA206:AA235,"=32945098",FQ206:FQ235),2)</f>
        <v>0</v>
      </c>
      <c r="BY237" s="2">
        <f>ROUND(SUMIF(AA206:AA235,"=32945098",FR206:FR235),2)</f>
        <v>0</v>
      </c>
      <c r="BZ237" s="2">
        <f>ROUND(SUMIF(AA206:AA235,"=32945098",GL206:GL235),2)</f>
        <v>0</v>
      </c>
      <c r="CA237" s="2">
        <f>ROUND(SUMIF(AA206:AA235,"=32945098",GM206:GM235),2)</f>
        <v>0</v>
      </c>
      <c r="CB237" s="2">
        <f>ROUND(SUMIF(AA206:AA235,"=32945098",GN206:GN235),2)</f>
        <v>0</v>
      </c>
      <c r="CC237" s="2">
        <f>ROUND(SUMIF(AA206:AA235,"=32945098",GO206:GO235),2)</f>
        <v>0</v>
      </c>
      <c r="CD237" s="2">
        <f>ROUND(SUMIF(AA206:AA235,"=32945098",GP206:GP235),2)</f>
        <v>0</v>
      </c>
      <c r="CE237" s="2">
        <f>AC237-BX237</f>
        <v>0</v>
      </c>
      <c r="CF237" s="2">
        <f>AC237-BY237</f>
        <v>0</v>
      </c>
      <c r="CG237" s="2">
        <f>BX237-BZ237</f>
        <v>0</v>
      </c>
      <c r="CH237" s="2">
        <f>AC237-BX237-BY237+BZ237</f>
        <v>0</v>
      </c>
      <c r="CI237" s="2">
        <f>BY237-BZ237</f>
        <v>0</v>
      </c>
      <c r="CJ237" s="2">
        <f>ROUND(SUMIF(AA206:AA235,"=32945098",GX206:GX235),2)</f>
        <v>0</v>
      </c>
      <c r="CK237" s="2">
        <f>ROUND(SUMIF(AA206:AA235,"=32945098",GY206:GY235),2)</f>
        <v>0</v>
      </c>
      <c r="CL237" s="2">
        <f>ROUND(SUMIF(AA206:AA235,"=32945098",GZ206:GZ235),2)</f>
        <v>0</v>
      </c>
      <c r="CM237" s="2">
        <f>ROUND(SUMIF(AA206:AA235,"=32945098",HD206:HD235),2)</f>
        <v>0</v>
      </c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  <c r="FE237" s="3"/>
      <c r="FF237" s="3"/>
      <c r="FG237" s="3"/>
      <c r="FH237" s="3"/>
      <c r="FI237" s="3"/>
      <c r="FJ237" s="3"/>
      <c r="FK237" s="3"/>
      <c r="FL237" s="3"/>
      <c r="FM237" s="3"/>
      <c r="FN237" s="3"/>
      <c r="FO237" s="3"/>
      <c r="FP237" s="3"/>
      <c r="FQ237" s="3"/>
      <c r="FR237" s="3"/>
      <c r="FS237" s="3"/>
      <c r="FT237" s="3"/>
      <c r="FU237" s="3"/>
      <c r="FV237" s="3"/>
      <c r="FW237" s="3"/>
      <c r="FX237" s="3"/>
      <c r="FY237" s="3"/>
      <c r="FZ237" s="3"/>
      <c r="GA237" s="3"/>
      <c r="GB237" s="3"/>
      <c r="GC237" s="3"/>
      <c r="GD237" s="3"/>
      <c r="GE237" s="3"/>
      <c r="GF237" s="3"/>
      <c r="GG237" s="3"/>
      <c r="GH237" s="3"/>
      <c r="GI237" s="3"/>
      <c r="GJ237" s="3"/>
      <c r="GK237" s="3"/>
      <c r="GL237" s="3"/>
      <c r="GM237" s="3"/>
      <c r="GN237" s="3"/>
      <c r="GO237" s="3"/>
      <c r="GP237" s="3"/>
      <c r="GQ237" s="3"/>
      <c r="GR237" s="3"/>
      <c r="GS237" s="3"/>
      <c r="GT237" s="3"/>
      <c r="GU237" s="3"/>
      <c r="GV237" s="3"/>
      <c r="GW237" s="3"/>
      <c r="GX237" s="3">
        <v>0</v>
      </c>
    </row>
    <row r="239" spans="1:245" x14ac:dyDescent="0.2">
      <c r="A239" s="4">
        <v>50</v>
      </c>
      <c r="B239" s="4">
        <v>0</v>
      </c>
      <c r="C239" s="4">
        <v>0</v>
      </c>
      <c r="D239" s="4">
        <v>1</v>
      </c>
      <c r="E239" s="4">
        <v>201</v>
      </c>
      <c r="F239" s="4">
        <f>ROUND(Source!O237,O239)</f>
        <v>0</v>
      </c>
      <c r="G239" s="4" t="s">
        <v>107</v>
      </c>
      <c r="H239" s="4" t="s">
        <v>108</v>
      </c>
      <c r="I239" s="4"/>
      <c r="J239" s="4"/>
      <c r="K239" s="4">
        <v>201</v>
      </c>
      <c r="L239" s="4">
        <v>1</v>
      </c>
      <c r="M239" s="4">
        <v>3</v>
      </c>
      <c r="N239" s="4" t="s">
        <v>3</v>
      </c>
      <c r="O239" s="4">
        <v>2</v>
      </c>
      <c r="P239" s="4"/>
      <c r="Q239" s="4"/>
      <c r="R239" s="4"/>
      <c r="S239" s="4"/>
      <c r="T239" s="4"/>
      <c r="U239" s="4"/>
      <c r="V239" s="4"/>
      <c r="W239" s="4">
        <v>233032.46999999997</v>
      </c>
      <c r="X239" s="4">
        <v>1</v>
      </c>
      <c r="Y239" s="4">
        <v>233032.46999999997</v>
      </c>
      <c r="Z239" s="4"/>
      <c r="AA239" s="4"/>
      <c r="AB239" s="4"/>
    </row>
    <row r="240" spans="1:245" x14ac:dyDescent="0.2">
      <c r="A240" s="4">
        <v>50</v>
      </c>
      <c r="B240" s="4">
        <v>0</v>
      </c>
      <c r="C240" s="4">
        <v>0</v>
      </c>
      <c r="D240" s="4">
        <v>1</v>
      </c>
      <c r="E240" s="4">
        <v>202</v>
      </c>
      <c r="F240" s="4">
        <f>ROUND(Source!P237,O240)</f>
        <v>0</v>
      </c>
      <c r="G240" s="4" t="s">
        <v>109</v>
      </c>
      <c r="H240" s="4" t="s">
        <v>110</v>
      </c>
      <c r="I240" s="4"/>
      <c r="J240" s="4"/>
      <c r="K240" s="4">
        <v>202</v>
      </c>
      <c r="L240" s="4">
        <v>2</v>
      </c>
      <c r="M240" s="4">
        <v>3</v>
      </c>
      <c r="N240" s="4" t="s">
        <v>3</v>
      </c>
      <c r="O240" s="4">
        <v>2</v>
      </c>
      <c r="P240" s="4"/>
      <c r="Q240" s="4"/>
      <c r="R240" s="4"/>
      <c r="S240" s="4"/>
      <c r="T240" s="4"/>
      <c r="U240" s="4"/>
      <c r="V240" s="4"/>
      <c r="W240" s="4">
        <v>212806.33</v>
      </c>
      <c r="X240" s="4">
        <v>1</v>
      </c>
      <c r="Y240" s="4">
        <v>212806.33</v>
      </c>
      <c r="Z240" s="4"/>
      <c r="AA240" s="4"/>
      <c r="AB240" s="4"/>
    </row>
    <row r="241" spans="1:28" x14ac:dyDescent="0.2">
      <c r="A241" s="4">
        <v>50</v>
      </c>
      <c r="B241" s="4">
        <v>0</v>
      </c>
      <c r="C241" s="4">
        <v>0</v>
      </c>
      <c r="D241" s="4">
        <v>1</v>
      </c>
      <c r="E241" s="4">
        <v>222</v>
      </c>
      <c r="F241" s="4">
        <f>ROUND(Source!AO237,O241)</f>
        <v>0</v>
      </c>
      <c r="G241" s="4" t="s">
        <v>111</v>
      </c>
      <c r="H241" s="4" t="s">
        <v>112</v>
      </c>
      <c r="I241" s="4"/>
      <c r="J241" s="4"/>
      <c r="K241" s="4">
        <v>222</v>
      </c>
      <c r="L241" s="4">
        <v>3</v>
      </c>
      <c r="M241" s="4">
        <v>3</v>
      </c>
      <c r="N241" s="4" t="s">
        <v>3</v>
      </c>
      <c r="O241" s="4">
        <v>2</v>
      </c>
      <c r="P241" s="4"/>
      <c r="Q241" s="4"/>
      <c r="R241" s="4"/>
      <c r="S241" s="4"/>
      <c r="T241" s="4"/>
      <c r="U241" s="4"/>
      <c r="V241" s="4"/>
      <c r="W241" s="4">
        <v>0</v>
      </c>
      <c r="X241" s="4">
        <v>1</v>
      </c>
      <c r="Y241" s="4">
        <v>0</v>
      </c>
      <c r="Z241" s="4"/>
      <c r="AA241" s="4"/>
      <c r="AB241" s="4"/>
    </row>
    <row r="242" spans="1:28" x14ac:dyDescent="0.2">
      <c r="A242" s="4">
        <v>50</v>
      </c>
      <c r="B242" s="4">
        <v>0</v>
      </c>
      <c r="C242" s="4">
        <v>0</v>
      </c>
      <c r="D242" s="4">
        <v>1</v>
      </c>
      <c r="E242" s="4">
        <v>225</v>
      </c>
      <c r="F242" s="4">
        <f>ROUND(Source!AV237,O242)</f>
        <v>0</v>
      </c>
      <c r="G242" s="4" t="s">
        <v>113</v>
      </c>
      <c r="H242" s="4" t="s">
        <v>114</v>
      </c>
      <c r="I242" s="4"/>
      <c r="J242" s="4"/>
      <c r="K242" s="4">
        <v>225</v>
      </c>
      <c r="L242" s="4">
        <v>4</v>
      </c>
      <c r="M242" s="4">
        <v>3</v>
      </c>
      <c r="N242" s="4" t="s">
        <v>3</v>
      </c>
      <c r="O242" s="4">
        <v>2</v>
      </c>
      <c r="P242" s="4"/>
      <c r="Q242" s="4"/>
      <c r="R242" s="4"/>
      <c r="S242" s="4"/>
      <c r="T242" s="4"/>
      <c r="U242" s="4"/>
      <c r="V242" s="4"/>
      <c r="W242" s="4">
        <v>212806.33</v>
      </c>
      <c r="X242" s="4">
        <v>1</v>
      </c>
      <c r="Y242" s="4">
        <v>212806.33</v>
      </c>
      <c r="Z242" s="4"/>
      <c r="AA242" s="4"/>
      <c r="AB242" s="4"/>
    </row>
    <row r="243" spans="1:28" x14ac:dyDescent="0.2">
      <c r="A243" s="4">
        <v>50</v>
      </c>
      <c r="B243" s="4">
        <v>0</v>
      </c>
      <c r="C243" s="4">
        <v>0</v>
      </c>
      <c r="D243" s="4">
        <v>1</v>
      </c>
      <c r="E243" s="4">
        <v>226</v>
      </c>
      <c r="F243" s="4">
        <f>ROUND(Source!AW237,O243)</f>
        <v>0</v>
      </c>
      <c r="G243" s="4" t="s">
        <v>115</v>
      </c>
      <c r="H243" s="4" t="s">
        <v>116</v>
      </c>
      <c r="I243" s="4"/>
      <c r="J243" s="4"/>
      <c r="K243" s="4">
        <v>226</v>
      </c>
      <c r="L243" s="4">
        <v>5</v>
      </c>
      <c r="M243" s="4">
        <v>3</v>
      </c>
      <c r="N243" s="4" t="s">
        <v>3</v>
      </c>
      <c r="O243" s="4">
        <v>2</v>
      </c>
      <c r="P243" s="4"/>
      <c r="Q243" s="4"/>
      <c r="R243" s="4"/>
      <c r="S243" s="4"/>
      <c r="T243" s="4"/>
      <c r="U243" s="4"/>
      <c r="V243" s="4"/>
      <c r="W243" s="4">
        <v>212806.33</v>
      </c>
      <c r="X243" s="4">
        <v>1</v>
      </c>
      <c r="Y243" s="4">
        <v>212806.33</v>
      </c>
      <c r="Z243" s="4"/>
      <c r="AA243" s="4"/>
      <c r="AB243" s="4"/>
    </row>
    <row r="244" spans="1:28" x14ac:dyDescent="0.2">
      <c r="A244" s="4">
        <v>50</v>
      </c>
      <c r="B244" s="4">
        <v>0</v>
      </c>
      <c r="C244" s="4">
        <v>0</v>
      </c>
      <c r="D244" s="4">
        <v>1</v>
      </c>
      <c r="E244" s="4">
        <v>227</v>
      </c>
      <c r="F244" s="4">
        <f>ROUND(Source!AX237,O244)</f>
        <v>0</v>
      </c>
      <c r="G244" s="4" t="s">
        <v>117</v>
      </c>
      <c r="H244" s="4" t="s">
        <v>118</v>
      </c>
      <c r="I244" s="4"/>
      <c r="J244" s="4"/>
      <c r="K244" s="4">
        <v>227</v>
      </c>
      <c r="L244" s="4">
        <v>6</v>
      </c>
      <c r="M244" s="4">
        <v>3</v>
      </c>
      <c r="N244" s="4" t="s">
        <v>3</v>
      </c>
      <c r="O244" s="4">
        <v>2</v>
      </c>
      <c r="P244" s="4"/>
      <c r="Q244" s="4"/>
      <c r="R244" s="4"/>
      <c r="S244" s="4"/>
      <c r="T244" s="4"/>
      <c r="U244" s="4"/>
      <c r="V244" s="4"/>
      <c r="W244" s="4">
        <v>0</v>
      </c>
      <c r="X244" s="4">
        <v>1</v>
      </c>
      <c r="Y244" s="4">
        <v>0</v>
      </c>
      <c r="Z244" s="4"/>
      <c r="AA244" s="4"/>
      <c r="AB244" s="4"/>
    </row>
    <row r="245" spans="1:28" x14ac:dyDescent="0.2">
      <c r="A245" s="4">
        <v>50</v>
      </c>
      <c r="B245" s="4">
        <v>0</v>
      </c>
      <c r="C245" s="4">
        <v>0</v>
      </c>
      <c r="D245" s="4">
        <v>1</v>
      </c>
      <c r="E245" s="4">
        <v>228</v>
      </c>
      <c r="F245" s="4">
        <f>ROUND(Source!AY237,O245)</f>
        <v>0</v>
      </c>
      <c r="G245" s="4" t="s">
        <v>119</v>
      </c>
      <c r="H245" s="4" t="s">
        <v>120</v>
      </c>
      <c r="I245" s="4"/>
      <c r="J245" s="4"/>
      <c r="K245" s="4">
        <v>228</v>
      </c>
      <c r="L245" s="4">
        <v>7</v>
      </c>
      <c r="M245" s="4">
        <v>3</v>
      </c>
      <c r="N245" s="4" t="s">
        <v>3</v>
      </c>
      <c r="O245" s="4">
        <v>2</v>
      </c>
      <c r="P245" s="4"/>
      <c r="Q245" s="4"/>
      <c r="R245" s="4"/>
      <c r="S245" s="4"/>
      <c r="T245" s="4"/>
      <c r="U245" s="4"/>
      <c r="V245" s="4"/>
      <c r="W245" s="4">
        <v>212806.33</v>
      </c>
      <c r="X245" s="4">
        <v>1</v>
      </c>
      <c r="Y245" s="4">
        <v>212806.33</v>
      </c>
      <c r="Z245" s="4"/>
      <c r="AA245" s="4"/>
      <c r="AB245" s="4"/>
    </row>
    <row r="246" spans="1:28" x14ac:dyDescent="0.2">
      <c r="A246" s="4">
        <v>50</v>
      </c>
      <c r="B246" s="4">
        <v>0</v>
      </c>
      <c r="C246" s="4">
        <v>0</v>
      </c>
      <c r="D246" s="4">
        <v>1</v>
      </c>
      <c r="E246" s="4">
        <v>216</v>
      </c>
      <c r="F246" s="4">
        <f>ROUND(Source!AP237,O246)</f>
        <v>0</v>
      </c>
      <c r="G246" s="4" t="s">
        <v>121</v>
      </c>
      <c r="H246" s="4" t="s">
        <v>122</v>
      </c>
      <c r="I246" s="4"/>
      <c r="J246" s="4"/>
      <c r="K246" s="4">
        <v>216</v>
      </c>
      <c r="L246" s="4">
        <v>8</v>
      </c>
      <c r="M246" s="4">
        <v>3</v>
      </c>
      <c r="N246" s="4" t="s">
        <v>3</v>
      </c>
      <c r="O246" s="4">
        <v>2</v>
      </c>
      <c r="P246" s="4"/>
      <c r="Q246" s="4"/>
      <c r="R246" s="4"/>
      <c r="S246" s="4"/>
      <c r="T246" s="4"/>
      <c r="U246" s="4"/>
      <c r="V246" s="4"/>
      <c r="W246" s="4">
        <v>0</v>
      </c>
      <c r="X246" s="4">
        <v>1</v>
      </c>
      <c r="Y246" s="4">
        <v>0</v>
      </c>
      <c r="Z246" s="4"/>
      <c r="AA246" s="4"/>
      <c r="AB246" s="4"/>
    </row>
    <row r="247" spans="1:28" x14ac:dyDescent="0.2">
      <c r="A247" s="4">
        <v>50</v>
      </c>
      <c r="B247" s="4">
        <v>0</v>
      </c>
      <c r="C247" s="4">
        <v>0</v>
      </c>
      <c r="D247" s="4">
        <v>1</v>
      </c>
      <c r="E247" s="4">
        <v>223</v>
      </c>
      <c r="F247" s="4">
        <f>ROUND(Source!AQ237,O247)</f>
        <v>0</v>
      </c>
      <c r="G247" s="4" t="s">
        <v>123</v>
      </c>
      <c r="H247" s="4" t="s">
        <v>124</v>
      </c>
      <c r="I247" s="4"/>
      <c r="J247" s="4"/>
      <c r="K247" s="4">
        <v>223</v>
      </c>
      <c r="L247" s="4">
        <v>9</v>
      </c>
      <c r="M247" s="4">
        <v>3</v>
      </c>
      <c r="N247" s="4" t="s">
        <v>3</v>
      </c>
      <c r="O247" s="4">
        <v>2</v>
      </c>
      <c r="P247" s="4"/>
      <c r="Q247" s="4"/>
      <c r="R247" s="4"/>
      <c r="S247" s="4"/>
      <c r="T247" s="4"/>
      <c r="U247" s="4"/>
      <c r="V247" s="4"/>
      <c r="W247" s="4">
        <v>0</v>
      </c>
      <c r="X247" s="4">
        <v>1</v>
      </c>
      <c r="Y247" s="4">
        <v>0</v>
      </c>
      <c r="Z247" s="4"/>
      <c r="AA247" s="4"/>
      <c r="AB247" s="4"/>
    </row>
    <row r="248" spans="1:28" x14ac:dyDescent="0.2">
      <c r="A248" s="4">
        <v>50</v>
      </c>
      <c r="B248" s="4">
        <v>0</v>
      </c>
      <c r="C248" s="4">
        <v>0</v>
      </c>
      <c r="D248" s="4">
        <v>1</v>
      </c>
      <c r="E248" s="4">
        <v>229</v>
      </c>
      <c r="F248" s="4">
        <f>ROUND(Source!AZ237,O248)</f>
        <v>0</v>
      </c>
      <c r="G248" s="4" t="s">
        <v>125</v>
      </c>
      <c r="H248" s="4" t="s">
        <v>126</v>
      </c>
      <c r="I248" s="4"/>
      <c r="J248" s="4"/>
      <c r="K248" s="4">
        <v>229</v>
      </c>
      <c r="L248" s="4">
        <v>10</v>
      </c>
      <c r="M248" s="4">
        <v>3</v>
      </c>
      <c r="N248" s="4" t="s">
        <v>3</v>
      </c>
      <c r="O248" s="4">
        <v>2</v>
      </c>
      <c r="P248" s="4"/>
      <c r="Q248" s="4"/>
      <c r="R248" s="4"/>
      <c r="S248" s="4"/>
      <c r="T248" s="4"/>
      <c r="U248" s="4"/>
      <c r="V248" s="4"/>
      <c r="W248" s="4">
        <v>0</v>
      </c>
      <c r="X248" s="4">
        <v>1</v>
      </c>
      <c r="Y248" s="4">
        <v>0</v>
      </c>
      <c r="Z248" s="4"/>
      <c r="AA248" s="4"/>
      <c r="AB248" s="4"/>
    </row>
    <row r="249" spans="1:28" x14ac:dyDescent="0.2">
      <c r="A249" s="4">
        <v>50</v>
      </c>
      <c r="B249" s="4">
        <v>0</v>
      </c>
      <c r="C249" s="4">
        <v>0</v>
      </c>
      <c r="D249" s="4">
        <v>1</v>
      </c>
      <c r="E249" s="4">
        <v>203</v>
      </c>
      <c r="F249" s="4">
        <f>ROUND(Source!Q237,O249)</f>
        <v>0</v>
      </c>
      <c r="G249" s="4" t="s">
        <v>127</v>
      </c>
      <c r="H249" s="4" t="s">
        <v>128</v>
      </c>
      <c r="I249" s="4"/>
      <c r="J249" s="4"/>
      <c r="K249" s="4">
        <v>203</v>
      </c>
      <c r="L249" s="4">
        <v>11</v>
      </c>
      <c r="M249" s="4">
        <v>3</v>
      </c>
      <c r="N249" s="4" t="s">
        <v>3</v>
      </c>
      <c r="O249" s="4">
        <v>2</v>
      </c>
      <c r="P249" s="4"/>
      <c r="Q249" s="4"/>
      <c r="R249" s="4"/>
      <c r="S249" s="4"/>
      <c r="T249" s="4"/>
      <c r="U249" s="4"/>
      <c r="V249" s="4"/>
      <c r="W249" s="4">
        <v>265.67</v>
      </c>
      <c r="X249" s="4">
        <v>1</v>
      </c>
      <c r="Y249" s="4">
        <v>265.67</v>
      </c>
      <c r="Z249" s="4"/>
      <c r="AA249" s="4"/>
      <c r="AB249" s="4"/>
    </row>
    <row r="250" spans="1:28" x14ac:dyDescent="0.2">
      <c r="A250" s="4">
        <v>50</v>
      </c>
      <c r="B250" s="4">
        <v>0</v>
      </c>
      <c r="C250" s="4">
        <v>0</v>
      </c>
      <c r="D250" s="4">
        <v>1</v>
      </c>
      <c r="E250" s="4">
        <v>231</v>
      </c>
      <c r="F250" s="4">
        <f>ROUND(Source!BB237,O250)</f>
        <v>0</v>
      </c>
      <c r="G250" s="4" t="s">
        <v>129</v>
      </c>
      <c r="H250" s="4" t="s">
        <v>130</v>
      </c>
      <c r="I250" s="4"/>
      <c r="J250" s="4"/>
      <c r="K250" s="4">
        <v>231</v>
      </c>
      <c r="L250" s="4">
        <v>12</v>
      </c>
      <c r="M250" s="4">
        <v>3</v>
      </c>
      <c r="N250" s="4" t="s">
        <v>3</v>
      </c>
      <c r="O250" s="4">
        <v>2</v>
      </c>
      <c r="P250" s="4"/>
      <c r="Q250" s="4"/>
      <c r="R250" s="4"/>
      <c r="S250" s="4"/>
      <c r="T250" s="4"/>
      <c r="U250" s="4"/>
      <c r="V250" s="4"/>
      <c r="W250" s="4">
        <v>0</v>
      </c>
      <c r="X250" s="4">
        <v>1</v>
      </c>
      <c r="Y250" s="4">
        <v>0</v>
      </c>
      <c r="Z250" s="4"/>
      <c r="AA250" s="4"/>
      <c r="AB250" s="4"/>
    </row>
    <row r="251" spans="1:28" x14ac:dyDescent="0.2">
      <c r="A251" s="4">
        <v>50</v>
      </c>
      <c r="B251" s="4">
        <v>0</v>
      </c>
      <c r="C251" s="4">
        <v>0</v>
      </c>
      <c r="D251" s="4">
        <v>1</v>
      </c>
      <c r="E251" s="4">
        <v>204</v>
      </c>
      <c r="F251" s="4">
        <f>ROUND(Source!R237,O251)</f>
        <v>0</v>
      </c>
      <c r="G251" s="4" t="s">
        <v>131</v>
      </c>
      <c r="H251" s="4" t="s">
        <v>132</v>
      </c>
      <c r="I251" s="4"/>
      <c r="J251" s="4"/>
      <c r="K251" s="4">
        <v>204</v>
      </c>
      <c r="L251" s="4">
        <v>13</v>
      </c>
      <c r="M251" s="4">
        <v>3</v>
      </c>
      <c r="N251" s="4" t="s">
        <v>3</v>
      </c>
      <c r="O251" s="4">
        <v>2</v>
      </c>
      <c r="P251" s="4"/>
      <c r="Q251" s="4"/>
      <c r="R251" s="4"/>
      <c r="S251" s="4"/>
      <c r="T251" s="4"/>
      <c r="U251" s="4"/>
      <c r="V251" s="4"/>
      <c r="W251" s="4">
        <v>340.33000000000004</v>
      </c>
      <c r="X251" s="4">
        <v>1</v>
      </c>
      <c r="Y251" s="4">
        <v>340.33000000000004</v>
      </c>
      <c r="Z251" s="4"/>
      <c r="AA251" s="4"/>
      <c r="AB251" s="4"/>
    </row>
    <row r="252" spans="1:28" x14ac:dyDescent="0.2">
      <c r="A252" s="4">
        <v>50</v>
      </c>
      <c r="B252" s="4">
        <v>0</v>
      </c>
      <c r="C252" s="4">
        <v>0</v>
      </c>
      <c r="D252" s="4">
        <v>1</v>
      </c>
      <c r="E252" s="4">
        <v>205</v>
      </c>
      <c r="F252" s="4">
        <f>ROUND(Source!S237,O252)</f>
        <v>0</v>
      </c>
      <c r="G252" s="4" t="s">
        <v>133</v>
      </c>
      <c r="H252" s="4" t="s">
        <v>134</v>
      </c>
      <c r="I252" s="4"/>
      <c r="J252" s="4"/>
      <c r="K252" s="4">
        <v>205</v>
      </c>
      <c r="L252" s="4">
        <v>14</v>
      </c>
      <c r="M252" s="4">
        <v>3</v>
      </c>
      <c r="N252" s="4" t="s">
        <v>3</v>
      </c>
      <c r="O252" s="4">
        <v>2</v>
      </c>
      <c r="P252" s="4"/>
      <c r="Q252" s="4"/>
      <c r="R252" s="4"/>
      <c r="S252" s="4"/>
      <c r="T252" s="4"/>
      <c r="U252" s="4"/>
      <c r="V252" s="4"/>
      <c r="W252" s="4">
        <v>19620.14</v>
      </c>
      <c r="X252" s="4">
        <v>1</v>
      </c>
      <c r="Y252" s="4">
        <v>19620.14</v>
      </c>
      <c r="Z252" s="4"/>
      <c r="AA252" s="4"/>
      <c r="AB252" s="4"/>
    </row>
    <row r="253" spans="1:28" x14ac:dyDescent="0.2">
      <c r="A253" s="4">
        <v>50</v>
      </c>
      <c r="B253" s="4">
        <v>0</v>
      </c>
      <c r="C253" s="4">
        <v>0</v>
      </c>
      <c r="D253" s="4">
        <v>1</v>
      </c>
      <c r="E253" s="4">
        <v>232</v>
      </c>
      <c r="F253" s="4">
        <f>ROUND(Source!BC237,O253)</f>
        <v>0</v>
      </c>
      <c r="G253" s="4" t="s">
        <v>135</v>
      </c>
      <c r="H253" s="4" t="s">
        <v>136</v>
      </c>
      <c r="I253" s="4"/>
      <c r="J253" s="4"/>
      <c r="K253" s="4">
        <v>232</v>
      </c>
      <c r="L253" s="4">
        <v>15</v>
      </c>
      <c r="M253" s="4">
        <v>3</v>
      </c>
      <c r="N253" s="4" t="s">
        <v>3</v>
      </c>
      <c r="O253" s="4">
        <v>2</v>
      </c>
      <c r="P253" s="4"/>
      <c r="Q253" s="4"/>
      <c r="R253" s="4"/>
      <c r="S253" s="4"/>
      <c r="T253" s="4"/>
      <c r="U253" s="4"/>
      <c r="V253" s="4"/>
      <c r="W253" s="4">
        <v>0</v>
      </c>
      <c r="X253" s="4">
        <v>1</v>
      </c>
      <c r="Y253" s="4">
        <v>0</v>
      </c>
      <c r="Z253" s="4"/>
      <c r="AA253" s="4"/>
      <c r="AB253" s="4"/>
    </row>
    <row r="254" spans="1:28" x14ac:dyDescent="0.2">
      <c r="A254" s="4">
        <v>50</v>
      </c>
      <c r="B254" s="4">
        <v>0</v>
      </c>
      <c r="C254" s="4">
        <v>0</v>
      </c>
      <c r="D254" s="4">
        <v>1</v>
      </c>
      <c r="E254" s="4">
        <v>214</v>
      </c>
      <c r="F254" s="4">
        <f>ROUND(Source!AS237,O254)</f>
        <v>0</v>
      </c>
      <c r="G254" s="4" t="s">
        <v>137</v>
      </c>
      <c r="H254" s="4" t="s">
        <v>138</v>
      </c>
      <c r="I254" s="4"/>
      <c r="J254" s="4"/>
      <c r="K254" s="4">
        <v>214</v>
      </c>
      <c r="L254" s="4">
        <v>16</v>
      </c>
      <c r="M254" s="4">
        <v>3</v>
      </c>
      <c r="N254" s="4" t="s">
        <v>3</v>
      </c>
      <c r="O254" s="4">
        <v>2</v>
      </c>
      <c r="P254" s="4"/>
      <c r="Q254" s="4"/>
      <c r="R254" s="4"/>
      <c r="S254" s="4"/>
      <c r="T254" s="4"/>
      <c r="U254" s="4"/>
      <c r="V254" s="4"/>
      <c r="W254" s="4">
        <v>262365.78000000003</v>
      </c>
      <c r="X254" s="4">
        <v>1</v>
      </c>
      <c r="Y254" s="4">
        <v>262365.78000000003</v>
      </c>
      <c r="Z254" s="4"/>
      <c r="AA254" s="4"/>
      <c r="AB254" s="4"/>
    </row>
    <row r="255" spans="1:28" x14ac:dyDescent="0.2">
      <c r="A255" s="4">
        <v>50</v>
      </c>
      <c r="B255" s="4">
        <v>0</v>
      </c>
      <c r="C255" s="4">
        <v>0</v>
      </c>
      <c r="D255" s="4">
        <v>1</v>
      </c>
      <c r="E255" s="4">
        <v>215</v>
      </c>
      <c r="F255" s="4">
        <f>ROUND(Source!AT237,O255)</f>
        <v>0</v>
      </c>
      <c r="G255" s="4" t="s">
        <v>139</v>
      </c>
      <c r="H255" s="4" t="s">
        <v>140</v>
      </c>
      <c r="I255" s="4"/>
      <c r="J255" s="4"/>
      <c r="K255" s="4">
        <v>215</v>
      </c>
      <c r="L255" s="4">
        <v>17</v>
      </c>
      <c r="M255" s="4">
        <v>3</v>
      </c>
      <c r="N255" s="4" t="s">
        <v>3</v>
      </c>
      <c r="O255" s="4">
        <v>2</v>
      </c>
      <c r="P255" s="4"/>
      <c r="Q255" s="4"/>
      <c r="R255" s="4"/>
      <c r="S255" s="4"/>
      <c r="T255" s="4"/>
      <c r="U255" s="4"/>
      <c r="V255" s="4"/>
      <c r="W255" s="4">
        <v>0</v>
      </c>
      <c r="X255" s="4">
        <v>1</v>
      </c>
      <c r="Y255" s="4">
        <v>0</v>
      </c>
      <c r="Z255" s="4"/>
      <c r="AA255" s="4"/>
      <c r="AB255" s="4"/>
    </row>
    <row r="256" spans="1:28" x14ac:dyDescent="0.2">
      <c r="A256" s="4">
        <v>50</v>
      </c>
      <c r="B256" s="4">
        <v>0</v>
      </c>
      <c r="C256" s="4">
        <v>0</v>
      </c>
      <c r="D256" s="4">
        <v>1</v>
      </c>
      <c r="E256" s="4">
        <v>217</v>
      </c>
      <c r="F256" s="4">
        <f>ROUND(Source!AU237,O256)</f>
        <v>0</v>
      </c>
      <c r="G256" s="4" t="s">
        <v>141</v>
      </c>
      <c r="H256" s="4" t="s">
        <v>142</v>
      </c>
      <c r="I256" s="4"/>
      <c r="J256" s="4"/>
      <c r="K256" s="4">
        <v>217</v>
      </c>
      <c r="L256" s="4">
        <v>18</v>
      </c>
      <c r="M256" s="4">
        <v>3</v>
      </c>
      <c r="N256" s="4" t="s">
        <v>3</v>
      </c>
      <c r="O256" s="4">
        <v>2</v>
      </c>
      <c r="P256" s="4"/>
      <c r="Q256" s="4"/>
      <c r="R256" s="4"/>
      <c r="S256" s="4"/>
      <c r="T256" s="4"/>
      <c r="U256" s="4"/>
      <c r="V256" s="4"/>
      <c r="W256" s="4">
        <v>0</v>
      </c>
      <c r="X256" s="4">
        <v>1</v>
      </c>
      <c r="Y256" s="4">
        <v>0</v>
      </c>
      <c r="Z256" s="4"/>
      <c r="AA256" s="4"/>
      <c r="AB256" s="4"/>
    </row>
    <row r="257" spans="1:245" x14ac:dyDescent="0.2">
      <c r="A257" s="4">
        <v>50</v>
      </c>
      <c r="B257" s="4">
        <v>0</v>
      </c>
      <c r="C257" s="4">
        <v>0</v>
      </c>
      <c r="D257" s="4">
        <v>1</v>
      </c>
      <c r="E257" s="4">
        <v>230</v>
      </c>
      <c r="F257" s="4">
        <f>ROUND(Source!BA237,O257)</f>
        <v>0</v>
      </c>
      <c r="G257" s="4" t="s">
        <v>143</v>
      </c>
      <c r="H257" s="4" t="s">
        <v>144</v>
      </c>
      <c r="I257" s="4"/>
      <c r="J257" s="4"/>
      <c r="K257" s="4">
        <v>230</v>
      </c>
      <c r="L257" s="4">
        <v>19</v>
      </c>
      <c r="M257" s="4">
        <v>3</v>
      </c>
      <c r="N257" s="4" t="s">
        <v>3</v>
      </c>
      <c r="O257" s="4">
        <v>2</v>
      </c>
      <c r="P257" s="4"/>
      <c r="Q257" s="4"/>
      <c r="R257" s="4"/>
      <c r="S257" s="4"/>
      <c r="T257" s="4"/>
      <c r="U257" s="4"/>
      <c r="V257" s="4"/>
      <c r="W257" s="4">
        <v>0</v>
      </c>
      <c r="X257" s="4">
        <v>1</v>
      </c>
      <c r="Y257" s="4">
        <v>0</v>
      </c>
      <c r="Z257" s="4"/>
      <c r="AA257" s="4"/>
      <c r="AB257" s="4"/>
    </row>
    <row r="258" spans="1:245" x14ac:dyDescent="0.2">
      <c r="A258" s="4">
        <v>50</v>
      </c>
      <c r="B258" s="4">
        <v>0</v>
      </c>
      <c r="C258" s="4">
        <v>0</v>
      </c>
      <c r="D258" s="4">
        <v>1</v>
      </c>
      <c r="E258" s="4">
        <v>206</v>
      </c>
      <c r="F258" s="4">
        <f>ROUND(Source!T237,O258)</f>
        <v>0</v>
      </c>
      <c r="G258" s="4" t="s">
        <v>145</v>
      </c>
      <c r="H258" s="4" t="s">
        <v>146</v>
      </c>
      <c r="I258" s="4"/>
      <c r="J258" s="4"/>
      <c r="K258" s="4">
        <v>206</v>
      </c>
      <c r="L258" s="4">
        <v>20</v>
      </c>
      <c r="M258" s="4">
        <v>3</v>
      </c>
      <c r="N258" s="4" t="s">
        <v>3</v>
      </c>
      <c r="O258" s="4">
        <v>2</v>
      </c>
      <c r="P258" s="4"/>
      <c r="Q258" s="4"/>
      <c r="R258" s="4"/>
      <c r="S258" s="4"/>
      <c r="T258" s="4"/>
      <c r="U258" s="4"/>
      <c r="V258" s="4"/>
      <c r="W258" s="4">
        <v>0</v>
      </c>
      <c r="X258" s="4">
        <v>1</v>
      </c>
      <c r="Y258" s="4">
        <v>0</v>
      </c>
      <c r="Z258" s="4"/>
      <c r="AA258" s="4"/>
      <c r="AB258" s="4"/>
    </row>
    <row r="259" spans="1:245" x14ac:dyDescent="0.2">
      <c r="A259" s="4">
        <v>50</v>
      </c>
      <c r="B259" s="4">
        <v>0</v>
      </c>
      <c r="C259" s="4">
        <v>0</v>
      </c>
      <c r="D259" s="4">
        <v>1</v>
      </c>
      <c r="E259" s="4">
        <v>207</v>
      </c>
      <c r="F259" s="4">
        <f>ROUND(Source!U237,O259)</f>
        <v>0</v>
      </c>
      <c r="G259" s="4" t="s">
        <v>147</v>
      </c>
      <c r="H259" s="4" t="s">
        <v>148</v>
      </c>
      <c r="I259" s="4"/>
      <c r="J259" s="4"/>
      <c r="K259" s="4">
        <v>207</v>
      </c>
      <c r="L259" s="4">
        <v>21</v>
      </c>
      <c r="M259" s="4">
        <v>3</v>
      </c>
      <c r="N259" s="4" t="s">
        <v>3</v>
      </c>
      <c r="O259" s="4">
        <v>7</v>
      </c>
      <c r="P259" s="4"/>
      <c r="Q259" s="4"/>
      <c r="R259" s="4"/>
      <c r="S259" s="4"/>
      <c r="T259" s="4"/>
      <c r="U259" s="4"/>
      <c r="V259" s="4"/>
      <c r="W259" s="4">
        <v>44.846429999999998</v>
      </c>
      <c r="X259" s="4">
        <v>1</v>
      </c>
      <c r="Y259" s="4">
        <v>44.846429999999998</v>
      </c>
      <c r="Z259" s="4"/>
      <c r="AA259" s="4"/>
      <c r="AB259" s="4"/>
    </row>
    <row r="260" spans="1:245" x14ac:dyDescent="0.2">
      <c r="A260" s="4">
        <v>50</v>
      </c>
      <c r="B260" s="4">
        <v>0</v>
      </c>
      <c r="C260" s="4">
        <v>0</v>
      </c>
      <c r="D260" s="4">
        <v>1</v>
      </c>
      <c r="E260" s="4">
        <v>208</v>
      </c>
      <c r="F260" s="4">
        <f>ROUND(Source!V237,O260)</f>
        <v>0</v>
      </c>
      <c r="G260" s="4" t="s">
        <v>149</v>
      </c>
      <c r="H260" s="4" t="s">
        <v>150</v>
      </c>
      <c r="I260" s="4"/>
      <c r="J260" s="4"/>
      <c r="K260" s="4">
        <v>208</v>
      </c>
      <c r="L260" s="4">
        <v>22</v>
      </c>
      <c r="M260" s="4">
        <v>3</v>
      </c>
      <c r="N260" s="4" t="s">
        <v>3</v>
      </c>
      <c r="O260" s="4">
        <v>7</v>
      </c>
      <c r="P260" s="4"/>
      <c r="Q260" s="4"/>
      <c r="R260" s="4"/>
      <c r="S260" s="4"/>
      <c r="T260" s="4"/>
      <c r="U260" s="4"/>
      <c r="V260" s="4"/>
      <c r="W260" s="4">
        <v>0.69594999999999996</v>
      </c>
      <c r="X260" s="4">
        <v>1</v>
      </c>
      <c r="Y260" s="4">
        <v>0.69594999999999996</v>
      </c>
      <c r="Z260" s="4"/>
      <c r="AA260" s="4"/>
      <c r="AB260" s="4"/>
    </row>
    <row r="261" spans="1:245" x14ac:dyDescent="0.2">
      <c r="A261" s="4">
        <v>50</v>
      </c>
      <c r="B261" s="4">
        <v>0</v>
      </c>
      <c r="C261" s="4">
        <v>0</v>
      </c>
      <c r="D261" s="4">
        <v>1</v>
      </c>
      <c r="E261" s="4">
        <v>209</v>
      </c>
      <c r="F261" s="4">
        <f>ROUND(Source!W237,O261)</f>
        <v>0</v>
      </c>
      <c r="G261" s="4" t="s">
        <v>151</v>
      </c>
      <c r="H261" s="4" t="s">
        <v>152</v>
      </c>
      <c r="I261" s="4"/>
      <c r="J261" s="4"/>
      <c r="K261" s="4">
        <v>209</v>
      </c>
      <c r="L261" s="4">
        <v>23</v>
      </c>
      <c r="M261" s="4">
        <v>3</v>
      </c>
      <c r="N261" s="4" t="s">
        <v>3</v>
      </c>
      <c r="O261" s="4">
        <v>2</v>
      </c>
      <c r="P261" s="4"/>
      <c r="Q261" s="4"/>
      <c r="R261" s="4"/>
      <c r="S261" s="4"/>
      <c r="T261" s="4"/>
      <c r="U261" s="4"/>
      <c r="V261" s="4"/>
      <c r="W261" s="4">
        <v>0</v>
      </c>
      <c r="X261" s="4">
        <v>1</v>
      </c>
      <c r="Y261" s="4">
        <v>0</v>
      </c>
      <c r="Z261" s="4"/>
      <c r="AA261" s="4"/>
      <c r="AB261" s="4"/>
    </row>
    <row r="262" spans="1:245" x14ac:dyDescent="0.2">
      <c r="A262" s="4">
        <v>50</v>
      </c>
      <c r="B262" s="4">
        <v>0</v>
      </c>
      <c r="C262" s="4">
        <v>0</v>
      </c>
      <c r="D262" s="4">
        <v>1</v>
      </c>
      <c r="E262" s="4">
        <v>233</v>
      </c>
      <c r="F262" s="4">
        <f>ROUND(Source!BD237,O262)</f>
        <v>0</v>
      </c>
      <c r="G262" s="4" t="s">
        <v>153</v>
      </c>
      <c r="H262" s="4" t="s">
        <v>154</v>
      </c>
      <c r="I262" s="4"/>
      <c r="J262" s="4"/>
      <c r="K262" s="4">
        <v>233</v>
      </c>
      <c r="L262" s="4">
        <v>24</v>
      </c>
      <c r="M262" s="4">
        <v>3</v>
      </c>
      <c r="N262" s="4" t="s">
        <v>3</v>
      </c>
      <c r="O262" s="4">
        <v>2</v>
      </c>
      <c r="P262" s="4"/>
      <c r="Q262" s="4"/>
      <c r="R262" s="4"/>
      <c r="S262" s="4"/>
      <c r="T262" s="4"/>
      <c r="U262" s="4"/>
      <c r="V262" s="4"/>
      <c r="W262" s="4">
        <v>0</v>
      </c>
      <c r="X262" s="4">
        <v>1</v>
      </c>
      <c r="Y262" s="4">
        <v>0</v>
      </c>
      <c r="Z262" s="4"/>
      <c r="AA262" s="4"/>
      <c r="AB262" s="4"/>
    </row>
    <row r="263" spans="1:245" x14ac:dyDescent="0.2">
      <c r="A263" s="4">
        <v>50</v>
      </c>
      <c r="B263" s="4">
        <v>0</v>
      </c>
      <c r="C263" s="4">
        <v>0</v>
      </c>
      <c r="D263" s="4">
        <v>1</v>
      </c>
      <c r="E263" s="4">
        <v>210</v>
      </c>
      <c r="F263" s="4">
        <f>ROUND(Source!X237,O263)</f>
        <v>0</v>
      </c>
      <c r="G263" s="4" t="s">
        <v>155</v>
      </c>
      <c r="H263" s="4" t="s">
        <v>156</v>
      </c>
      <c r="I263" s="4"/>
      <c r="J263" s="4"/>
      <c r="K263" s="4">
        <v>210</v>
      </c>
      <c r="L263" s="4">
        <v>25</v>
      </c>
      <c r="M263" s="4">
        <v>3</v>
      </c>
      <c r="N263" s="4" t="s">
        <v>3</v>
      </c>
      <c r="O263" s="4">
        <v>2</v>
      </c>
      <c r="P263" s="4"/>
      <c r="Q263" s="4"/>
      <c r="R263" s="4"/>
      <c r="S263" s="4"/>
      <c r="T263" s="4"/>
      <c r="U263" s="4"/>
      <c r="V263" s="4"/>
      <c r="W263" s="4">
        <v>19149.59</v>
      </c>
      <c r="X263" s="4">
        <v>1</v>
      </c>
      <c r="Y263" s="4">
        <v>19149.59</v>
      </c>
      <c r="Z263" s="4"/>
      <c r="AA263" s="4"/>
      <c r="AB263" s="4"/>
    </row>
    <row r="264" spans="1:245" x14ac:dyDescent="0.2">
      <c r="A264" s="4">
        <v>50</v>
      </c>
      <c r="B264" s="4">
        <v>0</v>
      </c>
      <c r="C264" s="4">
        <v>0</v>
      </c>
      <c r="D264" s="4">
        <v>1</v>
      </c>
      <c r="E264" s="4">
        <v>211</v>
      </c>
      <c r="F264" s="4">
        <f>ROUND(Source!Y237,O264)</f>
        <v>0</v>
      </c>
      <c r="G264" s="4" t="s">
        <v>157</v>
      </c>
      <c r="H264" s="4" t="s">
        <v>158</v>
      </c>
      <c r="I264" s="4"/>
      <c r="J264" s="4"/>
      <c r="K264" s="4">
        <v>211</v>
      </c>
      <c r="L264" s="4">
        <v>26</v>
      </c>
      <c r="M264" s="4">
        <v>3</v>
      </c>
      <c r="N264" s="4" t="s">
        <v>3</v>
      </c>
      <c r="O264" s="4">
        <v>2</v>
      </c>
      <c r="P264" s="4"/>
      <c r="Q264" s="4"/>
      <c r="R264" s="4"/>
      <c r="S264" s="4"/>
      <c r="T264" s="4"/>
      <c r="U264" s="4"/>
      <c r="V264" s="4"/>
      <c r="W264" s="4">
        <v>10183.719999999999</v>
      </c>
      <c r="X264" s="4">
        <v>1</v>
      </c>
      <c r="Y264" s="4">
        <v>10183.719999999999</v>
      </c>
      <c r="Z264" s="4"/>
      <c r="AA264" s="4"/>
      <c r="AB264" s="4"/>
    </row>
    <row r="265" spans="1:245" x14ac:dyDescent="0.2">
      <c r="A265" s="4">
        <v>50</v>
      </c>
      <c r="B265" s="4">
        <v>0</v>
      </c>
      <c r="C265" s="4">
        <v>0</v>
      </c>
      <c r="D265" s="4">
        <v>1</v>
      </c>
      <c r="E265" s="4">
        <v>224</v>
      </c>
      <c r="F265" s="4">
        <f>ROUND(Source!AR237,O265)</f>
        <v>0</v>
      </c>
      <c r="G265" s="4" t="s">
        <v>159</v>
      </c>
      <c r="H265" s="4" t="s">
        <v>160</v>
      </c>
      <c r="I265" s="4"/>
      <c r="J265" s="4"/>
      <c r="K265" s="4">
        <v>224</v>
      </c>
      <c r="L265" s="4">
        <v>27</v>
      </c>
      <c r="M265" s="4">
        <v>3</v>
      </c>
      <c r="N265" s="4" t="s">
        <v>3</v>
      </c>
      <c r="O265" s="4">
        <v>2</v>
      </c>
      <c r="P265" s="4"/>
      <c r="Q265" s="4"/>
      <c r="R265" s="4"/>
      <c r="S265" s="4"/>
      <c r="T265" s="4"/>
      <c r="U265" s="4"/>
      <c r="V265" s="4"/>
      <c r="W265" s="4">
        <v>262365.77999999997</v>
      </c>
      <c r="X265" s="4">
        <v>1</v>
      </c>
      <c r="Y265" s="4">
        <v>262365.77999999997</v>
      </c>
      <c r="Z265" s="4"/>
      <c r="AA265" s="4"/>
      <c r="AB265" s="4"/>
    </row>
    <row r="267" spans="1:245" x14ac:dyDescent="0.2">
      <c r="A267" s="1">
        <v>4</v>
      </c>
      <c r="B267" s="1">
        <v>1</v>
      </c>
      <c r="C267" s="1"/>
      <c r="D267" s="1">
        <f>ROW(A286)</f>
        <v>286</v>
      </c>
      <c r="E267" s="1"/>
      <c r="F267" s="1" t="s">
        <v>17</v>
      </c>
      <c r="G267" s="1" t="s">
        <v>448</v>
      </c>
      <c r="H267" s="1" t="s">
        <v>3</v>
      </c>
      <c r="I267" s="1">
        <v>0</v>
      </c>
      <c r="J267" s="1"/>
      <c r="K267" s="1">
        <v>0</v>
      </c>
      <c r="L267" s="1"/>
      <c r="M267" s="1" t="s">
        <v>3</v>
      </c>
      <c r="N267" s="1"/>
      <c r="O267" s="1"/>
      <c r="P267" s="1"/>
      <c r="Q267" s="1"/>
      <c r="R267" s="1"/>
      <c r="S267" s="1">
        <v>0</v>
      </c>
      <c r="T267" s="1"/>
      <c r="U267" s="1" t="s">
        <v>3</v>
      </c>
      <c r="V267" s="1">
        <v>0</v>
      </c>
      <c r="W267" s="1"/>
      <c r="X267" s="1"/>
      <c r="Y267" s="1"/>
      <c r="Z267" s="1"/>
      <c r="AA267" s="1"/>
      <c r="AB267" s="1" t="s">
        <v>3</v>
      </c>
      <c r="AC267" s="1" t="s">
        <v>3</v>
      </c>
      <c r="AD267" s="1" t="s">
        <v>3</v>
      </c>
      <c r="AE267" s="1" t="s">
        <v>3</v>
      </c>
      <c r="AF267" s="1" t="s">
        <v>3</v>
      </c>
      <c r="AG267" s="1" t="s">
        <v>3</v>
      </c>
      <c r="AH267" s="1"/>
      <c r="AI267" s="1"/>
      <c r="AJ267" s="1"/>
      <c r="AK267" s="1"/>
      <c r="AL267" s="1"/>
      <c r="AM267" s="1"/>
      <c r="AN267" s="1"/>
      <c r="AO267" s="1"/>
      <c r="AP267" s="1" t="s">
        <v>3</v>
      </c>
      <c r="AQ267" s="1" t="s">
        <v>3</v>
      </c>
      <c r="AR267" s="1" t="s">
        <v>3</v>
      </c>
      <c r="AS267" s="1"/>
      <c r="AT267" s="1"/>
      <c r="AU267" s="1"/>
      <c r="AV267" s="1"/>
      <c r="AW267" s="1"/>
      <c r="AX267" s="1"/>
      <c r="AY267" s="1"/>
      <c r="AZ267" s="1" t="s">
        <v>3</v>
      </c>
      <c r="BA267" s="1"/>
      <c r="BB267" s="1" t="s">
        <v>3</v>
      </c>
      <c r="BC267" s="1" t="s">
        <v>3</v>
      </c>
      <c r="BD267" s="1" t="s">
        <v>3</v>
      </c>
      <c r="BE267" s="1" t="s">
        <v>3</v>
      </c>
      <c r="BF267" s="1" t="s">
        <v>3</v>
      </c>
      <c r="BG267" s="1" t="s">
        <v>3</v>
      </c>
      <c r="BH267" s="1" t="s">
        <v>3</v>
      </c>
      <c r="BI267" s="1" t="s">
        <v>3</v>
      </c>
      <c r="BJ267" s="1" t="s">
        <v>3</v>
      </c>
      <c r="BK267" s="1" t="s">
        <v>3</v>
      </c>
      <c r="BL267" s="1" t="s">
        <v>3</v>
      </c>
      <c r="BM267" s="1" t="s">
        <v>3</v>
      </c>
      <c r="BN267" s="1" t="s">
        <v>3</v>
      </c>
      <c r="BO267" s="1" t="s">
        <v>3</v>
      </c>
      <c r="BP267" s="1" t="s">
        <v>3</v>
      </c>
      <c r="BQ267" s="1"/>
      <c r="BR267" s="1"/>
      <c r="BS267" s="1"/>
      <c r="BT267" s="1"/>
      <c r="BU267" s="1"/>
      <c r="BV267" s="1"/>
      <c r="BW267" s="1"/>
      <c r="BX267" s="1">
        <v>0</v>
      </c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>
        <v>0</v>
      </c>
    </row>
    <row r="269" spans="1:245" x14ac:dyDescent="0.2">
      <c r="A269" s="2">
        <v>52</v>
      </c>
      <c r="B269" s="2">
        <f t="shared" ref="B269:G269" si="196">B286</f>
        <v>1</v>
      </c>
      <c r="C269" s="2">
        <f t="shared" si="196"/>
        <v>4</v>
      </c>
      <c r="D269" s="2">
        <f t="shared" si="196"/>
        <v>267</v>
      </c>
      <c r="E269" s="2">
        <f t="shared" si="196"/>
        <v>0</v>
      </c>
      <c r="F269" s="2" t="str">
        <f t="shared" si="196"/>
        <v>Новый раздел</v>
      </c>
      <c r="G269" s="2" t="str">
        <f t="shared" si="196"/>
        <v>Ремонт пола снарядной комнаты</v>
      </c>
      <c r="H269" s="2"/>
      <c r="I269" s="2"/>
      <c r="J269" s="2"/>
      <c r="K269" s="2"/>
      <c r="L269" s="2"/>
      <c r="M269" s="2"/>
      <c r="N269" s="2"/>
      <c r="O269" s="2">
        <f t="shared" ref="O269:AT269" si="197">O286</f>
        <v>0</v>
      </c>
      <c r="P269" s="2">
        <f t="shared" si="197"/>
        <v>0</v>
      </c>
      <c r="Q269" s="2">
        <f t="shared" si="197"/>
        <v>0</v>
      </c>
      <c r="R269" s="2">
        <f t="shared" si="197"/>
        <v>0</v>
      </c>
      <c r="S269" s="2">
        <f t="shared" si="197"/>
        <v>0</v>
      </c>
      <c r="T269" s="2">
        <f t="shared" si="197"/>
        <v>0</v>
      </c>
      <c r="U269" s="2">
        <f t="shared" si="197"/>
        <v>0</v>
      </c>
      <c r="V269" s="2">
        <f t="shared" si="197"/>
        <v>0</v>
      </c>
      <c r="W269" s="2">
        <f t="shared" si="197"/>
        <v>0</v>
      </c>
      <c r="X269" s="2">
        <f t="shared" si="197"/>
        <v>0</v>
      </c>
      <c r="Y269" s="2">
        <f t="shared" si="197"/>
        <v>0</v>
      </c>
      <c r="Z269" s="2">
        <f t="shared" si="197"/>
        <v>0</v>
      </c>
      <c r="AA269" s="2">
        <f t="shared" si="197"/>
        <v>0</v>
      </c>
      <c r="AB269" s="2">
        <f t="shared" si="197"/>
        <v>0</v>
      </c>
      <c r="AC269" s="2">
        <f t="shared" si="197"/>
        <v>0</v>
      </c>
      <c r="AD269" s="2">
        <f t="shared" si="197"/>
        <v>0</v>
      </c>
      <c r="AE269" s="2">
        <f t="shared" si="197"/>
        <v>0</v>
      </c>
      <c r="AF269" s="2">
        <f t="shared" si="197"/>
        <v>0</v>
      </c>
      <c r="AG269" s="2">
        <f t="shared" si="197"/>
        <v>0</v>
      </c>
      <c r="AH269" s="2">
        <f t="shared" si="197"/>
        <v>0</v>
      </c>
      <c r="AI269" s="2">
        <f t="shared" si="197"/>
        <v>0</v>
      </c>
      <c r="AJ269" s="2">
        <f t="shared" si="197"/>
        <v>0</v>
      </c>
      <c r="AK269" s="2">
        <f t="shared" si="197"/>
        <v>0</v>
      </c>
      <c r="AL269" s="2">
        <f t="shared" si="197"/>
        <v>0</v>
      </c>
      <c r="AM269" s="2">
        <f t="shared" si="197"/>
        <v>0</v>
      </c>
      <c r="AN269" s="2">
        <f t="shared" si="197"/>
        <v>0</v>
      </c>
      <c r="AO269" s="2">
        <f t="shared" si="197"/>
        <v>0</v>
      </c>
      <c r="AP269" s="2">
        <f t="shared" si="197"/>
        <v>0</v>
      </c>
      <c r="AQ269" s="2">
        <f t="shared" si="197"/>
        <v>0</v>
      </c>
      <c r="AR269" s="2">
        <f t="shared" si="197"/>
        <v>0</v>
      </c>
      <c r="AS269" s="2">
        <f t="shared" si="197"/>
        <v>0</v>
      </c>
      <c r="AT269" s="2">
        <f t="shared" si="197"/>
        <v>0</v>
      </c>
      <c r="AU269" s="2">
        <f t="shared" ref="AU269:BZ269" si="198">AU286</f>
        <v>0</v>
      </c>
      <c r="AV269" s="2">
        <f t="shared" si="198"/>
        <v>0</v>
      </c>
      <c r="AW269" s="2">
        <f t="shared" si="198"/>
        <v>0</v>
      </c>
      <c r="AX269" s="2">
        <f t="shared" si="198"/>
        <v>0</v>
      </c>
      <c r="AY269" s="2">
        <f t="shared" si="198"/>
        <v>0</v>
      </c>
      <c r="AZ269" s="2">
        <f t="shared" si="198"/>
        <v>0</v>
      </c>
      <c r="BA269" s="2">
        <f t="shared" si="198"/>
        <v>0</v>
      </c>
      <c r="BB269" s="2">
        <f t="shared" si="198"/>
        <v>0</v>
      </c>
      <c r="BC269" s="2">
        <f t="shared" si="198"/>
        <v>0</v>
      </c>
      <c r="BD269" s="2">
        <f t="shared" si="198"/>
        <v>0</v>
      </c>
      <c r="BE269" s="2">
        <f t="shared" si="198"/>
        <v>0</v>
      </c>
      <c r="BF269" s="2">
        <f t="shared" si="198"/>
        <v>0</v>
      </c>
      <c r="BG269" s="2">
        <f t="shared" si="198"/>
        <v>0</v>
      </c>
      <c r="BH269" s="2">
        <f t="shared" si="198"/>
        <v>0</v>
      </c>
      <c r="BI269" s="2">
        <f t="shared" si="198"/>
        <v>0</v>
      </c>
      <c r="BJ269" s="2">
        <f t="shared" si="198"/>
        <v>0</v>
      </c>
      <c r="BK269" s="2">
        <f t="shared" si="198"/>
        <v>0</v>
      </c>
      <c r="BL269" s="2">
        <f t="shared" si="198"/>
        <v>0</v>
      </c>
      <c r="BM269" s="2">
        <f t="shared" si="198"/>
        <v>0</v>
      </c>
      <c r="BN269" s="2">
        <f t="shared" si="198"/>
        <v>0</v>
      </c>
      <c r="BO269" s="2">
        <f t="shared" si="198"/>
        <v>0</v>
      </c>
      <c r="BP269" s="2">
        <f t="shared" si="198"/>
        <v>0</v>
      </c>
      <c r="BQ269" s="2">
        <f t="shared" si="198"/>
        <v>0</v>
      </c>
      <c r="BR269" s="2">
        <f t="shared" si="198"/>
        <v>0</v>
      </c>
      <c r="BS269" s="2">
        <f t="shared" si="198"/>
        <v>0</v>
      </c>
      <c r="BT269" s="2">
        <f t="shared" si="198"/>
        <v>0</v>
      </c>
      <c r="BU269" s="2">
        <f t="shared" si="198"/>
        <v>0</v>
      </c>
      <c r="BV269" s="2">
        <f t="shared" si="198"/>
        <v>0</v>
      </c>
      <c r="BW269" s="2">
        <f t="shared" si="198"/>
        <v>0</v>
      </c>
      <c r="BX269" s="2">
        <f t="shared" si="198"/>
        <v>0</v>
      </c>
      <c r="BY269" s="2">
        <f t="shared" si="198"/>
        <v>0</v>
      </c>
      <c r="BZ269" s="2">
        <f t="shared" si="198"/>
        <v>0</v>
      </c>
      <c r="CA269" s="2">
        <f t="shared" ref="CA269:DF269" si="199">CA286</f>
        <v>0</v>
      </c>
      <c r="CB269" s="2">
        <f t="shared" si="199"/>
        <v>0</v>
      </c>
      <c r="CC269" s="2">
        <f t="shared" si="199"/>
        <v>0</v>
      </c>
      <c r="CD269" s="2">
        <f t="shared" si="199"/>
        <v>0</v>
      </c>
      <c r="CE269" s="2">
        <f t="shared" si="199"/>
        <v>0</v>
      </c>
      <c r="CF269" s="2">
        <f t="shared" si="199"/>
        <v>0</v>
      </c>
      <c r="CG269" s="2">
        <f t="shared" si="199"/>
        <v>0</v>
      </c>
      <c r="CH269" s="2">
        <f t="shared" si="199"/>
        <v>0</v>
      </c>
      <c r="CI269" s="2">
        <f t="shared" si="199"/>
        <v>0</v>
      </c>
      <c r="CJ269" s="2">
        <f t="shared" si="199"/>
        <v>0</v>
      </c>
      <c r="CK269" s="2">
        <f t="shared" si="199"/>
        <v>0</v>
      </c>
      <c r="CL269" s="2">
        <f t="shared" si="199"/>
        <v>0</v>
      </c>
      <c r="CM269" s="2">
        <f t="shared" si="199"/>
        <v>0</v>
      </c>
      <c r="CN269" s="2">
        <f t="shared" si="199"/>
        <v>0</v>
      </c>
      <c r="CO269" s="2">
        <f t="shared" si="199"/>
        <v>0</v>
      </c>
      <c r="CP269" s="2">
        <f t="shared" si="199"/>
        <v>0</v>
      </c>
      <c r="CQ269" s="2">
        <f t="shared" si="199"/>
        <v>0</v>
      </c>
      <c r="CR269" s="2">
        <f t="shared" si="199"/>
        <v>0</v>
      </c>
      <c r="CS269" s="2">
        <f t="shared" si="199"/>
        <v>0</v>
      </c>
      <c r="CT269" s="2">
        <f t="shared" si="199"/>
        <v>0</v>
      </c>
      <c r="CU269" s="2">
        <f t="shared" si="199"/>
        <v>0</v>
      </c>
      <c r="CV269" s="2">
        <f t="shared" si="199"/>
        <v>0</v>
      </c>
      <c r="CW269" s="2">
        <f t="shared" si="199"/>
        <v>0</v>
      </c>
      <c r="CX269" s="2">
        <f t="shared" si="199"/>
        <v>0</v>
      </c>
      <c r="CY269" s="2">
        <f t="shared" si="199"/>
        <v>0</v>
      </c>
      <c r="CZ269" s="2">
        <f t="shared" si="199"/>
        <v>0</v>
      </c>
      <c r="DA269" s="2">
        <f t="shared" si="199"/>
        <v>0</v>
      </c>
      <c r="DB269" s="2">
        <f t="shared" si="199"/>
        <v>0</v>
      </c>
      <c r="DC269" s="2">
        <f t="shared" si="199"/>
        <v>0</v>
      </c>
      <c r="DD269" s="2">
        <f t="shared" si="199"/>
        <v>0</v>
      </c>
      <c r="DE269" s="2">
        <f t="shared" si="199"/>
        <v>0</v>
      </c>
      <c r="DF269" s="2">
        <f t="shared" si="199"/>
        <v>0</v>
      </c>
      <c r="DG269" s="3">
        <f t="shared" ref="DG269:EL269" si="200">DG286</f>
        <v>0</v>
      </c>
      <c r="DH269" s="3">
        <f t="shared" si="200"/>
        <v>0</v>
      </c>
      <c r="DI269" s="3">
        <f t="shared" si="200"/>
        <v>0</v>
      </c>
      <c r="DJ269" s="3">
        <f t="shared" si="200"/>
        <v>0</v>
      </c>
      <c r="DK269" s="3">
        <f t="shared" si="200"/>
        <v>0</v>
      </c>
      <c r="DL269" s="3">
        <f t="shared" si="200"/>
        <v>0</v>
      </c>
      <c r="DM269" s="3">
        <f t="shared" si="200"/>
        <v>0</v>
      </c>
      <c r="DN269" s="3">
        <f t="shared" si="200"/>
        <v>0</v>
      </c>
      <c r="DO269" s="3">
        <f t="shared" si="200"/>
        <v>0</v>
      </c>
      <c r="DP269" s="3">
        <f t="shared" si="200"/>
        <v>0</v>
      </c>
      <c r="DQ269" s="3">
        <f t="shared" si="200"/>
        <v>0</v>
      </c>
      <c r="DR269" s="3">
        <f t="shared" si="200"/>
        <v>0</v>
      </c>
      <c r="DS269" s="3">
        <f t="shared" si="200"/>
        <v>0</v>
      </c>
      <c r="DT269" s="3">
        <f t="shared" si="200"/>
        <v>0</v>
      </c>
      <c r="DU269" s="3">
        <f t="shared" si="200"/>
        <v>0</v>
      </c>
      <c r="DV269" s="3">
        <f t="shared" si="200"/>
        <v>0</v>
      </c>
      <c r="DW269" s="3">
        <f t="shared" si="200"/>
        <v>0</v>
      </c>
      <c r="DX269" s="3">
        <f t="shared" si="200"/>
        <v>0</v>
      </c>
      <c r="DY269" s="3">
        <f t="shared" si="200"/>
        <v>0</v>
      </c>
      <c r="DZ269" s="3">
        <f t="shared" si="200"/>
        <v>0</v>
      </c>
      <c r="EA269" s="3">
        <f t="shared" si="200"/>
        <v>0</v>
      </c>
      <c r="EB269" s="3">
        <f t="shared" si="200"/>
        <v>0</v>
      </c>
      <c r="EC269" s="3">
        <f t="shared" si="200"/>
        <v>0</v>
      </c>
      <c r="ED269" s="3">
        <f t="shared" si="200"/>
        <v>0</v>
      </c>
      <c r="EE269" s="3">
        <f t="shared" si="200"/>
        <v>0</v>
      </c>
      <c r="EF269" s="3">
        <f t="shared" si="200"/>
        <v>0</v>
      </c>
      <c r="EG269" s="3">
        <f t="shared" si="200"/>
        <v>0</v>
      </c>
      <c r="EH269" s="3">
        <f t="shared" si="200"/>
        <v>0</v>
      </c>
      <c r="EI269" s="3">
        <f t="shared" si="200"/>
        <v>0</v>
      </c>
      <c r="EJ269" s="3">
        <f t="shared" si="200"/>
        <v>0</v>
      </c>
      <c r="EK269" s="3">
        <f t="shared" si="200"/>
        <v>0</v>
      </c>
      <c r="EL269" s="3">
        <f t="shared" si="200"/>
        <v>0</v>
      </c>
      <c r="EM269" s="3">
        <f t="shared" ref="EM269:FR269" si="201">EM286</f>
        <v>0</v>
      </c>
      <c r="EN269" s="3">
        <f t="shared" si="201"/>
        <v>0</v>
      </c>
      <c r="EO269" s="3">
        <f t="shared" si="201"/>
        <v>0</v>
      </c>
      <c r="EP269" s="3">
        <f t="shared" si="201"/>
        <v>0</v>
      </c>
      <c r="EQ269" s="3">
        <f t="shared" si="201"/>
        <v>0</v>
      </c>
      <c r="ER269" s="3">
        <f t="shared" si="201"/>
        <v>0</v>
      </c>
      <c r="ES269" s="3">
        <f t="shared" si="201"/>
        <v>0</v>
      </c>
      <c r="ET269" s="3">
        <f t="shared" si="201"/>
        <v>0</v>
      </c>
      <c r="EU269" s="3">
        <f t="shared" si="201"/>
        <v>0</v>
      </c>
      <c r="EV269" s="3">
        <f t="shared" si="201"/>
        <v>0</v>
      </c>
      <c r="EW269" s="3">
        <f t="shared" si="201"/>
        <v>0</v>
      </c>
      <c r="EX269" s="3">
        <f t="shared" si="201"/>
        <v>0</v>
      </c>
      <c r="EY269" s="3">
        <f t="shared" si="201"/>
        <v>0</v>
      </c>
      <c r="EZ269" s="3">
        <f t="shared" si="201"/>
        <v>0</v>
      </c>
      <c r="FA269" s="3">
        <f t="shared" si="201"/>
        <v>0</v>
      </c>
      <c r="FB269" s="3">
        <f t="shared" si="201"/>
        <v>0</v>
      </c>
      <c r="FC269" s="3">
        <f t="shared" si="201"/>
        <v>0</v>
      </c>
      <c r="FD269" s="3">
        <f t="shared" si="201"/>
        <v>0</v>
      </c>
      <c r="FE269" s="3">
        <f t="shared" si="201"/>
        <v>0</v>
      </c>
      <c r="FF269" s="3">
        <f t="shared" si="201"/>
        <v>0</v>
      </c>
      <c r="FG269" s="3">
        <f t="shared" si="201"/>
        <v>0</v>
      </c>
      <c r="FH269" s="3">
        <f t="shared" si="201"/>
        <v>0</v>
      </c>
      <c r="FI269" s="3">
        <f t="shared" si="201"/>
        <v>0</v>
      </c>
      <c r="FJ269" s="3">
        <f t="shared" si="201"/>
        <v>0</v>
      </c>
      <c r="FK269" s="3">
        <f t="shared" si="201"/>
        <v>0</v>
      </c>
      <c r="FL269" s="3">
        <f t="shared" si="201"/>
        <v>0</v>
      </c>
      <c r="FM269" s="3">
        <f t="shared" si="201"/>
        <v>0</v>
      </c>
      <c r="FN269" s="3">
        <f t="shared" si="201"/>
        <v>0</v>
      </c>
      <c r="FO269" s="3">
        <f t="shared" si="201"/>
        <v>0</v>
      </c>
      <c r="FP269" s="3">
        <f t="shared" si="201"/>
        <v>0</v>
      </c>
      <c r="FQ269" s="3">
        <f t="shared" si="201"/>
        <v>0</v>
      </c>
      <c r="FR269" s="3">
        <f t="shared" si="201"/>
        <v>0</v>
      </c>
      <c r="FS269" s="3">
        <f t="shared" ref="FS269:GX269" si="202">FS286</f>
        <v>0</v>
      </c>
      <c r="FT269" s="3">
        <f t="shared" si="202"/>
        <v>0</v>
      </c>
      <c r="FU269" s="3">
        <f t="shared" si="202"/>
        <v>0</v>
      </c>
      <c r="FV269" s="3">
        <f t="shared" si="202"/>
        <v>0</v>
      </c>
      <c r="FW269" s="3">
        <f t="shared" si="202"/>
        <v>0</v>
      </c>
      <c r="FX269" s="3">
        <f t="shared" si="202"/>
        <v>0</v>
      </c>
      <c r="FY269" s="3">
        <f t="shared" si="202"/>
        <v>0</v>
      </c>
      <c r="FZ269" s="3">
        <f t="shared" si="202"/>
        <v>0</v>
      </c>
      <c r="GA269" s="3">
        <f t="shared" si="202"/>
        <v>0</v>
      </c>
      <c r="GB269" s="3">
        <f t="shared" si="202"/>
        <v>0</v>
      </c>
      <c r="GC269" s="3">
        <f t="shared" si="202"/>
        <v>0</v>
      </c>
      <c r="GD269" s="3">
        <f t="shared" si="202"/>
        <v>0</v>
      </c>
      <c r="GE269" s="3">
        <f t="shared" si="202"/>
        <v>0</v>
      </c>
      <c r="GF269" s="3">
        <f t="shared" si="202"/>
        <v>0</v>
      </c>
      <c r="GG269" s="3">
        <f t="shared" si="202"/>
        <v>0</v>
      </c>
      <c r="GH269" s="3">
        <f t="shared" si="202"/>
        <v>0</v>
      </c>
      <c r="GI269" s="3">
        <f t="shared" si="202"/>
        <v>0</v>
      </c>
      <c r="GJ269" s="3">
        <f t="shared" si="202"/>
        <v>0</v>
      </c>
      <c r="GK269" s="3">
        <f t="shared" si="202"/>
        <v>0</v>
      </c>
      <c r="GL269" s="3">
        <f t="shared" si="202"/>
        <v>0</v>
      </c>
      <c r="GM269" s="3">
        <f t="shared" si="202"/>
        <v>0</v>
      </c>
      <c r="GN269" s="3">
        <f t="shared" si="202"/>
        <v>0</v>
      </c>
      <c r="GO269" s="3">
        <f t="shared" si="202"/>
        <v>0</v>
      </c>
      <c r="GP269" s="3">
        <f t="shared" si="202"/>
        <v>0</v>
      </c>
      <c r="GQ269" s="3">
        <f t="shared" si="202"/>
        <v>0</v>
      </c>
      <c r="GR269" s="3">
        <f t="shared" si="202"/>
        <v>0</v>
      </c>
      <c r="GS269" s="3">
        <f t="shared" si="202"/>
        <v>0</v>
      </c>
      <c r="GT269" s="3">
        <f t="shared" si="202"/>
        <v>0</v>
      </c>
      <c r="GU269" s="3">
        <f t="shared" si="202"/>
        <v>0</v>
      </c>
      <c r="GV269" s="3">
        <f t="shared" si="202"/>
        <v>0</v>
      </c>
      <c r="GW269" s="3">
        <f t="shared" si="202"/>
        <v>0</v>
      </c>
      <c r="GX269" s="3">
        <f t="shared" si="202"/>
        <v>0</v>
      </c>
    </row>
    <row r="271" spans="1:245" x14ac:dyDescent="0.2">
      <c r="A271">
        <v>17</v>
      </c>
      <c r="B271">
        <v>1</v>
      </c>
      <c r="C271">
        <f>ROW(SmtRes!A209)</f>
        <v>209</v>
      </c>
      <c r="D271">
        <f>ROW(EtalonRes!A209)</f>
        <v>209</v>
      </c>
      <c r="E271" t="s">
        <v>449</v>
      </c>
      <c r="F271" t="s">
        <v>450</v>
      </c>
      <c r="G271" t="s">
        <v>451</v>
      </c>
      <c r="H271" t="s">
        <v>22</v>
      </c>
      <c r="I271">
        <v>0</v>
      </c>
      <c r="J271">
        <v>0</v>
      </c>
      <c r="K271">
        <v>0</v>
      </c>
      <c r="O271">
        <f t="shared" ref="O271:O284" si="203">ROUND(CP271,2)</f>
        <v>0</v>
      </c>
      <c r="P271">
        <f>SUMIF(SmtRes!AQ206:'SmtRes'!AQ209,"=1",SmtRes!DF206:'SmtRes'!DF209)</f>
        <v>0</v>
      </c>
      <c r="Q271">
        <f>SUMIF(SmtRes!AQ206:'SmtRes'!AQ209,"=1",SmtRes!DG206:'SmtRes'!DG209)</f>
        <v>0</v>
      </c>
      <c r="R271">
        <f>SUMIF(SmtRes!AQ206:'SmtRes'!AQ209,"=1",SmtRes!DH206:'SmtRes'!DH209)</f>
        <v>0</v>
      </c>
      <c r="S271">
        <f>SUMIF(SmtRes!AQ206:'SmtRes'!AQ209,"=1",SmtRes!DI206:'SmtRes'!DI209)</f>
        <v>0</v>
      </c>
      <c r="T271">
        <f t="shared" ref="T271:T284" si="204">ROUND(CU271*I271,2)</f>
        <v>0</v>
      </c>
      <c r="U271">
        <f>SUMIF(SmtRes!AQ206:'SmtRes'!AQ209,"=1",SmtRes!CV206:'SmtRes'!CV209)</f>
        <v>0</v>
      </c>
      <c r="V271">
        <f>SUMIF(SmtRes!AQ206:'SmtRes'!AQ209,"=1",SmtRes!CW206:'SmtRes'!CW209)</f>
        <v>0</v>
      </c>
      <c r="W271">
        <f t="shared" ref="W271:W284" si="205">ROUND(CX271*I271,2)</f>
        <v>0</v>
      </c>
      <c r="X271">
        <f t="shared" ref="X271:X284" si="206">ROUND(CY271,2)</f>
        <v>0</v>
      </c>
      <c r="Y271">
        <f t="shared" ref="Y271:Y284" si="207">ROUND(CZ271,2)</f>
        <v>0</v>
      </c>
      <c r="AA271">
        <v>32945098</v>
      </c>
      <c r="AB271">
        <f t="shared" ref="AB271:AB284" si="208">ROUND((AC271+AD271+AF271),6)</f>
        <v>4541.8410000000003</v>
      </c>
      <c r="AC271">
        <f>ROUND((0),6)</f>
        <v>0</v>
      </c>
      <c r="AD271">
        <f>ROUND((((SUM(SmtRes!BR206:'SmtRes'!BR209))-(SUM(SmtRes!BS206:'SmtRes'!BS209)))+AE271),6)</f>
        <v>4.4783999999999997</v>
      </c>
      <c r="AE271">
        <f>ROUND((SUM(SmtRes!BS206:'SmtRes'!BS209)),6)</f>
        <v>53.601599999999998</v>
      </c>
      <c r="AF271">
        <f>ROUND((SUM(SmtRes!BT206:'SmtRes'!BT209)),6)</f>
        <v>4537.3626000000004</v>
      </c>
      <c r="AG271">
        <f t="shared" ref="AG271:AG284" si="209">ROUND((AP271),6)</f>
        <v>0</v>
      </c>
      <c r="AH271">
        <f>(SUM(SmtRes!BU206:'SmtRes'!BU209))</f>
        <v>11.09</v>
      </c>
      <c r="AI271">
        <f>(SUM(SmtRes!BV206:'SmtRes'!BV209))</f>
        <v>0.12</v>
      </c>
      <c r="AJ271">
        <f t="shared" ref="AJ271:AJ284" si="210">(AS271)</f>
        <v>0</v>
      </c>
      <c r="AK271">
        <v>4595.4425999999994</v>
      </c>
      <c r="AL271">
        <v>0</v>
      </c>
      <c r="AM271">
        <v>4.4783999999999997</v>
      </c>
      <c r="AN271">
        <v>53.601599999999998</v>
      </c>
      <c r="AO271">
        <v>4537.3625999999995</v>
      </c>
      <c r="AP271">
        <v>0</v>
      </c>
      <c r="AQ271">
        <v>11.09</v>
      </c>
      <c r="AR271">
        <v>0.12</v>
      </c>
      <c r="AS271">
        <v>0</v>
      </c>
      <c r="AT271">
        <v>89</v>
      </c>
      <c r="AU271">
        <v>49</v>
      </c>
      <c r="AV271">
        <v>1</v>
      </c>
      <c r="AW271">
        <v>1</v>
      </c>
      <c r="AZ271">
        <v>1</v>
      </c>
      <c r="BA271">
        <v>1</v>
      </c>
      <c r="BB271">
        <v>1</v>
      </c>
      <c r="BC271">
        <v>1</v>
      </c>
      <c r="BD271" t="s">
        <v>3</v>
      </c>
      <c r="BE271" t="s">
        <v>3</v>
      </c>
      <c r="BF271" t="s">
        <v>3</v>
      </c>
      <c r="BG271" t="s">
        <v>3</v>
      </c>
      <c r="BH271">
        <v>0</v>
      </c>
      <c r="BI271">
        <v>1</v>
      </c>
      <c r="BJ271" t="s">
        <v>452</v>
      </c>
      <c r="BM271">
        <v>57001</v>
      </c>
      <c r="BN271">
        <v>0</v>
      </c>
      <c r="BO271" t="s">
        <v>3</v>
      </c>
      <c r="BP271">
        <v>0</v>
      </c>
      <c r="BQ271">
        <v>6</v>
      </c>
      <c r="BR271">
        <v>0</v>
      </c>
      <c r="BS271">
        <v>1</v>
      </c>
      <c r="BT271">
        <v>1</v>
      </c>
      <c r="BU271">
        <v>1</v>
      </c>
      <c r="BV271">
        <v>1</v>
      </c>
      <c r="BW271">
        <v>1</v>
      </c>
      <c r="BX271">
        <v>1</v>
      </c>
      <c r="BY271" t="s">
        <v>3</v>
      </c>
      <c r="BZ271">
        <v>89</v>
      </c>
      <c r="CA271">
        <v>49</v>
      </c>
      <c r="CB271" t="s">
        <v>3</v>
      </c>
      <c r="CE271">
        <v>0</v>
      </c>
      <c r="CF271">
        <v>0</v>
      </c>
      <c r="CG271">
        <v>0</v>
      </c>
      <c r="CM271">
        <v>0</v>
      </c>
      <c r="CN271" t="s">
        <v>3</v>
      </c>
      <c r="CO271">
        <v>0</v>
      </c>
      <c r="CP271">
        <f t="shared" ref="CP271:CP284" si="211">(P271+Q271+S271+R271)</f>
        <v>0</v>
      </c>
      <c r="CQ271">
        <f>SUMIF(SmtRes!AQ206:'SmtRes'!AQ209,"=1",SmtRes!AA206:'SmtRes'!AA209)</f>
        <v>0</v>
      </c>
      <c r="CR271">
        <f>SUMIF(SmtRes!AQ206:'SmtRes'!AQ209,"=1",SmtRes!AB206:'SmtRes'!AB209)</f>
        <v>54.86</v>
      </c>
      <c r="CS271">
        <f>SUMIF(SmtRes!AQ206:'SmtRes'!AQ209,"=1",SmtRes!AC206:'SmtRes'!AC209)</f>
        <v>446.68</v>
      </c>
      <c r="CT271">
        <f>SUMIF(SmtRes!AQ206:'SmtRes'!AQ209,"=1",SmtRes!AD206:'SmtRes'!AD209)</f>
        <v>409.14</v>
      </c>
      <c r="CU271">
        <f t="shared" ref="CU271:CU284" si="212">AG271</f>
        <v>0</v>
      </c>
      <c r="CV271">
        <f>SUMIF(SmtRes!AQ206:'SmtRes'!AQ209,"=1",SmtRes!BU206:'SmtRes'!BU209)</f>
        <v>11.09</v>
      </c>
      <c r="CW271">
        <f>SUMIF(SmtRes!AQ206:'SmtRes'!AQ209,"=1",SmtRes!BV206:'SmtRes'!BV209)</f>
        <v>0.12</v>
      </c>
      <c r="CX271">
        <f t="shared" ref="CX271:CX284" si="213">AJ271</f>
        <v>0</v>
      </c>
      <c r="CY271">
        <f t="shared" ref="CY271:CY277" si="214">(((S271+R271)*AT271)/100)</f>
        <v>0</v>
      </c>
      <c r="CZ271">
        <f t="shared" ref="CZ271:CZ277" si="215">(((S271+R271)*AU271)/100)</f>
        <v>0</v>
      </c>
      <c r="DC271" t="s">
        <v>3</v>
      </c>
      <c r="DD271" t="s">
        <v>3</v>
      </c>
      <c r="DE271" t="s">
        <v>3</v>
      </c>
      <c r="DF271" t="s">
        <v>3</v>
      </c>
      <c r="DG271" t="s">
        <v>3</v>
      </c>
      <c r="DH271" t="s">
        <v>3</v>
      </c>
      <c r="DI271" t="s">
        <v>3</v>
      </c>
      <c r="DJ271" t="s">
        <v>3</v>
      </c>
      <c r="DK271" t="s">
        <v>3</v>
      </c>
      <c r="DL271" t="s">
        <v>3</v>
      </c>
      <c r="DM271" t="s">
        <v>3</v>
      </c>
      <c r="DN271">
        <v>0</v>
      </c>
      <c r="DO271">
        <v>0</v>
      </c>
      <c r="DP271">
        <v>1</v>
      </c>
      <c r="DQ271">
        <v>1</v>
      </c>
      <c r="DU271">
        <v>1005</v>
      </c>
      <c r="DV271" t="s">
        <v>22</v>
      </c>
      <c r="DW271" t="s">
        <v>22</v>
      </c>
      <c r="DX271">
        <v>100</v>
      </c>
      <c r="DZ271" t="s">
        <v>3</v>
      </c>
      <c r="EA271" t="s">
        <v>3</v>
      </c>
      <c r="EB271" t="s">
        <v>3</v>
      </c>
      <c r="EC271" t="s">
        <v>3</v>
      </c>
      <c r="EE271">
        <v>31728052</v>
      </c>
      <c r="EF271">
        <v>6</v>
      </c>
      <c r="EG271" t="s">
        <v>52</v>
      </c>
      <c r="EH271">
        <v>11</v>
      </c>
      <c r="EI271" t="s">
        <v>42</v>
      </c>
      <c r="EJ271">
        <v>1</v>
      </c>
      <c r="EK271">
        <v>57001</v>
      </c>
      <c r="EL271" t="s">
        <v>42</v>
      </c>
      <c r="EM271" t="s">
        <v>53</v>
      </c>
      <c r="EO271" t="s">
        <v>3</v>
      </c>
      <c r="EQ271">
        <v>0</v>
      </c>
      <c r="ER271">
        <v>0</v>
      </c>
      <c r="ES271">
        <v>0</v>
      </c>
      <c r="ET271">
        <v>0</v>
      </c>
      <c r="EU271">
        <v>0</v>
      </c>
      <c r="EV271">
        <v>0</v>
      </c>
      <c r="EW271">
        <v>11.09</v>
      </c>
      <c r="EX271">
        <v>0.12</v>
      </c>
      <c r="EY271">
        <v>0</v>
      </c>
      <c r="FQ271">
        <v>0</v>
      </c>
      <c r="FR271">
        <f t="shared" ref="FR271:FR284" si="216">ROUND(IF(BI271=3,GM271,0),2)</f>
        <v>0</v>
      </c>
      <c r="FS271">
        <v>0</v>
      </c>
      <c r="FX271">
        <v>89</v>
      </c>
      <c r="FY271">
        <v>49</v>
      </c>
      <c r="GA271" t="s">
        <v>3</v>
      </c>
      <c r="GD271">
        <v>1</v>
      </c>
      <c r="GF271">
        <v>1592232532</v>
      </c>
      <c r="GG271">
        <v>2</v>
      </c>
      <c r="GH271">
        <v>1</v>
      </c>
      <c r="GI271">
        <v>-2</v>
      </c>
      <c r="GJ271">
        <v>0</v>
      </c>
      <c r="GK271">
        <v>0</v>
      </c>
      <c r="GL271">
        <f t="shared" ref="GL271:GL284" si="217">ROUND(IF(AND(BH271=3,BI271=3,FS271&lt;&gt;0),P271,0),2)</f>
        <v>0</v>
      </c>
      <c r="GM271">
        <f t="shared" ref="GM271:GM284" si="218">ROUND(O271+X271+Y271,2)+GX271</f>
        <v>0</v>
      </c>
      <c r="GN271">
        <f t="shared" ref="GN271:GN284" si="219">IF(OR(BI271=0,BI271=1),GM271-GX271,0)</f>
        <v>0</v>
      </c>
      <c r="GO271">
        <f t="shared" ref="GO271:GO284" si="220">IF(BI271=2,GM271-GX271,0)</f>
        <v>0</v>
      </c>
      <c r="GP271">
        <f t="shared" ref="GP271:GP284" si="221">IF(BI271=4,GM271-GX271,0)</f>
        <v>0</v>
      </c>
      <c r="GR271">
        <v>0</v>
      </c>
      <c r="GS271">
        <v>3</v>
      </c>
      <c r="GT271">
        <v>0</v>
      </c>
      <c r="GU271" t="s">
        <v>3</v>
      </c>
      <c r="GV271">
        <f t="shared" ref="GV271:GV284" si="222">ROUND((GT271),6)</f>
        <v>0</v>
      </c>
      <c r="GW271">
        <v>1</v>
      </c>
      <c r="GX271">
        <f t="shared" ref="GX271:GX284" si="223">ROUND(HC271*I271,2)</f>
        <v>0</v>
      </c>
      <c r="HA271">
        <v>0</v>
      </c>
      <c r="HB271">
        <v>0</v>
      </c>
      <c r="HC271">
        <f t="shared" ref="HC271:HC284" si="224">GV271*GW271</f>
        <v>0</v>
      </c>
      <c r="HE271" t="s">
        <v>3</v>
      </c>
      <c r="HF271" t="s">
        <v>3</v>
      </c>
      <c r="HM271" t="s">
        <v>3</v>
      </c>
      <c r="HN271" t="s">
        <v>54</v>
      </c>
      <c r="HO271" t="s">
        <v>55</v>
      </c>
      <c r="HP271" t="s">
        <v>42</v>
      </c>
      <c r="HQ271" t="s">
        <v>42</v>
      </c>
      <c r="IK271">
        <v>0</v>
      </c>
    </row>
    <row r="272" spans="1:245" x14ac:dyDescent="0.2">
      <c r="A272">
        <v>18</v>
      </c>
      <c r="B272">
        <v>1</v>
      </c>
      <c r="C272">
        <v>209</v>
      </c>
      <c r="E272" t="s">
        <v>453</v>
      </c>
      <c r="F272" t="s">
        <v>31</v>
      </c>
      <c r="G272" t="s">
        <v>32</v>
      </c>
      <c r="H272" t="s">
        <v>33</v>
      </c>
      <c r="I272">
        <v>0</v>
      </c>
      <c r="J272">
        <v>0.55000000000000004</v>
      </c>
      <c r="K272">
        <v>0</v>
      </c>
      <c r="O272">
        <f t="shared" si="203"/>
        <v>0</v>
      </c>
      <c r="P272">
        <f>ROUND(CQ272*I272,2)</f>
        <v>0</v>
      </c>
      <c r="Q272">
        <f>ROUND(CR272*I272,2)</f>
        <v>0</v>
      </c>
      <c r="R272">
        <f>ROUND(CS272*I272,2)</f>
        <v>0</v>
      </c>
      <c r="S272">
        <f>ROUND(CT272*I272,2)</f>
        <v>0</v>
      </c>
      <c r="T272">
        <f t="shared" si="204"/>
        <v>0</v>
      </c>
      <c r="U272">
        <f>ROUND(CV272*I272,7)</f>
        <v>0</v>
      </c>
      <c r="V272">
        <f>ROUND(CW272*I272,7)</f>
        <v>0</v>
      </c>
      <c r="W272">
        <f t="shared" si="205"/>
        <v>0</v>
      </c>
      <c r="X272">
        <f t="shared" si="206"/>
        <v>0</v>
      </c>
      <c r="Y272">
        <f t="shared" si="207"/>
        <v>0</v>
      </c>
      <c r="AA272">
        <v>32945098</v>
      </c>
      <c r="AB272">
        <f t="shared" si="208"/>
        <v>0</v>
      </c>
      <c r="AC272">
        <f>ROUND((ES272),6)</f>
        <v>0</v>
      </c>
      <c r="AD272">
        <f>ROUND((((ET272)-(EU272))+AE272),6)</f>
        <v>0</v>
      </c>
      <c r="AE272">
        <f>ROUND((EU272),6)</f>
        <v>0</v>
      </c>
      <c r="AF272">
        <f>ROUND((EV272),6)</f>
        <v>0</v>
      </c>
      <c r="AG272">
        <f t="shared" si="209"/>
        <v>0</v>
      </c>
      <c r="AH272">
        <f>(EW272)</f>
        <v>0</v>
      </c>
      <c r="AI272">
        <f>(EX272)</f>
        <v>0</v>
      </c>
      <c r="AJ272">
        <f t="shared" si="210"/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89</v>
      </c>
      <c r="AU272">
        <v>49</v>
      </c>
      <c r="AV272">
        <v>1</v>
      </c>
      <c r="AW272">
        <v>1</v>
      </c>
      <c r="AZ272">
        <v>1</v>
      </c>
      <c r="BA272">
        <v>1</v>
      </c>
      <c r="BB272">
        <v>1</v>
      </c>
      <c r="BC272">
        <v>1</v>
      </c>
      <c r="BD272" t="s">
        <v>3</v>
      </c>
      <c r="BE272" t="s">
        <v>3</v>
      </c>
      <c r="BF272" t="s">
        <v>3</v>
      </c>
      <c r="BG272" t="s">
        <v>3</v>
      </c>
      <c r="BH272">
        <v>3</v>
      </c>
      <c r="BI272">
        <v>1</v>
      </c>
      <c r="BJ272" t="s">
        <v>3</v>
      </c>
      <c r="BM272">
        <v>57001</v>
      </c>
      <c r="BN272">
        <v>0</v>
      </c>
      <c r="BO272" t="s">
        <v>3</v>
      </c>
      <c r="BP272">
        <v>0</v>
      </c>
      <c r="BQ272">
        <v>6</v>
      </c>
      <c r="BR272">
        <v>0</v>
      </c>
      <c r="BS272">
        <v>1</v>
      </c>
      <c r="BT272">
        <v>1</v>
      </c>
      <c r="BU272">
        <v>1</v>
      </c>
      <c r="BV272">
        <v>1</v>
      </c>
      <c r="BW272">
        <v>1</v>
      </c>
      <c r="BX272">
        <v>1</v>
      </c>
      <c r="BY272" t="s">
        <v>3</v>
      </c>
      <c r="BZ272">
        <v>89</v>
      </c>
      <c r="CA272">
        <v>49</v>
      </c>
      <c r="CB272" t="s">
        <v>3</v>
      </c>
      <c r="CE272">
        <v>0</v>
      </c>
      <c r="CF272">
        <v>0</v>
      </c>
      <c r="CG272">
        <v>0</v>
      </c>
      <c r="CM272">
        <v>0</v>
      </c>
      <c r="CN272" t="s">
        <v>3</v>
      </c>
      <c r="CO272">
        <v>0</v>
      </c>
      <c r="CP272">
        <f t="shared" si="211"/>
        <v>0</v>
      </c>
      <c r="CQ272">
        <f>ROUND(AL272*BC272,2)</f>
        <v>0</v>
      </c>
      <c r="CR272">
        <f>ROUND(AM272*BB272,2)</f>
        <v>0</v>
      </c>
      <c r="CS272">
        <f>ROUND(AN272*BS272,2)</f>
        <v>0</v>
      </c>
      <c r="CT272">
        <f>ROUND(AO272*BA272,2)</f>
        <v>0</v>
      </c>
      <c r="CU272">
        <f t="shared" si="212"/>
        <v>0</v>
      </c>
      <c r="CV272">
        <f>AH272</f>
        <v>0</v>
      </c>
      <c r="CW272">
        <f>AI272</f>
        <v>0</v>
      </c>
      <c r="CX272">
        <f t="shared" si="213"/>
        <v>0</v>
      </c>
      <c r="CY272">
        <f t="shared" si="214"/>
        <v>0</v>
      </c>
      <c r="CZ272">
        <f t="shared" si="215"/>
        <v>0</v>
      </c>
      <c r="DC272" t="s">
        <v>3</v>
      </c>
      <c r="DD272" t="s">
        <v>3</v>
      </c>
      <c r="DE272" t="s">
        <v>3</v>
      </c>
      <c r="DF272" t="s">
        <v>3</v>
      </c>
      <c r="DG272" t="s">
        <v>3</v>
      </c>
      <c r="DH272" t="s">
        <v>3</v>
      </c>
      <c r="DI272" t="s">
        <v>3</v>
      </c>
      <c r="DJ272" t="s">
        <v>3</v>
      </c>
      <c r="DK272" t="s">
        <v>3</v>
      </c>
      <c r="DL272" t="s">
        <v>3</v>
      </c>
      <c r="DM272" t="s">
        <v>3</v>
      </c>
      <c r="DN272">
        <v>0</v>
      </c>
      <c r="DO272">
        <v>0</v>
      </c>
      <c r="DP272">
        <v>1</v>
      </c>
      <c r="DQ272">
        <v>1</v>
      </c>
      <c r="DU272">
        <v>1009</v>
      </c>
      <c r="DV272" t="s">
        <v>33</v>
      </c>
      <c r="DW272" t="s">
        <v>33</v>
      </c>
      <c r="DX272">
        <v>1000</v>
      </c>
      <c r="DZ272" t="s">
        <v>3</v>
      </c>
      <c r="EA272" t="s">
        <v>3</v>
      </c>
      <c r="EB272" t="s">
        <v>3</v>
      </c>
      <c r="EC272" t="s">
        <v>3</v>
      </c>
      <c r="EE272">
        <v>31728052</v>
      </c>
      <c r="EF272">
        <v>6</v>
      </c>
      <c r="EG272" t="s">
        <v>52</v>
      </c>
      <c r="EH272">
        <v>11</v>
      </c>
      <c r="EI272" t="s">
        <v>42</v>
      </c>
      <c r="EJ272">
        <v>1</v>
      </c>
      <c r="EK272">
        <v>57001</v>
      </c>
      <c r="EL272" t="s">
        <v>42</v>
      </c>
      <c r="EM272" t="s">
        <v>53</v>
      </c>
      <c r="EO272" t="s">
        <v>3</v>
      </c>
      <c r="EQ272">
        <v>0</v>
      </c>
      <c r="ER272">
        <v>0</v>
      </c>
      <c r="ES272">
        <v>0</v>
      </c>
      <c r="ET272">
        <v>0</v>
      </c>
      <c r="EU272">
        <v>0</v>
      </c>
      <c r="EV272">
        <v>0</v>
      </c>
      <c r="EW272">
        <v>0</v>
      </c>
      <c r="EX272">
        <v>0</v>
      </c>
      <c r="FQ272">
        <v>0</v>
      </c>
      <c r="FR272">
        <f t="shared" si="216"/>
        <v>0</v>
      </c>
      <c r="FS272">
        <v>0</v>
      </c>
      <c r="FX272">
        <v>89</v>
      </c>
      <c r="FY272">
        <v>49</v>
      </c>
      <c r="GA272" t="s">
        <v>3</v>
      </c>
      <c r="GD272">
        <v>1</v>
      </c>
      <c r="GF272">
        <v>2102561428</v>
      </c>
      <c r="GG272">
        <v>2</v>
      </c>
      <c r="GH272">
        <v>1</v>
      </c>
      <c r="GI272">
        <v>-2</v>
      </c>
      <c r="GJ272">
        <v>0</v>
      </c>
      <c r="GK272">
        <v>0</v>
      </c>
      <c r="GL272">
        <f t="shared" si="217"/>
        <v>0</v>
      </c>
      <c r="GM272">
        <f t="shared" si="218"/>
        <v>0</v>
      </c>
      <c r="GN272">
        <f t="shared" si="219"/>
        <v>0</v>
      </c>
      <c r="GO272">
        <f t="shared" si="220"/>
        <v>0</v>
      </c>
      <c r="GP272">
        <f t="shared" si="221"/>
        <v>0</v>
      </c>
      <c r="GR272">
        <v>0</v>
      </c>
      <c r="GS272">
        <v>3</v>
      </c>
      <c r="GT272">
        <v>0</v>
      </c>
      <c r="GU272" t="s">
        <v>3</v>
      </c>
      <c r="GV272">
        <f t="shared" si="222"/>
        <v>0</v>
      </c>
      <c r="GW272">
        <v>1</v>
      </c>
      <c r="GX272">
        <f t="shared" si="223"/>
        <v>0</v>
      </c>
      <c r="HA272">
        <v>0</v>
      </c>
      <c r="HB272">
        <v>0</v>
      </c>
      <c r="HC272">
        <f t="shared" si="224"/>
        <v>0</v>
      </c>
      <c r="HE272" t="s">
        <v>3</v>
      </c>
      <c r="HF272" t="s">
        <v>3</v>
      </c>
      <c r="HM272" t="s">
        <v>3</v>
      </c>
      <c r="HN272" t="s">
        <v>54</v>
      </c>
      <c r="HO272" t="s">
        <v>55</v>
      </c>
      <c r="HP272" t="s">
        <v>42</v>
      </c>
      <c r="HQ272" t="s">
        <v>42</v>
      </c>
      <c r="IK272">
        <v>0</v>
      </c>
    </row>
    <row r="273" spans="1:245" x14ac:dyDescent="0.2">
      <c r="A273">
        <v>17</v>
      </c>
      <c r="B273">
        <v>1</v>
      </c>
      <c r="C273">
        <f>ROW(SmtRes!A211)</f>
        <v>211</v>
      </c>
      <c r="D273">
        <f>ROW(EtalonRes!A211)</f>
        <v>211</v>
      </c>
      <c r="E273" t="s">
        <v>454</v>
      </c>
      <c r="F273" t="s">
        <v>48</v>
      </c>
      <c r="G273" t="s">
        <v>49</v>
      </c>
      <c r="H273" t="s">
        <v>50</v>
      </c>
      <c r="I273">
        <v>0</v>
      </c>
      <c r="J273">
        <v>0</v>
      </c>
      <c r="K273">
        <v>0</v>
      </c>
      <c r="O273">
        <f t="shared" si="203"/>
        <v>0</v>
      </c>
      <c r="P273">
        <f>SUMIF(SmtRes!AQ210:'SmtRes'!AQ211,"=1",SmtRes!DF210:'SmtRes'!DF211)</f>
        <v>0</v>
      </c>
      <c r="Q273">
        <f>SUMIF(SmtRes!AQ210:'SmtRes'!AQ211,"=1",SmtRes!DG210:'SmtRes'!DG211)</f>
        <v>0</v>
      </c>
      <c r="R273">
        <f>SUMIF(SmtRes!AQ210:'SmtRes'!AQ211,"=1",SmtRes!DH210:'SmtRes'!DH211)</f>
        <v>0</v>
      </c>
      <c r="S273">
        <f>SUMIF(SmtRes!AQ210:'SmtRes'!AQ211,"=1",SmtRes!DI210:'SmtRes'!DI211)</f>
        <v>0</v>
      </c>
      <c r="T273">
        <f t="shared" si="204"/>
        <v>0</v>
      </c>
      <c r="U273">
        <f>SUMIF(SmtRes!AQ210:'SmtRes'!AQ211,"=1",SmtRes!CV210:'SmtRes'!CV211)</f>
        <v>0</v>
      </c>
      <c r="V273">
        <f>SUMIF(SmtRes!AQ210:'SmtRes'!AQ211,"=1",SmtRes!CW210:'SmtRes'!CW211)</f>
        <v>0</v>
      </c>
      <c r="W273">
        <f t="shared" si="205"/>
        <v>0</v>
      </c>
      <c r="X273">
        <f t="shared" si="206"/>
        <v>0</v>
      </c>
      <c r="Y273">
        <f t="shared" si="207"/>
        <v>0</v>
      </c>
      <c r="AA273">
        <v>32945098</v>
      </c>
      <c r="AB273">
        <f t="shared" si="208"/>
        <v>1542.4577999999999</v>
      </c>
      <c r="AC273">
        <f>ROUND((0),6)</f>
        <v>0</v>
      </c>
      <c r="AD273">
        <f>ROUND((((0)-(0))+AE273),6)</f>
        <v>0</v>
      </c>
      <c r="AE273">
        <f>ROUND((0),6)</f>
        <v>0</v>
      </c>
      <c r="AF273">
        <f>ROUND((SUM(SmtRes!BT210:'SmtRes'!BT211)),6)</f>
        <v>1542.4577999999999</v>
      </c>
      <c r="AG273">
        <f t="shared" si="209"/>
        <v>0</v>
      </c>
      <c r="AH273">
        <f>(SUM(SmtRes!BU210:'SmtRes'!BU211))</f>
        <v>3.77</v>
      </c>
      <c r="AI273">
        <f>(0)</f>
        <v>0</v>
      </c>
      <c r="AJ273">
        <f t="shared" si="210"/>
        <v>0</v>
      </c>
      <c r="AK273">
        <v>1542.4577999999999</v>
      </c>
      <c r="AL273">
        <v>0</v>
      </c>
      <c r="AM273">
        <v>0</v>
      </c>
      <c r="AN273">
        <v>0</v>
      </c>
      <c r="AO273">
        <v>1542.4577999999999</v>
      </c>
      <c r="AP273">
        <v>0</v>
      </c>
      <c r="AQ273">
        <v>3.77</v>
      </c>
      <c r="AR273">
        <v>0</v>
      </c>
      <c r="AS273">
        <v>0</v>
      </c>
      <c r="AT273">
        <v>89</v>
      </c>
      <c r="AU273">
        <v>49</v>
      </c>
      <c r="AV273">
        <v>1</v>
      </c>
      <c r="AW273">
        <v>1</v>
      </c>
      <c r="AZ273">
        <v>1</v>
      </c>
      <c r="BA273">
        <v>1</v>
      </c>
      <c r="BB273">
        <v>1</v>
      </c>
      <c r="BC273">
        <v>1</v>
      </c>
      <c r="BD273" t="s">
        <v>3</v>
      </c>
      <c r="BE273" t="s">
        <v>3</v>
      </c>
      <c r="BF273" t="s">
        <v>3</v>
      </c>
      <c r="BG273" t="s">
        <v>3</v>
      </c>
      <c r="BH273">
        <v>0</v>
      </c>
      <c r="BI273">
        <v>1</v>
      </c>
      <c r="BJ273" t="s">
        <v>51</v>
      </c>
      <c r="BM273">
        <v>57001</v>
      </c>
      <c r="BN273">
        <v>0</v>
      </c>
      <c r="BO273" t="s">
        <v>3</v>
      </c>
      <c r="BP273">
        <v>0</v>
      </c>
      <c r="BQ273">
        <v>6</v>
      </c>
      <c r="BR273">
        <v>0</v>
      </c>
      <c r="BS273">
        <v>1</v>
      </c>
      <c r="BT273">
        <v>1</v>
      </c>
      <c r="BU273">
        <v>1</v>
      </c>
      <c r="BV273">
        <v>1</v>
      </c>
      <c r="BW273">
        <v>1</v>
      </c>
      <c r="BX273">
        <v>1</v>
      </c>
      <c r="BY273" t="s">
        <v>3</v>
      </c>
      <c r="BZ273">
        <v>89</v>
      </c>
      <c r="CA273">
        <v>49</v>
      </c>
      <c r="CB273" t="s">
        <v>3</v>
      </c>
      <c r="CE273">
        <v>0</v>
      </c>
      <c r="CF273">
        <v>0</v>
      </c>
      <c r="CG273">
        <v>0</v>
      </c>
      <c r="CM273">
        <v>0</v>
      </c>
      <c r="CN273" t="s">
        <v>3</v>
      </c>
      <c r="CO273">
        <v>0</v>
      </c>
      <c r="CP273">
        <f t="shared" si="211"/>
        <v>0</v>
      </c>
      <c r="CQ273">
        <f>SUMIF(SmtRes!AQ210:'SmtRes'!AQ211,"=1",SmtRes!AA210:'SmtRes'!AA211)</f>
        <v>0</v>
      </c>
      <c r="CR273">
        <f>SUMIF(SmtRes!AQ210:'SmtRes'!AQ211,"=1",SmtRes!AB210:'SmtRes'!AB211)</f>
        <v>0</v>
      </c>
      <c r="CS273">
        <f>SUMIF(SmtRes!AQ210:'SmtRes'!AQ211,"=1",SmtRes!AC210:'SmtRes'!AC211)</f>
        <v>0</v>
      </c>
      <c r="CT273">
        <f>SUMIF(SmtRes!AQ210:'SmtRes'!AQ211,"=1",SmtRes!AD210:'SmtRes'!AD211)</f>
        <v>409.14</v>
      </c>
      <c r="CU273">
        <f t="shared" si="212"/>
        <v>0</v>
      </c>
      <c r="CV273">
        <f>SUMIF(SmtRes!AQ210:'SmtRes'!AQ211,"=1",SmtRes!BU210:'SmtRes'!BU211)</f>
        <v>3.77</v>
      </c>
      <c r="CW273">
        <f>SUMIF(SmtRes!AQ210:'SmtRes'!AQ211,"=1",SmtRes!BV210:'SmtRes'!BV211)</f>
        <v>0</v>
      </c>
      <c r="CX273">
        <f t="shared" si="213"/>
        <v>0</v>
      </c>
      <c r="CY273">
        <f t="shared" si="214"/>
        <v>0</v>
      </c>
      <c r="CZ273">
        <f t="shared" si="215"/>
        <v>0</v>
      </c>
      <c r="DC273" t="s">
        <v>3</v>
      </c>
      <c r="DD273" t="s">
        <v>3</v>
      </c>
      <c r="DE273" t="s">
        <v>3</v>
      </c>
      <c r="DF273" t="s">
        <v>3</v>
      </c>
      <c r="DG273" t="s">
        <v>3</v>
      </c>
      <c r="DH273" t="s">
        <v>3</v>
      </c>
      <c r="DI273" t="s">
        <v>3</v>
      </c>
      <c r="DJ273" t="s">
        <v>3</v>
      </c>
      <c r="DK273" t="s">
        <v>3</v>
      </c>
      <c r="DL273" t="s">
        <v>3</v>
      </c>
      <c r="DM273" t="s">
        <v>3</v>
      </c>
      <c r="DN273">
        <v>0</v>
      </c>
      <c r="DO273">
        <v>0</v>
      </c>
      <c r="DP273">
        <v>1</v>
      </c>
      <c r="DQ273">
        <v>1</v>
      </c>
      <c r="DU273">
        <v>1003</v>
      </c>
      <c r="DV273" t="s">
        <v>50</v>
      </c>
      <c r="DW273" t="s">
        <v>50</v>
      </c>
      <c r="DX273">
        <v>100</v>
      </c>
      <c r="DZ273" t="s">
        <v>3</v>
      </c>
      <c r="EA273" t="s">
        <v>3</v>
      </c>
      <c r="EB273" t="s">
        <v>3</v>
      </c>
      <c r="EC273" t="s">
        <v>3</v>
      </c>
      <c r="EE273">
        <v>31728052</v>
      </c>
      <c r="EF273">
        <v>6</v>
      </c>
      <c r="EG273" t="s">
        <v>52</v>
      </c>
      <c r="EH273">
        <v>11</v>
      </c>
      <c r="EI273" t="s">
        <v>42</v>
      </c>
      <c r="EJ273">
        <v>1</v>
      </c>
      <c r="EK273">
        <v>57001</v>
      </c>
      <c r="EL273" t="s">
        <v>42</v>
      </c>
      <c r="EM273" t="s">
        <v>53</v>
      </c>
      <c r="EO273" t="s">
        <v>3</v>
      </c>
      <c r="EQ273">
        <v>0</v>
      </c>
      <c r="ER273">
        <v>0</v>
      </c>
      <c r="ES273">
        <v>0</v>
      </c>
      <c r="ET273">
        <v>0</v>
      </c>
      <c r="EU273">
        <v>0</v>
      </c>
      <c r="EV273">
        <v>0</v>
      </c>
      <c r="EW273">
        <v>3.77</v>
      </c>
      <c r="EX273">
        <v>0</v>
      </c>
      <c r="EY273">
        <v>0</v>
      </c>
      <c r="FQ273">
        <v>0</v>
      </c>
      <c r="FR273">
        <f t="shared" si="216"/>
        <v>0</v>
      </c>
      <c r="FS273">
        <v>0</v>
      </c>
      <c r="FX273">
        <v>89</v>
      </c>
      <c r="FY273">
        <v>49</v>
      </c>
      <c r="GA273" t="s">
        <v>3</v>
      </c>
      <c r="GD273">
        <v>1</v>
      </c>
      <c r="GF273">
        <v>-159055166</v>
      </c>
      <c r="GG273">
        <v>2</v>
      </c>
      <c r="GH273">
        <v>1</v>
      </c>
      <c r="GI273">
        <v>-2</v>
      </c>
      <c r="GJ273">
        <v>0</v>
      </c>
      <c r="GK273">
        <v>0</v>
      </c>
      <c r="GL273">
        <f t="shared" si="217"/>
        <v>0</v>
      </c>
      <c r="GM273">
        <f t="shared" si="218"/>
        <v>0</v>
      </c>
      <c r="GN273">
        <f t="shared" si="219"/>
        <v>0</v>
      </c>
      <c r="GO273">
        <f t="shared" si="220"/>
        <v>0</v>
      </c>
      <c r="GP273">
        <f t="shared" si="221"/>
        <v>0</v>
      </c>
      <c r="GR273">
        <v>0</v>
      </c>
      <c r="GS273">
        <v>3</v>
      </c>
      <c r="GT273">
        <v>0</v>
      </c>
      <c r="GU273" t="s">
        <v>3</v>
      </c>
      <c r="GV273">
        <f t="shared" si="222"/>
        <v>0</v>
      </c>
      <c r="GW273">
        <v>1</v>
      </c>
      <c r="GX273">
        <f t="shared" si="223"/>
        <v>0</v>
      </c>
      <c r="HA273">
        <v>0</v>
      </c>
      <c r="HB273">
        <v>0</v>
      </c>
      <c r="HC273">
        <f t="shared" si="224"/>
        <v>0</v>
      </c>
      <c r="HE273" t="s">
        <v>3</v>
      </c>
      <c r="HF273" t="s">
        <v>3</v>
      </c>
      <c r="HM273" t="s">
        <v>3</v>
      </c>
      <c r="HN273" t="s">
        <v>54</v>
      </c>
      <c r="HO273" t="s">
        <v>55</v>
      </c>
      <c r="HP273" t="s">
        <v>42</v>
      </c>
      <c r="HQ273" t="s">
        <v>42</v>
      </c>
      <c r="IK273">
        <v>0</v>
      </c>
    </row>
    <row r="274" spans="1:245" x14ac:dyDescent="0.2">
      <c r="A274">
        <v>18</v>
      </c>
      <c r="B274">
        <v>1</v>
      </c>
      <c r="C274">
        <v>211</v>
      </c>
      <c r="E274" t="s">
        <v>455</v>
      </c>
      <c r="F274" t="s">
        <v>31</v>
      </c>
      <c r="G274" t="s">
        <v>32</v>
      </c>
      <c r="H274" t="s">
        <v>33</v>
      </c>
      <c r="I274">
        <v>0</v>
      </c>
      <c r="J274">
        <v>0.11</v>
      </c>
      <c r="K274">
        <v>0</v>
      </c>
      <c r="O274">
        <f t="shared" si="203"/>
        <v>0</v>
      </c>
      <c r="P274">
        <f>ROUND(CQ274*I274,2)</f>
        <v>0</v>
      </c>
      <c r="Q274">
        <f>ROUND(CR274*I274,2)</f>
        <v>0</v>
      </c>
      <c r="R274">
        <f>ROUND(CS274*I274,2)</f>
        <v>0</v>
      </c>
      <c r="S274">
        <f>ROUND(CT274*I274,2)</f>
        <v>0</v>
      </c>
      <c r="T274">
        <f t="shared" si="204"/>
        <v>0</v>
      </c>
      <c r="U274">
        <f>ROUND(CV274*I274,7)</f>
        <v>0</v>
      </c>
      <c r="V274">
        <f>ROUND(CW274*I274,7)</f>
        <v>0</v>
      </c>
      <c r="W274">
        <f t="shared" si="205"/>
        <v>0</v>
      </c>
      <c r="X274">
        <f t="shared" si="206"/>
        <v>0</v>
      </c>
      <c r="Y274">
        <f t="shared" si="207"/>
        <v>0</v>
      </c>
      <c r="AA274">
        <v>32945098</v>
      </c>
      <c r="AB274">
        <f t="shared" si="208"/>
        <v>0</v>
      </c>
      <c r="AC274">
        <f>ROUND((ES274),6)</f>
        <v>0</v>
      </c>
      <c r="AD274">
        <f>ROUND((((ET274)-(EU274))+AE274),6)</f>
        <v>0</v>
      </c>
      <c r="AE274">
        <f>ROUND((EU274),6)</f>
        <v>0</v>
      </c>
      <c r="AF274">
        <f>ROUND((EV274),6)</f>
        <v>0</v>
      </c>
      <c r="AG274">
        <f t="shared" si="209"/>
        <v>0</v>
      </c>
      <c r="AH274">
        <f>(EW274)</f>
        <v>0</v>
      </c>
      <c r="AI274">
        <f>(EX274)</f>
        <v>0</v>
      </c>
      <c r="AJ274">
        <f t="shared" si="210"/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89</v>
      </c>
      <c r="AU274">
        <v>49</v>
      </c>
      <c r="AV274">
        <v>1</v>
      </c>
      <c r="AW274">
        <v>1</v>
      </c>
      <c r="AZ274">
        <v>1</v>
      </c>
      <c r="BA274">
        <v>1</v>
      </c>
      <c r="BB274">
        <v>1</v>
      </c>
      <c r="BC274">
        <v>1</v>
      </c>
      <c r="BD274" t="s">
        <v>3</v>
      </c>
      <c r="BE274" t="s">
        <v>3</v>
      </c>
      <c r="BF274" t="s">
        <v>3</v>
      </c>
      <c r="BG274" t="s">
        <v>3</v>
      </c>
      <c r="BH274">
        <v>3</v>
      </c>
      <c r="BI274">
        <v>1</v>
      </c>
      <c r="BJ274" t="s">
        <v>3</v>
      </c>
      <c r="BM274">
        <v>57001</v>
      </c>
      <c r="BN274">
        <v>0</v>
      </c>
      <c r="BO274" t="s">
        <v>3</v>
      </c>
      <c r="BP274">
        <v>0</v>
      </c>
      <c r="BQ274">
        <v>6</v>
      </c>
      <c r="BR274">
        <v>0</v>
      </c>
      <c r="BS274">
        <v>1</v>
      </c>
      <c r="BT274">
        <v>1</v>
      </c>
      <c r="BU274">
        <v>1</v>
      </c>
      <c r="BV274">
        <v>1</v>
      </c>
      <c r="BW274">
        <v>1</v>
      </c>
      <c r="BX274">
        <v>1</v>
      </c>
      <c r="BY274" t="s">
        <v>3</v>
      </c>
      <c r="BZ274">
        <v>89</v>
      </c>
      <c r="CA274">
        <v>49</v>
      </c>
      <c r="CB274" t="s">
        <v>3</v>
      </c>
      <c r="CE274">
        <v>0</v>
      </c>
      <c r="CF274">
        <v>0</v>
      </c>
      <c r="CG274">
        <v>0</v>
      </c>
      <c r="CM274">
        <v>0</v>
      </c>
      <c r="CN274" t="s">
        <v>3</v>
      </c>
      <c r="CO274">
        <v>0</v>
      </c>
      <c r="CP274">
        <f t="shared" si="211"/>
        <v>0</v>
      </c>
      <c r="CQ274">
        <f>ROUND(AL274*BC274,2)</f>
        <v>0</v>
      </c>
      <c r="CR274">
        <f>ROUND(AM274*BB274,2)</f>
        <v>0</v>
      </c>
      <c r="CS274">
        <f>ROUND(AN274*BS274,2)</f>
        <v>0</v>
      </c>
      <c r="CT274">
        <f>ROUND(AO274*BA274,2)</f>
        <v>0</v>
      </c>
      <c r="CU274">
        <f t="shared" si="212"/>
        <v>0</v>
      </c>
      <c r="CV274">
        <f>AH274</f>
        <v>0</v>
      </c>
      <c r="CW274">
        <f>AI274</f>
        <v>0</v>
      </c>
      <c r="CX274">
        <f t="shared" si="213"/>
        <v>0</v>
      </c>
      <c r="CY274">
        <f t="shared" si="214"/>
        <v>0</v>
      </c>
      <c r="CZ274">
        <f t="shared" si="215"/>
        <v>0</v>
      </c>
      <c r="DC274" t="s">
        <v>3</v>
      </c>
      <c r="DD274" t="s">
        <v>3</v>
      </c>
      <c r="DE274" t="s">
        <v>3</v>
      </c>
      <c r="DF274" t="s">
        <v>3</v>
      </c>
      <c r="DG274" t="s">
        <v>3</v>
      </c>
      <c r="DH274" t="s">
        <v>3</v>
      </c>
      <c r="DI274" t="s">
        <v>3</v>
      </c>
      <c r="DJ274" t="s">
        <v>3</v>
      </c>
      <c r="DK274" t="s">
        <v>3</v>
      </c>
      <c r="DL274" t="s">
        <v>3</v>
      </c>
      <c r="DM274" t="s">
        <v>3</v>
      </c>
      <c r="DN274">
        <v>0</v>
      </c>
      <c r="DO274">
        <v>0</v>
      </c>
      <c r="DP274">
        <v>1</v>
      </c>
      <c r="DQ274">
        <v>1</v>
      </c>
      <c r="DU274">
        <v>1009</v>
      </c>
      <c r="DV274" t="s">
        <v>33</v>
      </c>
      <c r="DW274" t="s">
        <v>33</v>
      </c>
      <c r="DX274">
        <v>1000</v>
      </c>
      <c r="DZ274" t="s">
        <v>3</v>
      </c>
      <c r="EA274" t="s">
        <v>3</v>
      </c>
      <c r="EB274" t="s">
        <v>3</v>
      </c>
      <c r="EC274" t="s">
        <v>3</v>
      </c>
      <c r="EE274">
        <v>31728052</v>
      </c>
      <c r="EF274">
        <v>6</v>
      </c>
      <c r="EG274" t="s">
        <v>52</v>
      </c>
      <c r="EH274">
        <v>11</v>
      </c>
      <c r="EI274" t="s">
        <v>42</v>
      </c>
      <c r="EJ274">
        <v>1</v>
      </c>
      <c r="EK274">
        <v>57001</v>
      </c>
      <c r="EL274" t="s">
        <v>42</v>
      </c>
      <c r="EM274" t="s">
        <v>53</v>
      </c>
      <c r="EO274" t="s">
        <v>3</v>
      </c>
      <c r="EQ274">
        <v>0</v>
      </c>
      <c r="ER274">
        <v>0</v>
      </c>
      <c r="ES274">
        <v>0</v>
      </c>
      <c r="ET274">
        <v>0</v>
      </c>
      <c r="EU274">
        <v>0</v>
      </c>
      <c r="EV274">
        <v>0</v>
      </c>
      <c r="EW274">
        <v>0</v>
      </c>
      <c r="EX274">
        <v>0</v>
      </c>
      <c r="FQ274">
        <v>0</v>
      </c>
      <c r="FR274">
        <f t="shared" si="216"/>
        <v>0</v>
      </c>
      <c r="FS274">
        <v>0</v>
      </c>
      <c r="FX274">
        <v>89</v>
      </c>
      <c r="FY274">
        <v>49</v>
      </c>
      <c r="GA274" t="s">
        <v>3</v>
      </c>
      <c r="GD274">
        <v>1</v>
      </c>
      <c r="GF274">
        <v>2102561428</v>
      </c>
      <c r="GG274">
        <v>2</v>
      </c>
      <c r="GH274">
        <v>1</v>
      </c>
      <c r="GI274">
        <v>-2</v>
      </c>
      <c r="GJ274">
        <v>0</v>
      </c>
      <c r="GK274">
        <v>0</v>
      </c>
      <c r="GL274">
        <f t="shared" si="217"/>
        <v>0</v>
      </c>
      <c r="GM274">
        <f t="shared" si="218"/>
        <v>0</v>
      </c>
      <c r="GN274">
        <f t="shared" si="219"/>
        <v>0</v>
      </c>
      <c r="GO274">
        <f t="shared" si="220"/>
        <v>0</v>
      </c>
      <c r="GP274">
        <f t="shared" si="221"/>
        <v>0</v>
      </c>
      <c r="GR274">
        <v>0</v>
      </c>
      <c r="GS274">
        <v>3</v>
      </c>
      <c r="GT274">
        <v>0</v>
      </c>
      <c r="GU274" t="s">
        <v>3</v>
      </c>
      <c r="GV274">
        <f t="shared" si="222"/>
        <v>0</v>
      </c>
      <c r="GW274">
        <v>1</v>
      </c>
      <c r="GX274">
        <f t="shared" si="223"/>
        <v>0</v>
      </c>
      <c r="HA274">
        <v>0</v>
      </c>
      <c r="HB274">
        <v>0</v>
      </c>
      <c r="HC274">
        <f t="shared" si="224"/>
        <v>0</v>
      </c>
      <c r="HE274" t="s">
        <v>3</v>
      </c>
      <c r="HF274" t="s">
        <v>3</v>
      </c>
      <c r="HM274" t="s">
        <v>3</v>
      </c>
      <c r="HN274" t="s">
        <v>54</v>
      </c>
      <c r="HO274" t="s">
        <v>55</v>
      </c>
      <c r="HP274" t="s">
        <v>42</v>
      </c>
      <c r="HQ274" t="s">
        <v>42</v>
      </c>
      <c r="IK274">
        <v>0</v>
      </c>
    </row>
    <row r="275" spans="1:245" x14ac:dyDescent="0.2">
      <c r="A275">
        <v>17</v>
      </c>
      <c r="B275">
        <v>1</v>
      </c>
      <c r="C275">
        <f>ROW(SmtRes!A217)</f>
        <v>217</v>
      </c>
      <c r="D275">
        <f>ROW(EtalonRes!A217)</f>
        <v>217</v>
      </c>
      <c r="E275" t="s">
        <v>456</v>
      </c>
      <c r="F275" t="s">
        <v>457</v>
      </c>
      <c r="G275" t="s">
        <v>458</v>
      </c>
      <c r="H275" t="s">
        <v>22</v>
      </c>
      <c r="I275">
        <v>0</v>
      </c>
      <c r="J275">
        <v>0</v>
      </c>
      <c r="K275">
        <v>0</v>
      </c>
      <c r="O275">
        <f t="shared" si="203"/>
        <v>0</v>
      </c>
      <c r="P275">
        <f>SUMIF(SmtRes!AQ212:'SmtRes'!AQ217,"=1",SmtRes!DF212:'SmtRes'!DF217)</f>
        <v>0</v>
      </c>
      <c r="Q275">
        <f>SUMIF(SmtRes!AQ212:'SmtRes'!AQ217,"=1",SmtRes!DG212:'SmtRes'!DG217)</f>
        <v>0</v>
      </c>
      <c r="R275">
        <f>SUMIF(SmtRes!AQ212:'SmtRes'!AQ217,"=1",SmtRes!DH212:'SmtRes'!DH217)</f>
        <v>0</v>
      </c>
      <c r="S275">
        <f>SUMIF(SmtRes!AQ212:'SmtRes'!AQ217,"=1",SmtRes!DI212:'SmtRes'!DI217)</f>
        <v>0</v>
      </c>
      <c r="T275">
        <f t="shared" si="204"/>
        <v>0</v>
      </c>
      <c r="U275">
        <f>SUMIF(SmtRes!AQ212:'SmtRes'!AQ217,"=1",SmtRes!CV212:'SmtRes'!CV217)</f>
        <v>0</v>
      </c>
      <c r="V275">
        <f>SUMIF(SmtRes!AQ212:'SmtRes'!AQ217,"=1",SmtRes!CW212:'SmtRes'!CW217)</f>
        <v>0</v>
      </c>
      <c r="W275">
        <f t="shared" si="205"/>
        <v>0</v>
      </c>
      <c r="X275">
        <f t="shared" si="206"/>
        <v>0</v>
      </c>
      <c r="Y275">
        <f t="shared" si="207"/>
        <v>0</v>
      </c>
      <c r="AA275">
        <v>32945098</v>
      </c>
      <c r="AB275">
        <f t="shared" si="208"/>
        <v>45506.357400000001</v>
      </c>
      <c r="AC275">
        <f>ROUND((SUM(SmtRes!BQ212:'SmtRes'!BQ217)),6)</f>
        <v>25398.751400000001</v>
      </c>
      <c r="AD275">
        <f>ROUND((((SUM(SmtRes!BR212:'SmtRes'!BR217))-(SUM(SmtRes!BS212:'SmtRes'!BS217)))+AE275),6)</f>
        <v>52.160800000000002</v>
      </c>
      <c r="AE275">
        <f>ROUND((SUM(SmtRes!BS212:'SmtRes'!BS217)),6)</f>
        <v>84.906400000000005</v>
      </c>
      <c r="AF275">
        <f>ROUND((SUM(SmtRes!BT212:'SmtRes'!BT217)),6)</f>
        <v>20055.445199999998</v>
      </c>
      <c r="AG275">
        <f t="shared" si="209"/>
        <v>0</v>
      </c>
      <c r="AH275">
        <f>(SUM(SmtRes!BU212:'SmtRes'!BU217))</f>
        <v>46.06</v>
      </c>
      <c r="AI275">
        <f>(SUM(SmtRes!BV212:'SmtRes'!BV217))</f>
        <v>0.18</v>
      </c>
      <c r="AJ275">
        <f t="shared" si="210"/>
        <v>0</v>
      </c>
      <c r="AK275">
        <v>45591.263800000008</v>
      </c>
      <c r="AL275">
        <v>25398.751400000001</v>
      </c>
      <c r="AM275">
        <v>52.160800000000002</v>
      </c>
      <c r="AN275">
        <v>84.906400000000019</v>
      </c>
      <c r="AO275">
        <v>20055.445200000002</v>
      </c>
      <c r="AP275">
        <v>0</v>
      </c>
      <c r="AQ275">
        <v>46.06</v>
      </c>
      <c r="AR275">
        <v>0.18</v>
      </c>
      <c r="AS275">
        <v>0</v>
      </c>
      <c r="AT275">
        <v>89</v>
      </c>
      <c r="AU275">
        <v>49</v>
      </c>
      <c r="AV275">
        <v>1</v>
      </c>
      <c r="AW275">
        <v>1</v>
      </c>
      <c r="AZ275">
        <v>1</v>
      </c>
      <c r="BA275">
        <v>1</v>
      </c>
      <c r="BB275">
        <v>1</v>
      </c>
      <c r="BC275">
        <v>1</v>
      </c>
      <c r="BD275" t="s">
        <v>3</v>
      </c>
      <c r="BE275" t="s">
        <v>3</v>
      </c>
      <c r="BF275" t="s">
        <v>3</v>
      </c>
      <c r="BG275" t="s">
        <v>3</v>
      </c>
      <c r="BH275">
        <v>0</v>
      </c>
      <c r="BI275">
        <v>1</v>
      </c>
      <c r="BJ275" t="s">
        <v>459</v>
      </c>
      <c r="BM275">
        <v>57001</v>
      </c>
      <c r="BN275">
        <v>0</v>
      </c>
      <c r="BO275" t="s">
        <v>3</v>
      </c>
      <c r="BP275">
        <v>0</v>
      </c>
      <c r="BQ275">
        <v>6</v>
      </c>
      <c r="BR275">
        <v>0</v>
      </c>
      <c r="BS275">
        <v>1</v>
      </c>
      <c r="BT275">
        <v>1</v>
      </c>
      <c r="BU275">
        <v>1</v>
      </c>
      <c r="BV275">
        <v>1</v>
      </c>
      <c r="BW275">
        <v>1</v>
      </c>
      <c r="BX275">
        <v>1</v>
      </c>
      <c r="BY275" t="s">
        <v>3</v>
      </c>
      <c r="BZ275">
        <v>89</v>
      </c>
      <c r="CA275">
        <v>49</v>
      </c>
      <c r="CB275" t="s">
        <v>3</v>
      </c>
      <c r="CE275">
        <v>0</v>
      </c>
      <c r="CF275">
        <v>0</v>
      </c>
      <c r="CG275">
        <v>0</v>
      </c>
      <c r="CM275">
        <v>0</v>
      </c>
      <c r="CN275" t="s">
        <v>3</v>
      </c>
      <c r="CO275">
        <v>0</v>
      </c>
      <c r="CP275">
        <f t="shared" si="211"/>
        <v>0</v>
      </c>
      <c r="CQ275">
        <f>SUMIF(SmtRes!AQ212:'SmtRes'!AQ217,"=1",SmtRes!AA212:'SmtRes'!AA217)</f>
        <v>11625.62</v>
      </c>
      <c r="CR275">
        <f>SUMIF(SmtRes!AQ212:'SmtRes'!AQ217,"=1",SmtRes!AB212:'SmtRes'!AB217)</f>
        <v>660.22</v>
      </c>
      <c r="CS275">
        <f>SUMIF(SmtRes!AQ212:'SmtRes'!AQ217,"=1",SmtRes!AC212:'SmtRes'!AC217)</f>
        <v>949.66000000000008</v>
      </c>
      <c r="CT275">
        <f>SUMIF(SmtRes!AQ212:'SmtRes'!AQ217,"=1",SmtRes!AD212:'SmtRes'!AD217)</f>
        <v>435.42</v>
      </c>
      <c r="CU275">
        <f t="shared" si="212"/>
        <v>0</v>
      </c>
      <c r="CV275">
        <f>SUMIF(SmtRes!AQ212:'SmtRes'!AQ217,"=1",SmtRes!BU212:'SmtRes'!BU217)</f>
        <v>46.06</v>
      </c>
      <c r="CW275">
        <f>SUMIF(SmtRes!AQ212:'SmtRes'!AQ217,"=1",SmtRes!BV212:'SmtRes'!BV217)</f>
        <v>0.18</v>
      </c>
      <c r="CX275">
        <f t="shared" si="213"/>
        <v>0</v>
      </c>
      <c r="CY275">
        <f t="shared" si="214"/>
        <v>0</v>
      </c>
      <c r="CZ275">
        <f t="shared" si="215"/>
        <v>0</v>
      </c>
      <c r="DC275" t="s">
        <v>3</v>
      </c>
      <c r="DD275" t="s">
        <v>3</v>
      </c>
      <c r="DE275" t="s">
        <v>3</v>
      </c>
      <c r="DF275" t="s">
        <v>3</v>
      </c>
      <c r="DG275" t="s">
        <v>3</v>
      </c>
      <c r="DH275" t="s">
        <v>3</v>
      </c>
      <c r="DI275" t="s">
        <v>3</v>
      </c>
      <c r="DJ275" t="s">
        <v>3</v>
      </c>
      <c r="DK275" t="s">
        <v>3</v>
      </c>
      <c r="DL275" t="s">
        <v>3</v>
      </c>
      <c r="DM275" t="s">
        <v>3</v>
      </c>
      <c r="DN275">
        <v>0</v>
      </c>
      <c r="DO275">
        <v>0</v>
      </c>
      <c r="DP275">
        <v>1</v>
      </c>
      <c r="DQ275">
        <v>1</v>
      </c>
      <c r="DU275">
        <v>1005</v>
      </c>
      <c r="DV275" t="s">
        <v>22</v>
      </c>
      <c r="DW275" t="s">
        <v>22</v>
      </c>
      <c r="DX275">
        <v>100</v>
      </c>
      <c r="DZ275" t="s">
        <v>3</v>
      </c>
      <c r="EA275" t="s">
        <v>3</v>
      </c>
      <c r="EB275" t="s">
        <v>3</v>
      </c>
      <c r="EC275" t="s">
        <v>3</v>
      </c>
      <c r="EE275">
        <v>31728052</v>
      </c>
      <c r="EF275">
        <v>6</v>
      </c>
      <c r="EG275" t="s">
        <v>52</v>
      </c>
      <c r="EH275">
        <v>11</v>
      </c>
      <c r="EI275" t="s">
        <v>42</v>
      </c>
      <c r="EJ275">
        <v>1</v>
      </c>
      <c r="EK275">
        <v>57001</v>
      </c>
      <c r="EL275" t="s">
        <v>42</v>
      </c>
      <c r="EM275" t="s">
        <v>53</v>
      </c>
      <c r="EO275" t="s">
        <v>3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0</v>
      </c>
      <c r="EW275">
        <v>46.06</v>
      </c>
      <c r="EX275">
        <v>0.18</v>
      </c>
      <c r="EY275">
        <v>0</v>
      </c>
      <c r="FQ275">
        <v>0</v>
      </c>
      <c r="FR275">
        <f t="shared" si="216"/>
        <v>0</v>
      </c>
      <c r="FS275">
        <v>0</v>
      </c>
      <c r="FX275">
        <v>89</v>
      </c>
      <c r="FY275">
        <v>49</v>
      </c>
      <c r="GA275" t="s">
        <v>3</v>
      </c>
      <c r="GD275">
        <v>1</v>
      </c>
      <c r="GF275">
        <v>-432726754</v>
      </c>
      <c r="GG275">
        <v>2</v>
      </c>
      <c r="GH275">
        <v>1</v>
      </c>
      <c r="GI275">
        <v>-2</v>
      </c>
      <c r="GJ275">
        <v>0</v>
      </c>
      <c r="GK275">
        <v>0</v>
      </c>
      <c r="GL275">
        <f t="shared" si="217"/>
        <v>0</v>
      </c>
      <c r="GM275">
        <f t="shared" si="218"/>
        <v>0</v>
      </c>
      <c r="GN275">
        <f t="shared" si="219"/>
        <v>0</v>
      </c>
      <c r="GO275">
        <f t="shared" si="220"/>
        <v>0</v>
      </c>
      <c r="GP275">
        <f t="shared" si="221"/>
        <v>0</v>
      </c>
      <c r="GR275">
        <v>0</v>
      </c>
      <c r="GS275">
        <v>3</v>
      </c>
      <c r="GT275">
        <v>0</v>
      </c>
      <c r="GU275" t="s">
        <v>3</v>
      </c>
      <c r="GV275">
        <f t="shared" si="222"/>
        <v>0</v>
      </c>
      <c r="GW275">
        <v>1</v>
      </c>
      <c r="GX275">
        <f t="shared" si="223"/>
        <v>0</v>
      </c>
      <c r="HA275">
        <v>0</v>
      </c>
      <c r="HB275">
        <v>0</v>
      </c>
      <c r="HC275">
        <f t="shared" si="224"/>
        <v>0</v>
      </c>
      <c r="HE275" t="s">
        <v>3</v>
      </c>
      <c r="HF275" t="s">
        <v>3</v>
      </c>
      <c r="HM275" t="s">
        <v>3</v>
      </c>
      <c r="HN275" t="s">
        <v>54</v>
      </c>
      <c r="HO275" t="s">
        <v>55</v>
      </c>
      <c r="HP275" t="s">
        <v>42</v>
      </c>
      <c r="HQ275" t="s">
        <v>42</v>
      </c>
      <c r="IK275">
        <v>0</v>
      </c>
    </row>
    <row r="276" spans="1:245" x14ac:dyDescent="0.2">
      <c r="A276">
        <v>17</v>
      </c>
      <c r="B276">
        <v>1</v>
      </c>
      <c r="C276">
        <f>ROW(SmtRes!A224)</f>
        <v>224</v>
      </c>
      <c r="D276">
        <f>ROW(EtalonRes!A224)</f>
        <v>224</v>
      </c>
      <c r="E276" t="s">
        <v>460</v>
      </c>
      <c r="F276" t="s">
        <v>461</v>
      </c>
      <c r="G276" t="s">
        <v>462</v>
      </c>
      <c r="H276" t="s">
        <v>22</v>
      </c>
      <c r="I276">
        <v>0</v>
      </c>
      <c r="J276">
        <v>0</v>
      </c>
      <c r="K276">
        <v>0</v>
      </c>
      <c r="O276">
        <f t="shared" si="203"/>
        <v>0</v>
      </c>
      <c r="P276">
        <f>SUMIF(SmtRes!AQ218:'SmtRes'!AQ224,"=1",SmtRes!DF218:'SmtRes'!DF224)</f>
        <v>0</v>
      </c>
      <c r="Q276">
        <f>SUMIF(SmtRes!AQ218:'SmtRes'!AQ224,"=1",SmtRes!DG218:'SmtRes'!DG224)</f>
        <v>0</v>
      </c>
      <c r="R276">
        <f>SUMIF(SmtRes!AQ218:'SmtRes'!AQ224,"=1",SmtRes!DH218:'SmtRes'!DH224)</f>
        <v>0</v>
      </c>
      <c r="S276">
        <f>SUMIF(SmtRes!AQ218:'SmtRes'!AQ224,"=1",SmtRes!DI218:'SmtRes'!DI224)</f>
        <v>0</v>
      </c>
      <c r="T276">
        <f t="shared" si="204"/>
        <v>0</v>
      </c>
      <c r="U276">
        <f>SUMIF(SmtRes!AQ218:'SmtRes'!AQ224,"=1",SmtRes!CV218:'SmtRes'!CV224)</f>
        <v>0</v>
      </c>
      <c r="V276">
        <f>SUMIF(SmtRes!AQ218:'SmtRes'!AQ224,"=1",SmtRes!CW218:'SmtRes'!CW224)</f>
        <v>0</v>
      </c>
      <c r="W276">
        <f t="shared" si="205"/>
        <v>0</v>
      </c>
      <c r="X276">
        <f t="shared" si="206"/>
        <v>0</v>
      </c>
      <c r="Y276">
        <f t="shared" si="207"/>
        <v>0</v>
      </c>
      <c r="AA276">
        <v>32945098</v>
      </c>
      <c r="AB276">
        <f t="shared" si="208"/>
        <v>18956.812730000001</v>
      </c>
      <c r="AC276">
        <f>ROUND((SUM(SmtRes!BQ218:'SmtRes'!BQ224)),6)</f>
        <v>2849.7121999999999</v>
      </c>
      <c r="AD276">
        <f>ROUND((((SUM(SmtRes!BR218:'SmtRes'!BR224))-(SUM(SmtRes!BS218:'SmtRes'!BS224)))+AE276),6)</f>
        <v>379.077</v>
      </c>
      <c r="AE276">
        <f>ROUND((SUM(SmtRes!BS218:'SmtRes'!BS224)),6)</f>
        <v>491.62700000000001</v>
      </c>
      <c r="AF276">
        <f>ROUND((SUM(SmtRes!BT218:'SmtRes'!BT224)),6)</f>
        <v>15728.02353</v>
      </c>
      <c r="AG276">
        <f t="shared" si="209"/>
        <v>0</v>
      </c>
      <c r="AH276">
        <f>(SUM(SmtRes!BU218:'SmtRes'!BU224))</f>
        <v>36.121499999999997</v>
      </c>
      <c r="AI276">
        <f>(SUM(SmtRes!BV218:'SmtRes'!BV224))</f>
        <v>1.0249999999999999</v>
      </c>
      <c r="AJ276">
        <f t="shared" si="210"/>
        <v>0</v>
      </c>
      <c r="AK276">
        <v>17222.817599999998</v>
      </c>
      <c r="AL276">
        <v>2849.7122000000004</v>
      </c>
      <c r="AM276">
        <v>303.26159999999999</v>
      </c>
      <c r="AN276">
        <v>393.30160000000001</v>
      </c>
      <c r="AO276">
        <v>13676.5422</v>
      </c>
      <c r="AP276">
        <v>0</v>
      </c>
      <c r="AQ276">
        <v>31.41</v>
      </c>
      <c r="AR276">
        <v>0.82000000000000006</v>
      </c>
      <c r="AS276">
        <v>0</v>
      </c>
      <c r="AT276">
        <v>100.8</v>
      </c>
      <c r="AU276">
        <v>55.25</v>
      </c>
      <c r="AV276">
        <v>1</v>
      </c>
      <c r="AW276">
        <v>1</v>
      </c>
      <c r="AZ276">
        <v>1</v>
      </c>
      <c r="BA276">
        <v>1</v>
      </c>
      <c r="BB276">
        <v>1</v>
      </c>
      <c r="BC276">
        <v>1</v>
      </c>
      <c r="BD276" t="s">
        <v>3</v>
      </c>
      <c r="BE276" t="s">
        <v>3</v>
      </c>
      <c r="BF276" t="s">
        <v>3</v>
      </c>
      <c r="BG276" t="s">
        <v>3</v>
      </c>
      <c r="BH276">
        <v>0</v>
      </c>
      <c r="BI276">
        <v>1</v>
      </c>
      <c r="BJ276" t="s">
        <v>463</v>
      </c>
      <c r="BM276">
        <v>11001</v>
      </c>
      <c r="BN276">
        <v>0</v>
      </c>
      <c r="BO276" t="s">
        <v>3</v>
      </c>
      <c r="BP276">
        <v>0</v>
      </c>
      <c r="BQ276">
        <v>2</v>
      </c>
      <c r="BR276">
        <v>0</v>
      </c>
      <c r="BS276">
        <v>1</v>
      </c>
      <c r="BT276">
        <v>1</v>
      </c>
      <c r="BU276">
        <v>1</v>
      </c>
      <c r="BV276">
        <v>1</v>
      </c>
      <c r="BW276">
        <v>1</v>
      </c>
      <c r="BX276">
        <v>1</v>
      </c>
      <c r="BY276" t="s">
        <v>3</v>
      </c>
      <c r="BZ276">
        <v>112</v>
      </c>
      <c r="CA276">
        <v>65</v>
      </c>
      <c r="CB276" t="s">
        <v>3</v>
      </c>
      <c r="CE276">
        <v>0</v>
      </c>
      <c r="CF276">
        <v>0</v>
      </c>
      <c r="CG276">
        <v>0</v>
      </c>
      <c r="CM276">
        <v>0</v>
      </c>
      <c r="CN276" t="s">
        <v>1037</v>
      </c>
      <c r="CO276">
        <v>0</v>
      </c>
      <c r="CP276">
        <f t="shared" si="211"/>
        <v>0</v>
      </c>
      <c r="CQ276">
        <f>SUMIF(SmtRes!AQ218:'SmtRes'!AQ224,"=1",SmtRes!AA218:'SmtRes'!AA224)</f>
        <v>6421.85</v>
      </c>
      <c r="CR276">
        <f>SUMIF(SmtRes!AQ218:'SmtRes'!AQ224,"=1",SmtRes!AB218:'SmtRes'!AB224)</f>
        <v>660.22</v>
      </c>
      <c r="CS276">
        <f>SUMIF(SmtRes!AQ218:'SmtRes'!AQ224,"=1",SmtRes!AC218:'SmtRes'!AC224)</f>
        <v>949.66000000000008</v>
      </c>
      <c r="CT276">
        <f>SUMIF(SmtRes!AQ218:'SmtRes'!AQ224,"=1",SmtRes!AD218:'SmtRes'!AD224)</f>
        <v>435.42</v>
      </c>
      <c r="CU276">
        <f t="shared" si="212"/>
        <v>0</v>
      </c>
      <c r="CV276">
        <f>SUMIF(SmtRes!AQ218:'SmtRes'!AQ224,"=1",SmtRes!BU218:'SmtRes'!BU224)</f>
        <v>36.121499999999997</v>
      </c>
      <c r="CW276">
        <f>SUMIF(SmtRes!AQ218:'SmtRes'!AQ224,"=1",SmtRes!BV218:'SmtRes'!BV224)</f>
        <v>1.0249999999999999</v>
      </c>
      <c r="CX276">
        <f t="shared" si="213"/>
        <v>0</v>
      </c>
      <c r="CY276">
        <f t="shared" si="214"/>
        <v>0</v>
      </c>
      <c r="CZ276">
        <f t="shared" si="215"/>
        <v>0</v>
      </c>
      <c r="DB276">
        <v>14</v>
      </c>
      <c r="DC276" t="s">
        <v>3</v>
      </c>
      <c r="DD276" t="s">
        <v>3</v>
      </c>
      <c r="DE276" t="s">
        <v>38</v>
      </c>
      <c r="DF276" t="s">
        <v>38</v>
      </c>
      <c r="DG276" t="s">
        <v>39</v>
      </c>
      <c r="DH276" t="s">
        <v>3</v>
      </c>
      <c r="DI276" t="s">
        <v>39</v>
      </c>
      <c r="DJ276" t="s">
        <v>38</v>
      </c>
      <c r="DK276" t="s">
        <v>3</v>
      </c>
      <c r="DL276" t="s">
        <v>40</v>
      </c>
      <c r="DM276" t="s">
        <v>41</v>
      </c>
      <c r="DN276">
        <v>0</v>
      </c>
      <c r="DO276">
        <v>0</v>
      </c>
      <c r="DP276">
        <v>1</v>
      </c>
      <c r="DQ276">
        <v>1</v>
      </c>
      <c r="DU276">
        <v>1005</v>
      </c>
      <c r="DV276" t="s">
        <v>22</v>
      </c>
      <c r="DW276" t="s">
        <v>22</v>
      </c>
      <c r="DX276">
        <v>100</v>
      </c>
      <c r="DZ276" t="s">
        <v>3</v>
      </c>
      <c r="EA276" t="s">
        <v>3</v>
      </c>
      <c r="EB276" t="s">
        <v>3</v>
      </c>
      <c r="EC276" t="s">
        <v>3</v>
      </c>
      <c r="EE276">
        <v>31727975</v>
      </c>
      <c r="EF276">
        <v>2</v>
      </c>
      <c r="EG276" t="s">
        <v>24</v>
      </c>
      <c r="EH276">
        <v>11</v>
      </c>
      <c r="EI276" t="s">
        <v>42</v>
      </c>
      <c r="EJ276">
        <v>1</v>
      </c>
      <c r="EK276">
        <v>11001</v>
      </c>
      <c r="EL276" t="s">
        <v>42</v>
      </c>
      <c r="EM276" t="s">
        <v>43</v>
      </c>
      <c r="EO276" t="s">
        <v>44</v>
      </c>
      <c r="EQ276">
        <v>0</v>
      </c>
      <c r="ER276">
        <v>0</v>
      </c>
      <c r="ES276">
        <v>0</v>
      </c>
      <c r="ET276">
        <v>0</v>
      </c>
      <c r="EU276">
        <v>0</v>
      </c>
      <c r="EV276">
        <v>0</v>
      </c>
      <c r="EW276">
        <v>31.41</v>
      </c>
      <c r="EX276">
        <v>0.82</v>
      </c>
      <c r="EY276">
        <v>0</v>
      </c>
      <c r="FQ276">
        <v>0</v>
      </c>
      <c r="FR276">
        <f t="shared" si="216"/>
        <v>0</v>
      </c>
      <c r="FS276">
        <v>0</v>
      </c>
      <c r="FX276">
        <v>100.8</v>
      </c>
      <c r="FY276">
        <v>55.25</v>
      </c>
      <c r="GA276" t="s">
        <v>3</v>
      </c>
      <c r="GD276">
        <v>1</v>
      </c>
      <c r="GF276">
        <v>-1065023569</v>
      </c>
      <c r="GG276">
        <v>2</v>
      </c>
      <c r="GH276">
        <v>1</v>
      </c>
      <c r="GI276">
        <v>-2</v>
      </c>
      <c r="GJ276">
        <v>0</v>
      </c>
      <c r="GK276">
        <v>0</v>
      </c>
      <c r="GL276">
        <f t="shared" si="217"/>
        <v>0</v>
      </c>
      <c r="GM276">
        <f t="shared" si="218"/>
        <v>0</v>
      </c>
      <c r="GN276">
        <f t="shared" si="219"/>
        <v>0</v>
      </c>
      <c r="GO276">
        <f t="shared" si="220"/>
        <v>0</v>
      </c>
      <c r="GP276">
        <f t="shared" si="221"/>
        <v>0</v>
      </c>
      <c r="GR276">
        <v>0</v>
      </c>
      <c r="GS276">
        <v>3</v>
      </c>
      <c r="GT276">
        <v>0</v>
      </c>
      <c r="GU276" t="s">
        <v>3</v>
      </c>
      <c r="GV276">
        <f t="shared" si="222"/>
        <v>0</v>
      </c>
      <c r="GW276">
        <v>1</v>
      </c>
      <c r="GX276">
        <f t="shared" si="223"/>
        <v>0</v>
      </c>
      <c r="HA276">
        <v>0</v>
      </c>
      <c r="HB276">
        <v>0</v>
      </c>
      <c r="HC276">
        <f t="shared" si="224"/>
        <v>0</v>
      </c>
      <c r="HE276" t="s">
        <v>3</v>
      </c>
      <c r="HF276" t="s">
        <v>3</v>
      </c>
      <c r="HM276" t="s">
        <v>3</v>
      </c>
      <c r="HN276" t="s">
        <v>45</v>
      </c>
      <c r="HO276" t="s">
        <v>46</v>
      </c>
      <c r="HP276" t="s">
        <v>42</v>
      </c>
      <c r="HQ276" t="s">
        <v>42</v>
      </c>
      <c r="IK276">
        <v>0</v>
      </c>
    </row>
    <row r="277" spans="1:245" x14ac:dyDescent="0.2">
      <c r="A277">
        <v>18</v>
      </c>
      <c r="B277">
        <v>1</v>
      </c>
      <c r="C277">
        <v>222</v>
      </c>
      <c r="E277" t="s">
        <v>464</v>
      </c>
      <c r="F277" t="s">
        <v>62</v>
      </c>
      <c r="G277" t="s">
        <v>63</v>
      </c>
      <c r="H277" t="s">
        <v>64</v>
      </c>
      <c r="I277">
        <v>0</v>
      </c>
      <c r="J277">
        <v>102</v>
      </c>
      <c r="K277">
        <v>0</v>
      </c>
      <c r="O277">
        <f t="shared" si="203"/>
        <v>0</v>
      </c>
      <c r="P277">
        <f>ROUND(CQ277*I277,2)</f>
        <v>0</v>
      </c>
      <c r="Q277">
        <f>ROUND(CR277*I277,2)</f>
        <v>0</v>
      </c>
      <c r="R277">
        <f>ROUND(CS277*I277,2)</f>
        <v>0</v>
      </c>
      <c r="S277">
        <f>ROUND(CT277*I277,2)</f>
        <v>0</v>
      </c>
      <c r="T277">
        <f t="shared" si="204"/>
        <v>0</v>
      </c>
      <c r="U277">
        <f>ROUND(CV277*I277,7)</f>
        <v>0</v>
      </c>
      <c r="V277">
        <f>ROUND(CW277*I277,7)</f>
        <v>0</v>
      </c>
      <c r="W277">
        <f t="shared" si="205"/>
        <v>0</v>
      </c>
      <c r="X277">
        <f t="shared" si="206"/>
        <v>0</v>
      </c>
      <c r="Y277">
        <f t="shared" si="207"/>
        <v>0</v>
      </c>
      <c r="AA277">
        <v>32945098</v>
      </c>
      <c r="AB277">
        <f t="shared" si="208"/>
        <v>0</v>
      </c>
      <c r="AC277">
        <f>ROUND((ES277),6)</f>
        <v>0</v>
      </c>
      <c r="AD277">
        <f>ROUND((((ET277)-(EU277))+AE277),6)</f>
        <v>0</v>
      </c>
      <c r="AE277">
        <f>ROUND((EU277),6)</f>
        <v>0</v>
      </c>
      <c r="AF277">
        <f>ROUND((EV277),6)</f>
        <v>0</v>
      </c>
      <c r="AG277">
        <f t="shared" si="209"/>
        <v>0</v>
      </c>
      <c r="AH277">
        <f>(EW277)</f>
        <v>0</v>
      </c>
      <c r="AI277">
        <f>(EX277)</f>
        <v>0</v>
      </c>
      <c r="AJ277">
        <f t="shared" si="210"/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112</v>
      </c>
      <c r="AU277">
        <v>65</v>
      </c>
      <c r="AV277">
        <v>1</v>
      </c>
      <c r="AW277">
        <v>1</v>
      </c>
      <c r="AZ277">
        <v>1</v>
      </c>
      <c r="BA277">
        <v>1</v>
      </c>
      <c r="BB277">
        <v>1</v>
      </c>
      <c r="BC277">
        <v>1</v>
      </c>
      <c r="BD277" t="s">
        <v>3</v>
      </c>
      <c r="BE277" t="s">
        <v>3</v>
      </c>
      <c r="BF277" t="s">
        <v>3</v>
      </c>
      <c r="BG277" t="s">
        <v>3</v>
      </c>
      <c r="BH277">
        <v>3</v>
      </c>
      <c r="BI277">
        <v>1</v>
      </c>
      <c r="BJ277" t="s">
        <v>3</v>
      </c>
      <c r="BM277">
        <v>11001</v>
      </c>
      <c r="BN277">
        <v>0</v>
      </c>
      <c r="BO277" t="s">
        <v>3</v>
      </c>
      <c r="BP277">
        <v>0</v>
      </c>
      <c r="BQ277">
        <v>2</v>
      </c>
      <c r="BR277">
        <v>0</v>
      </c>
      <c r="BS277">
        <v>1</v>
      </c>
      <c r="BT277">
        <v>1</v>
      </c>
      <c r="BU277">
        <v>1</v>
      </c>
      <c r="BV277">
        <v>1</v>
      </c>
      <c r="BW277">
        <v>1</v>
      </c>
      <c r="BX277">
        <v>1</v>
      </c>
      <c r="BY277" t="s">
        <v>3</v>
      </c>
      <c r="BZ277">
        <v>112</v>
      </c>
      <c r="CA277">
        <v>65</v>
      </c>
      <c r="CB277" t="s">
        <v>3</v>
      </c>
      <c r="CE277">
        <v>0</v>
      </c>
      <c r="CF277">
        <v>0</v>
      </c>
      <c r="CG277">
        <v>0</v>
      </c>
      <c r="CM277">
        <v>0</v>
      </c>
      <c r="CN277" t="s">
        <v>3</v>
      </c>
      <c r="CO277">
        <v>0</v>
      </c>
      <c r="CP277">
        <f t="shared" si="211"/>
        <v>0</v>
      </c>
      <c r="CQ277">
        <f>ROUND(AL277*BC277,2)</f>
        <v>0</v>
      </c>
      <c r="CR277">
        <f>ROUND(AM277*BB277,2)</f>
        <v>0</v>
      </c>
      <c r="CS277">
        <f>ROUND(AN277*BS277,2)</f>
        <v>0</v>
      </c>
      <c r="CT277">
        <f>ROUND(AO277*BA277,2)</f>
        <v>0</v>
      </c>
      <c r="CU277">
        <f t="shared" si="212"/>
        <v>0</v>
      </c>
      <c r="CV277">
        <f>AH277</f>
        <v>0</v>
      </c>
      <c r="CW277">
        <f>AI277</f>
        <v>0</v>
      </c>
      <c r="CX277">
        <f t="shared" si="213"/>
        <v>0</v>
      </c>
      <c r="CY277">
        <f t="shared" si="214"/>
        <v>0</v>
      </c>
      <c r="CZ277">
        <f t="shared" si="215"/>
        <v>0</v>
      </c>
      <c r="DC277" t="s">
        <v>3</v>
      </c>
      <c r="DD277" t="s">
        <v>3</v>
      </c>
      <c r="DE277" t="s">
        <v>3</v>
      </c>
      <c r="DF277" t="s">
        <v>3</v>
      </c>
      <c r="DG277" t="s">
        <v>3</v>
      </c>
      <c r="DH277" t="s">
        <v>3</v>
      </c>
      <c r="DI277" t="s">
        <v>3</v>
      </c>
      <c r="DJ277" t="s">
        <v>3</v>
      </c>
      <c r="DK277" t="s">
        <v>3</v>
      </c>
      <c r="DL277" t="s">
        <v>3</v>
      </c>
      <c r="DM277" t="s">
        <v>3</v>
      </c>
      <c r="DN277">
        <v>0</v>
      </c>
      <c r="DO277">
        <v>0</v>
      </c>
      <c r="DP277">
        <v>1</v>
      </c>
      <c r="DQ277">
        <v>1</v>
      </c>
      <c r="DU277">
        <v>1005</v>
      </c>
      <c r="DV277" t="s">
        <v>64</v>
      </c>
      <c r="DW277" t="s">
        <v>64</v>
      </c>
      <c r="DX277">
        <v>1</v>
      </c>
      <c r="DZ277" t="s">
        <v>3</v>
      </c>
      <c r="EA277" t="s">
        <v>3</v>
      </c>
      <c r="EB277" t="s">
        <v>3</v>
      </c>
      <c r="EC277" t="s">
        <v>3</v>
      </c>
      <c r="EE277">
        <v>31727975</v>
      </c>
      <c r="EF277">
        <v>2</v>
      </c>
      <c r="EG277" t="s">
        <v>24</v>
      </c>
      <c r="EH277">
        <v>11</v>
      </c>
      <c r="EI277" t="s">
        <v>42</v>
      </c>
      <c r="EJ277">
        <v>1</v>
      </c>
      <c r="EK277">
        <v>11001</v>
      </c>
      <c r="EL277" t="s">
        <v>42</v>
      </c>
      <c r="EM277" t="s">
        <v>43</v>
      </c>
      <c r="EO277" t="s">
        <v>3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0</v>
      </c>
      <c r="FQ277">
        <v>0</v>
      </c>
      <c r="FR277">
        <f t="shared" si="216"/>
        <v>0</v>
      </c>
      <c r="FS277">
        <v>0</v>
      </c>
      <c r="FX277">
        <v>112</v>
      </c>
      <c r="FY277">
        <v>65</v>
      </c>
      <c r="GA277" t="s">
        <v>3</v>
      </c>
      <c r="GD277">
        <v>1</v>
      </c>
      <c r="GF277">
        <v>-664984921</v>
      </c>
      <c r="GG277">
        <v>2</v>
      </c>
      <c r="GH277">
        <v>1</v>
      </c>
      <c r="GI277">
        <v>-2</v>
      </c>
      <c r="GJ277">
        <v>0</v>
      </c>
      <c r="GK277">
        <v>0</v>
      </c>
      <c r="GL277">
        <f t="shared" si="217"/>
        <v>0</v>
      </c>
      <c r="GM277">
        <f t="shared" si="218"/>
        <v>0</v>
      </c>
      <c r="GN277">
        <f t="shared" si="219"/>
        <v>0</v>
      </c>
      <c r="GO277">
        <f t="shared" si="220"/>
        <v>0</v>
      </c>
      <c r="GP277">
        <f t="shared" si="221"/>
        <v>0</v>
      </c>
      <c r="GR277">
        <v>0</v>
      </c>
      <c r="GS277">
        <v>3</v>
      </c>
      <c r="GT277">
        <v>0</v>
      </c>
      <c r="GU277" t="s">
        <v>3</v>
      </c>
      <c r="GV277">
        <f t="shared" si="222"/>
        <v>0</v>
      </c>
      <c r="GW277">
        <v>1</v>
      </c>
      <c r="GX277">
        <f t="shared" si="223"/>
        <v>0</v>
      </c>
      <c r="HA277">
        <v>0</v>
      </c>
      <c r="HB277">
        <v>0</v>
      </c>
      <c r="HC277">
        <f t="shared" si="224"/>
        <v>0</v>
      </c>
      <c r="HE277" t="s">
        <v>3</v>
      </c>
      <c r="HF277" t="s">
        <v>3</v>
      </c>
      <c r="HM277" t="s">
        <v>3</v>
      </c>
      <c r="HN277" t="s">
        <v>45</v>
      </c>
      <c r="HO277" t="s">
        <v>46</v>
      </c>
      <c r="HP277" t="s">
        <v>42</v>
      </c>
      <c r="HQ277" t="s">
        <v>42</v>
      </c>
      <c r="IK277">
        <v>0</v>
      </c>
    </row>
    <row r="278" spans="1:245" x14ac:dyDescent="0.2">
      <c r="A278">
        <v>17</v>
      </c>
      <c r="B278">
        <v>1</v>
      </c>
      <c r="E278" t="s">
        <v>465</v>
      </c>
      <c r="F278" t="s">
        <v>466</v>
      </c>
      <c r="G278" t="s">
        <v>467</v>
      </c>
      <c r="H278" t="s">
        <v>64</v>
      </c>
      <c r="I278">
        <v>0</v>
      </c>
      <c r="J278">
        <v>0</v>
      </c>
      <c r="K278">
        <v>0</v>
      </c>
      <c r="O278">
        <f t="shared" si="203"/>
        <v>0</v>
      </c>
      <c r="P278">
        <f>ROUND(CQ278*I278,2)</f>
        <v>0</v>
      </c>
      <c r="Q278">
        <f>ROUND(CR278*I278,2)</f>
        <v>0</v>
      </c>
      <c r="R278">
        <f>ROUND(CS278*I278,2)</f>
        <v>0</v>
      </c>
      <c r="S278">
        <f>ROUND(CT278*I278,2)</f>
        <v>0</v>
      </c>
      <c r="T278">
        <f t="shared" si="204"/>
        <v>0</v>
      </c>
      <c r="U278">
        <f>ROUND(CV278*I278,7)</f>
        <v>0</v>
      </c>
      <c r="V278">
        <f>ROUND(CW278*I278,7)</f>
        <v>0</v>
      </c>
      <c r="W278">
        <f t="shared" si="205"/>
        <v>0</v>
      </c>
      <c r="X278">
        <f t="shared" si="206"/>
        <v>0</v>
      </c>
      <c r="Y278">
        <f t="shared" si="207"/>
        <v>0</v>
      </c>
      <c r="AA278">
        <v>32945098</v>
      </c>
      <c r="AB278">
        <f t="shared" si="208"/>
        <v>2106.85</v>
      </c>
      <c r="AC278">
        <f>ROUND((ES278),6)</f>
        <v>2106.85</v>
      </c>
      <c r="AD278">
        <f>ROUND((((ET278)-(EU278))+AE278),6)</f>
        <v>0</v>
      </c>
      <c r="AE278">
        <f>ROUND((EU278),6)</f>
        <v>0</v>
      </c>
      <c r="AF278">
        <f>ROUND((EV278),6)</f>
        <v>0</v>
      </c>
      <c r="AG278">
        <f t="shared" si="209"/>
        <v>0</v>
      </c>
      <c r="AH278">
        <f>(EW278)</f>
        <v>0</v>
      </c>
      <c r="AI278">
        <f>(EX278)</f>
        <v>0</v>
      </c>
      <c r="AJ278">
        <f t="shared" si="210"/>
        <v>0</v>
      </c>
      <c r="AK278">
        <v>2106.85</v>
      </c>
      <c r="AL278">
        <v>2106.85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1</v>
      </c>
      <c r="AW278">
        <v>1</v>
      </c>
      <c r="AZ278">
        <v>1</v>
      </c>
      <c r="BA278">
        <v>1</v>
      </c>
      <c r="BB278">
        <v>1</v>
      </c>
      <c r="BC278">
        <v>1.19</v>
      </c>
      <c r="BD278" t="s">
        <v>3</v>
      </c>
      <c r="BE278" t="s">
        <v>3</v>
      </c>
      <c r="BF278" t="s">
        <v>3</v>
      </c>
      <c r="BG278" t="s">
        <v>3</v>
      </c>
      <c r="BH278">
        <v>3</v>
      </c>
      <c r="BI278">
        <v>1</v>
      </c>
      <c r="BJ278" t="s">
        <v>468</v>
      </c>
      <c r="BM278">
        <v>500001</v>
      </c>
      <c r="BN278">
        <v>0</v>
      </c>
      <c r="BO278" t="s">
        <v>466</v>
      </c>
      <c r="BP278">
        <v>1</v>
      </c>
      <c r="BQ278">
        <v>8</v>
      </c>
      <c r="BR278">
        <v>0</v>
      </c>
      <c r="BS278">
        <v>1</v>
      </c>
      <c r="BT278">
        <v>1</v>
      </c>
      <c r="BU278">
        <v>1</v>
      </c>
      <c r="BV278">
        <v>1</v>
      </c>
      <c r="BW278">
        <v>1</v>
      </c>
      <c r="BX278">
        <v>1</v>
      </c>
      <c r="BY278" t="s">
        <v>3</v>
      </c>
      <c r="BZ278">
        <v>0</v>
      </c>
      <c r="CA278">
        <v>0</v>
      </c>
      <c r="CB278" t="s">
        <v>3</v>
      </c>
      <c r="CE278">
        <v>0</v>
      </c>
      <c r="CF278">
        <v>0</v>
      </c>
      <c r="CG278">
        <v>0</v>
      </c>
      <c r="CM278">
        <v>0</v>
      </c>
      <c r="CN278" t="s">
        <v>3</v>
      </c>
      <c r="CO278">
        <v>0</v>
      </c>
      <c r="CP278">
        <f t="shared" si="211"/>
        <v>0</v>
      </c>
      <c r="CQ278">
        <f>ROUND(AL278*BC278,2)</f>
        <v>2507.15</v>
      </c>
      <c r="CR278">
        <f>ROUND(AM278*BB278,2)</f>
        <v>0</v>
      </c>
      <c r="CS278">
        <f>ROUND(AN278*BS278,2)</f>
        <v>0</v>
      </c>
      <c r="CT278">
        <f>ROUND(AO278*BA278,2)</f>
        <v>0</v>
      </c>
      <c r="CU278">
        <f t="shared" si="212"/>
        <v>0</v>
      </c>
      <c r="CV278">
        <f>AH278</f>
        <v>0</v>
      </c>
      <c r="CW278">
        <f>AI278</f>
        <v>0</v>
      </c>
      <c r="CX278">
        <f t="shared" si="213"/>
        <v>0</v>
      </c>
      <c r="CY278">
        <f>0</f>
        <v>0</v>
      </c>
      <c r="CZ278">
        <f>0</f>
        <v>0</v>
      </c>
      <c r="DC278" t="s">
        <v>3</v>
      </c>
      <c r="DD278" t="s">
        <v>3</v>
      </c>
      <c r="DE278" t="s">
        <v>3</v>
      </c>
      <c r="DF278" t="s">
        <v>3</v>
      </c>
      <c r="DG278" t="s">
        <v>3</v>
      </c>
      <c r="DH278" t="s">
        <v>3</v>
      </c>
      <c r="DI278" t="s">
        <v>3</v>
      </c>
      <c r="DJ278" t="s">
        <v>3</v>
      </c>
      <c r="DK278" t="s">
        <v>3</v>
      </c>
      <c r="DL278" t="s">
        <v>3</v>
      </c>
      <c r="DM278" t="s">
        <v>3</v>
      </c>
      <c r="DN278">
        <v>0</v>
      </c>
      <c r="DO278">
        <v>0</v>
      </c>
      <c r="DP278">
        <v>1</v>
      </c>
      <c r="DQ278">
        <v>1</v>
      </c>
      <c r="DU278">
        <v>1005</v>
      </c>
      <c r="DV278" t="s">
        <v>64</v>
      </c>
      <c r="DW278" t="s">
        <v>64</v>
      </c>
      <c r="DX278">
        <v>1</v>
      </c>
      <c r="DZ278" t="s">
        <v>3</v>
      </c>
      <c r="EA278" t="s">
        <v>3</v>
      </c>
      <c r="EB278" t="s">
        <v>3</v>
      </c>
      <c r="EC278" t="s">
        <v>3</v>
      </c>
      <c r="EE278">
        <v>31727907</v>
      </c>
      <c r="EF278">
        <v>8</v>
      </c>
      <c r="EG278" t="s">
        <v>73</v>
      </c>
      <c r="EH278">
        <v>0</v>
      </c>
      <c r="EI278" t="s">
        <v>3</v>
      </c>
      <c r="EJ278">
        <v>1</v>
      </c>
      <c r="EK278">
        <v>500001</v>
      </c>
      <c r="EL278" t="s">
        <v>74</v>
      </c>
      <c r="EM278" t="s">
        <v>75</v>
      </c>
      <c r="EO278" t="s">
        <v>3</v>
      </c>
      <c r="EQ278">
        <v>0</v>
      </c>
      <c r="ER278">
        <v>2106.85</v>
      </c>
      <c r="ES278">
        <v>2106.85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FQ278">
        <v>0</v>
      </c>
      <c r="FR278">
        <f t="shared" si="216"/>
        <v>0</v>
      </c>
      <c r="FS278">
        <v>0</v>
      </c>
      <c r="FX278">
        <v>0</v>
      </c>
      <c r="FY278">
        <v>0</v>
      </c>
      <c r="GA278" t="s">
        <v>3</v>
      </c>
      <c r="GD278">
        <v>1</v>
      </c>
      <c r="GF278">
        <v>-549422396</v>
      </c>
      <c r="GG278">
        <v>2</v>
      </c>
      <c r="GH278">
        <v>1</v>
      </c>
      <c r="GI278">
        <v>2</v>
      </c>
      <c r="GJ278">
        <v>0</v>
      </c>
      <c r="GK278">
        <v>0</v>
      </c>
      <c r="GL278">
        <f t="shared" si="217"/>
        <v>0</v>
      </c>
      <c r="GM278">
        <f t="shared" si="218"/>
        <v>0</v>
      </c>
      <c r="GN278">
        <f t="shared" si="219"/>
        <v>0</v>
      </c>
      <c r="GO278">
        <f t="shared" si="220"/>
        <v>0</v>
      </c>
      <c r="GP278">
        <f t="shared" si="221"/>
        <v>0</v>
      </c>
      <c r="GR278">
        <v>0</v>
      </c>
      <c r="GS278">
        <v>3</v>
      </c>
      <c r="GT278">
        <v>0</v>
      </c>
      <c r="GU278" t="s">
        <v>3</v>
      </c>
      <c r="GV278">
        <f t="shared" si="222"/>
        <v>0</v>
      </c>
      <c r="GW278">
        <v>1</v>
      </c>
      <c r="GX278">
        <f t="shared" si="223"/>
        <v>0</v>
      </c>
      <c r="HA278">
        <v>0</v>
      </c>
      <c r="HB278">
        <v>0</v>
      </c>
      <c r="HC278">
        <f t="shared" si="224"/>
        <v>0</v>
      </c>
      <c r="HE278" t="s">
        <v>3</v>
      </c>
      <c r="HF278" t="s">
        <v>3</v>
      </c>
      <c r="HM278" t="s">
        <v>3</v>
      </c>
      <c r="HN278" t="s">
        <v>3</v>
      </c>
      <c r="HO278" t="s">
        <v>3</v>
      </c>
      <c r="HP278" t="s">
        <v>3</v>
      </c>
      <c r="HQ278" t="s">
        <v>3</v>
      </c>
      <c r="IK278">
        <v>0</v>
      </c>
    </row>
    <row r="279" spans="1:245" x14ac:dyDescent="0.2">
      <c r="A279">
        <v>17</v>
      </c>
      <c r="B279">
        <v>1</v>
      </c>
      <c r="C279">
        <f>ROW(SmtRes!A230)</f>
        <v>230</v>
      </c>
      <c r="D279">
        <f>ROW(EtalonRes!A230)</f>
        <v>230</v>
      </c>
      <c r="E279" t="s">
        <v>469</v>
      </c>
      <c r="F279" t="s">
        <v>81</v>
      </c>
      <c r="G279" t="s">
        <v>82</v>
      </c>
      <c r="H279" t="s">
        <v>50</v>
      </c>
      <c r="I279">
        <v>0</v>
      </c>
      <c r="J279">
        <v>0</v>
      </c>
      <c r="K279">
        <v>0</v>
      </c>
      <c r="O279">
        <f t="shared" si="203"/>
        <v>0</v>
      </c>
      <c r="P279">
        <f>SUMIF(SmtRes!AQ225:'SmtRes'!AQ230,"=1",SmtRes!DF225:'SmtRes'!DF230)</f>
        <v>0</v>
      </c>
      <c r="Q279">
        <f>SUMIF(SmtRes!AQ225:'SmtRes'!AQ230,"=1",SmtRes!DG225:'SmtRes'!DG230)</f>
        <v>0</v>
      </c>
      <c r="R279">
        <f>SUMIF(SmtRes!AQ225:'SmtRes'!AQ230,"=1",SmtRes!DH225:'SmtRes'!DH230)</f>
        <v>0</v>
      </c>
      <c r="S279">
        <f>SUMIF(SmtRes!AQ225:'SmtRes'!AQ230,"=1",SmtRes!DI225:'SmtRes'!DI230)</f>
        <v>0</v>
      </c>
      <c r="T279">
        <f t="shared" si="204"/>
        <v>0</v>
      </c>
      <c r="U279">
        <f>SUMIF(SmtRes!AQ225:'SmtRes'!AQ230,"=1",SmtRes!CV225:'SmtRes'!CV230)</f>
        <v>0</v>
      </c>
      <c r="V279">
        <f>SUMIF(SmtRes!AQ225:'SmtRes'!AQ230,"=1",SmtRes!CW225:'SmtRes'!CW230)</f>
        <v>0</v>
      </c>
      <c r="W279">
        <f t="shared" si="205"/>
        <v>0</v>
      </c>
      <c r="X279">
        <f t="shared" si="206"/>
        <v>0</v>
      </c>
      <c r="Y279">
        <f t="shared" si="207"/>
        <v>0</v>
      </c>
      <c r="AA279">
        <v>32945098</v>
      </c>
      <c r="AB279">
        <f t="shared" si="208"/>
        <v>4028.9133200000001</v>
      </c>
      <c r="AC279">
        <f>ROUND((SUM(SmtRes!BQ225:'SmtRes'!BQ230)),6)</f>
        <v>22.83306</v>
      </c>
      <c r="AD279">
        <f>ROUND((((SUM(SmtRes!BR225:'SmtRes'!BR230))-(SUM(SmtRes!BS225:'SmtRes'!BS230)))+AE279),6)</f>
        <v>61.002499999999998</v>
      </c>
      <c r="AE279">
        <f>ROUND((SUM(SmtRes!BS225:'SmtRes'!BS230)),6)</f>
        <v>55.881500000000003</v>
      </c>
      <c r="AF279">
        <f>ROUND((SUM(SmtRes!BT225:'SmtRes'!BT230)),6)</f>
        <v>3945.0777600000001</v>
      </c>
      <c r="AG279">
        <f t="shared" si="209"/>
        <v>0</v>
      </c>
      <c r="AH279">
        <f>(SUM(SmtRes!BU225:'SmtRes'!BU230))</f>
        <v>8.831999999999999</v>
      </c>
      <c r="AI279">
        <f>(SUM(SmtRes!BV225:'SmtRes'!BV230))</f>
        <v>0.1125</v>
      </c>
      <c r="AJ279">
        <f t="shared" si="210"/>
        <v>0</v>
      </c>
      <c r="AK279">
        <v>3546.8426599999998</v>
      </c>
      <c r="AL279">
        <v>22.833059999999996</v>
      </c>
      <c r="AM279">
        <v>48.802</v>
      </c>
      <c r="AN279">
        <v>44.705200000000005</v>
      </c>
      <c r="AO279">
        <v>3430.5023999999999</v>
      </c>
      <c r="AP279">
        <v>0</v>
      </c>
      <c r="AQ279">
        <v>7.68</v>
      </c>
      <c r="AR279">
        <v>0.09</v>
      </c>
      <c r="AS279">
        <v>0</v>
      </c>
      <c r="AT279">
        <v>100.8</v>
      </c>
      <c r="AU279">
        <v>55.25</v>
      </c>
      <c r="AV279">
        <v>1</v>
      </c>
      <c r="AW279">
        <v>1</v>
      </c>
      <c r="AZ279">
        <v>1</v>
      </c>
      <c r="BA279">
        <v>1</v>
      </c>
      <c r="BB279">
        <v>1</v>
      </c>
      <c r="BC279">
        <v>1</v>
      </c>
      <c r="BD279" t="s">
        <v>3</v>
      </c>
      <c r="BE279" t="s">
        <v>3</v>
      </c>
      <c r="BF279" t="s">
        <v>3</v>
      </c>
      <c r="BG279" t="s">
        <v>3</v>
      </c>
      <c r="BH279">
        <v>0</v>
      </c>
      <c r="BI279">
        <v>1</v>
      </c>
      <c r="BJ279" t="s">
        <v>83</v>
      </c>
      <c r="BM279">
        <v>11001</v>
      </c>
      <c r="BN279">
        <v>0</v>
      </c>
      <c r="BO279" t="s">
        <v>3</v>
      </c>
      <c r="BP279">
        <v>0</v>
      </c>
      <c r="BQ279">
        <v>2</v>
      </c>
      <c r="BR279">
        <v>0</v>
      </c>
      <c r="BS279">
        <v>1</v>
      </c>
      <c r="BT279">
        <v>1</v>
      </c>
      <c r="BU279">
        <v>1</v>
      </c>
      <c r="BV279">
        <v>1</v>
      </c>
      <c r="BW279">
        <v>1</v>
      </c>
      <c r="BX279">
        <v>1</v>
      </c>
      <c r="BY279" t="s">
        <v>3</v>
      </c>
      <c r="BZ279">
        <v>112</v>
      </c>
      <c r="CA279">
        <v>65</v>
      </c>
      <c r="CB279" t="s">
        <v>3</v>
      </c>
      <c r="CE279">
        <v>0</v>
      </c>
      <c r="CF279">
        <v>0</v>
      </c>
      <c r="CG279">
        <v>0</v>
      </c>
      <c r="CM279">
        <v>0</v>
      </c>
      <c r="CN279" t="s">
        <v>1037</v>
      </c>
      <c r="CO279">
        <v>0</v>
      </c>
      <c r="CP279">
        <f t="shared" si="211"/>
        <v>0</v>
      </c>
      <c r="CQ279">
        <f>SUMIF(SmtRes!AQ225:'SmtRes'!AQ230,"=1",SmtRes!AA225:'SmtRes'!AA230)</f>
        <v>95137.75</v>
      </c>
      <c r="CR279">
        <f>SUMIF(SmtRes!AQ225:'SmtRes'!AQ230,"=1",SmtRes!AB225:'SmtRes'!AB230)</f>
        <v>660.22</v>
      </c>
      <c r="CS279">
        <f>SUMIF(SmtRes!AQ225:'SmtRes'!AQ230,"=1",SmtRes!AC225:'SmtRes'!AC230)</f>
        <v>949.66000000000008</v>
      </c>
      <c r="CT279">
        <f>SUMIF(SmtRes!AQ225:'SmtRes'!AQ230,"=1",SmtRes!AD225:'SmtRes'!AD230)</f>
        <v>446.68</v>
      </c>
      <c r="CU279">
        <f t="shared" si="212"/>
        <v>0</v>
      </c>
      <c r="CV279">
        <f>SUMIF(SmtRes!AQ225:'SmtRes'!AQ230,"=1",SmtRes!BU225:'SmtRes'!BU230)</f>
        <v>8.831999999999999</v>
      </c>
      <c r="CW279">
        <f>SUMIF(SmtRes!AQ225:'SmtRes'!AQ230,"=1",SmtRes!BV225:'SmtRes'!BV230)</f>
        <v>0.1125</v>
      </c>
      <c r="CX279">
        <f t="shared" si="213"/>
        <v>0</v>
      </c>
      <c r="CY279">
        <f>(((S279+R279)*AT279)/100)</f>
        <v>0</v>
      </c>
      <c r="CZ279">
        <f>(((S279+R279)*AU279)/100)</f>
        <v>0</v>
      </c>
      <c r="DB279">
        <v>15</v>
      </c>
      <c r="DC279" t="s">
        <v>3</v>
      </c>
      <c r="DD279" t="s">
        <v>3</v>
      </c>
      <c r="DE279" t="s">
        <v>38</v>
      </c>
      <c r="DF279" t="s">
        <v>38</v>
      </c>
      <c r="DG279" t="s">
        <v>39</v>
      </c>
      <c r="DH279" t="s">
        <v>3</v>
      </c>
      <c r="DI279" t="s">
        <v>39</v>
      </c>
      <c r="DJ279" t="s">
        <v>38</v>
      </c>
      <c r="DK279" t="s">
        <v>3</v>
      </c>
      <c r="DL279" t="s">
        <v>40</v>
      </c>
      <c r="DM279" t="s">
        <v>41</v>
      </c>
      <c r="DN279">
        <v>0</v>
      </c>
      <c r="DO279">
        <v>0</v>
      </c>
      <c r="DP279">
        <v>1</v>
      </c>
      <c r="DQ279">
        <v>1</v>
      </c>
      <c r="DU279">
        <v>1003</v>
      </c>
      <c r="DV279" t="s">
        <v>50</v>
      </c>
      <c r="DW279" t="s">
        <v>50</v>
      </c>
      <c r="DX279">
        <v>100</v>
      </c>
      <c r="DZ279" t="s">
        <v>3</v>
      </c>
      <c r="EA279" t="s">
        <v>3</v>
      </c>
      <c r="EB279" t="s">
        <v>3</v>
      </c>
      <c r="EC279" t="s">
        <v>3</v>
      </c>
      <c r="EE279">
        <v>31727975</v>
      </c>
      <c r="EF279">
        <v>2</v>
      </c>
      <c r="EG279" t="s">
        <v>24</v>
      </c>
      <c r="EH279">
        <v>11</v>
      </c>
      <c r="EI279" t="s">
        <v>42</v>
      </c>
      <c r="EJ279">
        <v>1</v>
      </c>
      <c r="EK279">
        <v>11001</v>
      </c>
      <c r="EL279" t="s">
        <v>42</v>
      </c>
      <c r="EM279" t="s">
        <v>43</v>
      </c>
      <c r="EO279" t="s">
        <v>44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7.68</v>
      </c>
      <c r="EX279">
        <v>0.09</v>
      </c>
      <c r="EY279">
        <v>0</v>
      </c>
      <c r="FQ279">
        <v>0</v>
      </c>
      <c r="FR279">
        <f t="shared" si="216"/>
        <v>0</v>
      </c>
      <c r="FS279">
        <v>0</v>
      </c>
      <c r="FX279">
        <v>100.8</v>
      </c>
      <c r="FY279">
        <v>55.25</v>
      </c>
      <c r="GA279" t="s">
        <v>3</v>
      </c>
      <c r="GD279">
        <v>1</v>
      </c>
      <c r="GF279">
        <v>-1032330292</v>
      </c>
      <c r="GG279">
        <v>2</v>
      </c>
      <c r="GH279">
        <v>1</v>
      </c>
      <c r="GI279">
        <v>-2</v>
      </c>
      <c r="GJ279">
        <v>0</v>
      </c>
      <c r="GK279">
        <v>0</v>
      </c>
      <c r="GL279">
        <f t="shared" si="217"/>
        <v>0</v>
      </c>
      <c r="GM279">
        <f t="shared" si="218"/>
        <v>0</v>
      </c>
      <c r="GN279">
        <f t="shared" si="219"/>
        <v>0</v>
      </c>
      <c r="GO279">
        <f t="shared" si="220"/>
        <v>0</v>
      </c>
      <c r="GP279">
        <f t="shared" si="221"/>
        <v>0</v>
      </c>
      <c r="GR279">
        <v>0</v>
      </c>
      <c r="GS279">
        <v>3</v>
      </c>
      <c r="GT279">
        <v>0</v>
      </c>
      <c r="GU279" t="s">
        <v>3</v>
      </c>
      <c r="GV279">
        <f t="shared" si="222"/>
        <v>0</v>
      </c>
      <c r="GW279">
        <v>1</v>
      </c>
      <c r="GX279">
        <f t="shared" si="223"/>
        <v>0</v>
      </c>
      <c r="HA279">
        <v>0</v>
      </c>
      <c r="HB279">
        <v>0</v>
      </c>
      <c r="HC279">
        <f t="shared" si="224"/>
        <v>0</v>
      </c>
      <c r="HE279" t="s">
        <v>3</v>
      </c>
      <c r="HF279" t="s">
        <v>3</v>
      </c>
      <c r="HM279" t="s">
        <v>3</v>
      </c>
      <c r="HN279" t="s">
        <v>45</v>
      </c>
      <c r="HO279" t="s">
        <v>46</v>
      </c>
      <c r="HP279" t="s">
        <v>42</v>
      </c>
      <c r="HQ279" t="s">
        <v>42</v>
      </c>
      <c r="IK279">
        <v>0</v>
      </c>
    </row>
    <row r="280" spans="1:245" x14ac:dyDescent="0.2">
      <c r="A280">
        <v>18</v>
      </c>
      <c r="B280">
        <v>1</v>
      </c>
      <c r="C280">
        <v>230</v>
      </c>
      <c r="E280" t="s">
        <v>470</v>
      </c>
      <c r="F280" t="s">
        <v>85</v>
      </c>
      <c r="G280" t="s">
        <v>86</v>
      </c>
      <c r="H280" t="s">
        <v>87</v>
      </c>
      <c r="I280">
        <v>0</v>
      </c>
      <c r="J280">
        <v>101</v>
      </c>
      <c r="K280">
        <v>0</v>
      </c>
      <c r="O280">
        <f t="shared" si="203"/>
        <v>0</v>
      </c>
      <c r="P280">
        <f>ROUND(CQ280*I280,2)</f>
        <v>0</v>
      </c>
      <c r="Q280">
        <f>ROUND(CR280*I280,2)</f>
        <v>0</v>
      </c>
      <c r="R280">
        <f>ROUND(CS280*I280,2)</f>
        <v>0</v>
      </c>
      <c r="S280">
        <f>ROUND(CT280*I280,2)</f>
        <v>0</v>
      </c>
      <c r="T280">
        <f t="shared" si="204"/>
        <v>0</v>
      </c>
      <c r="U280">
        <f>ROUND(CV280*I280,7)</f>
        <v>0</v>
      </c>
      <c r="V280">
        <f>ROUND(CW280*I280,7)</f>
        <v>0</v>
      </c>
      <c r="W280">
        <f t="shared" si="205"/>
        <v>0</v>
      </c>
      <c r="X280">
        <f t="shared" si="206"/>
        <v>0</v>
      </c>
      <c r="Y280">
        <f t="shared" si="207"/>
        <v>0</v>
      </c>
      <c r="AA280">
        <v>32945098</v>
      </c>
      <c r="AB280">
        <f t="shared" si="208"/>
        <v>0</v>
      </c>
      <c r="AC280">
        <f>ROUND((ES280),6)</f>
        <v>0</v>
      </c>
      <c r="AD280">
        <f>ROUND((((ET280)-(EU280))+AE280),6)</f>
        <v>0</v>
      </c>
      <c r="AE280">
        <f>ROUND((EU280),6)</f>
        <v>0</v>
      </c>
      <c r="AF280">
        <f>ROUND((EV280),6)</f>
        <v>0</v>
      </c>
      <c r="AG280">
        <f t="shared" si="209"/>
        <v>0</v>
      </c>
      <c r="AH280">
        <f>(EW280)</f>
        <v>0</v>
      </c>
      <c r="AI280">
        <f>(EX280)</f>
        <v>0</v>
      </c>
      <c r="AJ280">
        <f t="shared" si="210"/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112</v>
      </c>
      <c r="AU280">
        <v>65</v>
      </c>
      <c r="AV280">
        <v>1</v>
      </c>
      <c r="AW280">
        <v>1</v>
      </c>
      <c r="AZ280">
        <v>1</v>
      </c>
      <c r="BA280">
        <v>1</v>
      </c>
      <c r="BB280">
        <v>1</v>
      </c>
      <c r="BC280">
        <v>1</v>
      </c>
      <c r="BD280" t="s">
        <v>3</v>
      </c>
      <c r="BE280" t="s">
        <v>3</v>
      </c>
      <c r="BF280" t="s">
        <v>3</v>
      </c>
      <c r="BG280" t="s">
        <v>3</v>
      </c>
      <c r="BH280">
        <v>3</v>
      </c>
      <c r="BI280">
        <v>1</v>
      </c>
      <c r="BJ280" t="s">
        <v>3</v>
      </c>
      <c r="BM280">
        <v>11001</v>
      </c>
      <c r="BN280">
        <v>0</v>
      </c>
      <c r="BO280" t="s">
        <v>3</v>
      </c>
      <c r="BP280">
        <v>0</v>
      </c>
      <c r="BQ280">
        <v>2</v>
      </c>
      <c r="BR280">
        <v>0</v>
      </c>
      <c r="BS280">
        <v>1</v>
      </c>
      <c r="BT280">
        <v>1</v>
      </c>
      <c r="BU280">
        <v>1</v>
      </c>
      <c r="BV280">
        <v>1</v>
      </c>
      <c r="BW280">
        <v>1</v>
      </c>
      <c r="BX280">
        <v>1</v>
      </c>
      <c r="BY280" t="s">
        <v>3</v>
      </c>
      <c r="BZ280">
        <v>112</v>
      </c>
      <c r="CA280">
        <v>65</v>
      </c>
      <c r="CB280" t="s">
        <v>3</v>
      </c>
      <c r="CE280">
        <v>0</v>
      </c>
      <c r="CF280">
        <v>0</v>
      </c>
      <c r="CG280">
        <v>0</v>
      </c>
      <c r="CM280">
        <v>0</v>
      </c>
      <c r="CN280" t="s">
        <v>3</v>
      </c>
      <c r="CO280">
        <v>0</v>
      </c>
      <c r="CP280">
        <f t="shared" si="211"/>
        <v>0</v>
      </c>
      <c r="CQ280">
        <f>ROUND(AL280*BC280,2)</f>
        <v>0</v>
      </c>
      <c r="CR280">
        <f>ROUND(AM280*BB280,2)</f>
        <v>0</v>
      </c>
      <c r="CS280">
        <f>ROUND(AN280*BS280,2)</f>
        <v>0</v>
      </c>
      <c r="CT280">
        <f>ROUND(AO280*BA280,2)</f>
        <v>0</v>
      </c>
      <c r="CU280">
        <f t="shared" si="212"/>
        <v>0</v>
      </c>
      <c r="CV280">
        <f>AH280</f>
        <v>0</v>
      </c>
      <c r="CW280">
        <f>AI280</f>
        <v>0</v>
      </c>
      <c r="CX280">
        <f t="shared" si="213"/>
        <v>0</v>
      </c>
      <c r="CY280">
        <f>(((S280+R280)*AT280)/100)</f>
        <v>0</v>
      </c>
      <c r="CZ280">
        <f>(((S280+R280)*AU280)/100)</f>
        <v>0</v>
      </c>
      <c r="DC280" t="s">
        <v>3</v>
      </c>
      <c r="DD280" t="s">
        <v>3</v>
      </c>
      <c r="DE280" t="s">
        <v>3</v>
      </c>
      <c r="DF280" t="s">
        <v>3</v>
      </c>
      <c r="DG280" t="s">
        <v>3</v>
      </c>
      <c r="DH280" t="s">
        <v>3</v>
      </c>
      <c r="DI280" t="s">
        <v>3</v>
      </c>
      <c r="DJ280" t="s">
        <v>3</v>
      </c>
      <c r="DK280" t="s">
        <v>3</v>
      </c>
      <c r="DL280" t="s">
        <v>3</v>
      </c>
      <c r="DM280" t="s">
        <v>3</v>
      </c>
      <c r="DN280">
        <v>0</v>
      </c>
      <c r="DO280">
        <v>0</v>
      </c>
      <c r="DP280">
        <v>1</v>
      </c>
      <c r="DQ280">
        <v>1</v>
      </c>
      <c r="DU280">
        <v>1003</v>
      </c>
      <c r="DV280" t="s">
        <v>87</v>
      </c>
      <c r="DW280" t="s">
        <v>87</v>
      </c>
      <c r="DX280">
        <v>1</v>
      </c>
      <c r="DZ280" t="s">
        <v>3</v>
      </c>
      <c r="EA280" t="s">
        <v>3</v>
      </c>
      <c r="EB280" t="s">
        <v>3</v>
      </c>
      <c r="EC280" t="s">
        <v>3</v>
      </c>
      <c r="EE280">
        <v>31727975</v>
      </c>
      <c r="EF280">
        <v>2</v>
      </c>
      <c r="EG280" t="s">
        <v>24</v>
      </c>
      <c r="EH280">
        <v>11</v>
      </c>
      <c r="EI280" t="s">
        <v>42</v>
      </c>
      <c r="EJ280">
        <v>1</v>
      </c>
      <c r="EK280">
        <v>11001</v>
      </c>
      <c r="EL280" t="s">
        <v>42</v>
      </c>
      <c r="EM280" t="s">
        <v>43</v>
      </c>
      <c r="EO280" t="s">
        <v>3</v>
      </c>
      <c r="EQ280">
        <v>0</v>
      </c>
      <c r="ER280">
        <v>0</v>
      </c>
      <c r="ES280">
        <v>0</v>
      </c>
      <c r="ET280">
        <v>0</v>
      </c>
      <c r="EU280">
        <v>0</v>
      </c>
      <c r="EV280">
        <v>0</v>
      </c>
      <c r="EW280">
        <v>0</v>
      </c>
      <c r="EX280">
        <v>0</v>
      </c>
      <c r="FQ280">
        <v>0</v>
      </c>
      <c r="FR280">
        <f t="shared" si="216"/>
        <v>0</v>
      </c>
      <c r="FS280">
        <v>0</v>
      </c>
      <c r="FX280">
        <v>112</v>
      </c>
      <c r="FY280">
        <v>65</v>
      </c>
      <c r="GA280" t="s">
        <v>3</v>
      </c>
      <c r="GD280">
        <v>1</v>
      </c>
      <c r="GF280">
        <v>-153294834</v>
      </c>
      <c r="GG280">
        <v>2</v>
      </c>
      <c r="GH280">
        <v>1</v>
      </c>
      <c r="GI280">
        <v>-2</v>
      </c>
      <c r="GJ280">
        <v>0</v>
      </c>
      <c r="GK280">
        <v>0</v>
      </c>
      <c r="GL280">
        <f t="shared" si="217"/>
        <v>0</v>
      </c>
      <c r="GM280">
        <f t="shared" si="218"/>
        <v>0</v>
      </c>
      <c r="GN280">
        <f t="shared" si="219"/>
        <v>0</v>
      </c>
      <c r="GO280">
        <f t="shared" si="220"/>
        <v>0</v>
      </c>
      <c r="GP280">
        <f t="shared" si="221"/>
        <v>0</v>
      </c>
      <c r="GR280">
        <v>0</v>
      </c>
      <c r="GS280">
        <v>3</v>
      </c>
      <c r="GT280">
        <v>0</v>
      </c>
      <c r="GU280" t="s">
        <v>3</v>
      </c>
      <c r="GV280">
        <f t="shared" si="222"/>
        <v>0</v>
      </c>
      <c r="GW280">
        <v>1</v>
      </c>
      <c r="GX280">
        <f t="shared" si="223"/>
        <v>0</v>
      </c>
      <c r="HA280">
        <v>0</v>
      </c>
      <c r="HB280">
        <v>0</v>
      </c>
      <c r="HC280">
        <f t="shared" si="224"/>
        <v>0</v>
      </c>
      <c r="HE280" t="s">
        <v>3</v>
      </c>
      <c r="HF280" t="s">
        <v>3</v>
      </c>
      <c r="HM280" t="s">
        <v>3</v>
      </c>
      <c r="HN280" t="s">
        <v>45</v>
      </c>
      <c r="HO280" t="s">
        <v>46</v>
      </c>
      <c r="HP280" t="s">
        <v>42</v>
      </c>
      <c r="HQ280" t="s">
        <v>42</v>
      </c>
      <c r="IK280">
        <v>0</v>
      </c>
    </row>
    <row r="281" spans="1:245" x14ac:dyDescent="0.2">
      <c r="A281">
        <v>17</v>
      </c>
      <c r="B281">
        <v>1</v>
      </c>
      <c r="E281" t="s">
        <v>471</v>
      </c>
      <c r="F281" t="s">
        <v>89</v>
      </c>
      <c r="G281" t="s">
        <v>90</v>
      </c>
      <c r="H281" t="s">
        <v>87</v>
      </c>
      <c r="I281">
        <v>0</v>
      </c>
      <c r="J281">
        <v>0</v>
      </c>
      <c r="K281">
        <v>0</v>
      </c>
      <c r="O281">
        <f t="shared" si="203"/>
        <v>0</v>
      </c>
      <c r="P281">
        <f>ROUND(CQ281*I281,2)</f>
        <v>0</v>
      </c>
      <c r="Q281">
        <f>ROUND(CR281*I281,2)</f>
        <v>0</v>
      </c>
      <c r="R281">
        <f>ROUND(CS281*I281,2)</f>
        <v>0</v>
      </c>
      <c r="S281">
        <f>ROUND(CT281*I281,2)</f>
        <v>0</v>
      </c>
      <c r="T281">
        <f t="shared" si="204"/>
        <v>0</v>
      </c>
      <c r="U281">
        <f>ROUND(CV281*I281,7)</f>
        <v>0</v>
      </c>
      <c r="V281">
        <f>ROUND(CW281*I281,7)</f>
        <v>0</v>
      </c>
      <c r="W281">
        <f t="shared" si="205"/>
        <v>0</v>
      </c>
      <c r="X281">
        <f t="shared" si="206"/>
        <v>0</v>
      </c>
      <c r="Y281">
        <f t="shared" si="207"/>
        <v>0</v>
      </c>
      <c r="AA281">
        <v>32945098</v>
      </c>
      <c r="AB281">
        <f t="shared" si="208"/>
        <v>62.21</v>
      </c>
      <c r="AC281">
        <f>ROUND((ES281),6)</f>
        <v>62.21</v>
      </c>
      <c r="AD281">
        <f>ROUND((((ET281)-(EU281))+AE281),6)</f>
        <v>0</v>
      </c>
      <c r="AE281">
        <f>ROUND((EU281),6)</f>
        <v>0</v>
      </c>
      <c r="AF281">
        <f>ROUND((EV281),6)</f>
        <v>0</v>
      </c>
      <c r="AG281">
        <f t="shared" si="209"/>
        <v>0</v>
      </c>
      <c r="AH281">
        <f>(EW281)</f>
        <v>0</v>
      </c>
      <c r="AI281">
        <f>(EX281)</f>
        <v>0</v>
      </c>
      <c r="AJ281">
        <f t="shared" si="210"/>
        <v>0</v>
      </c>
      <c r="AK281">
        <v>62.21</v>
      </c>
      <c r="AL281">
        <v>62.21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1</v>
      </c>
      <c r="AW281">
        <v>1</v>
      </c>
      <c r="AZ281">
        <v>1</v>
      </c>
      <c r="BA281">
        <v>1</v>
      </c>
      <c r="BB281">
        <v>1</v>
      </c>
      <c r="BC281">
        <v>1.46</v>
      </c>
      <c r="BD281" t="s">
        <v>3</v>
      </c>
      <c r="BE281" t="s">
        <v>3</v>
      </c>
      <c r="BF281" t="s">
        <v>3</v>
      </c>
      <c r="BG281" t="s">
        <v>3</v>
      </c>
      <c r="BH281">
        <v>3</v>
      </c>
      <c r="BI281">
        <v>1</v>
      </c>
      <c r="BJ281" t="s">
        <v>91</v>
      </c>
      <c r="BM281">
        <v>500001</v>
      </c>
      <c r="BN281">
        <v>0</v>
      </c>
      <c r="BO281" t="s">
        <v>89</v>
      </c>
      <c r="BP281">
        <v>1</v>
      </c>
      <c r="BQ281">
        <v>8</v>
      </c>
      <c r="BR281">
        <v>0</v>
      </c>
      <c r="BS281">
        <v>1</v>
      </c>
      <c r="BT281">
        <v>1</v>
      </c>
      <c r="BU281">
        <v>1</v>
      </c>
      <c r="BV281">
        <v>1</v>
      </c>
      <c r="BW281">
        <v>1</v>
      </c>
      <c r="BX281">
        <v>1</v>
      </c>
      <c r="BY281" t="s">
        <v>3</v>
      </c>
      <c r="BZ281">
        <v>0</v>
      </c>
      <c r="CA281">
        <v>0</v>
      </c>
      <c r="CB281" t="s">
        <v>3</v>
      </c>
      <c r="CE281">
        <v>0</v>
      </c>
      <c r="CF281">
        <v>0</v>
      </c>
      <c r="CG281">
        <v>0</v>
      </c>
      <c r="CM281">
        <v>0</v>
      </c>
      <c r="CN281" t="s">
        <v>3</v>
      </c>
      <c r="CO281">
        <v>0</v>
      </c>
      <c r="CP281">
        <f t="shared" si="211"/>
        <v>0</v>
      </c>
      <c r="CQ281">
        <f>ROUND(AL281*BC281,2)</f>
        <v>90.83</v>
      </c>
      <c r="CR281">
        <f>ROUND(AM281*BB281,2)</f>
        <v>0</v>
      </c>
      <c r="CS281">
        <f>ROUND(AN281*BS281,2)</f>
        <v>0</v>
      </c>
      <c r="CT281">
        <f>ROUND(AO281*BA281,2)</f>
        <v>0</v>
      </c>
      <c r="CU281">
        <f t="shared" si="212"/>
        <v>0</v>
      </c>
      <c r="CV281">
        <f>AH281</f>
        <v>0</v>
      </c>
      <c r="CW281">
        <f>AI281</f>
        <v>0</v>
      </c>
      <c r="CX281">
        <f t="shared" si="213"/>
        <v>0</v>
      </c>
      <c r="CY281">
        <f>0</f>
        <v>0</v>
      </c>
      <c r="CZ281">
        <f>0</f>
        <v>0</v>
      </c>
      <c r="DC281" t="s">
        <v>3</v>
      </c>
      <c r="DD281" t="s">
        <v>3</v>
      </c>
      <c r="DE281" t="s">
        <v>3</v>
      </c>
      <c r="DF281" t="s">
        <v>3</v>
      </c>
      <c r="DG281" t="s">
        <v>3</v>
      </c>
      <c r="DH281" t="s">
        <v>3</v>
      </c>
      <c r="DI281" t="s">
        <v>3</v>
      </c>
      <c r="DJ281" t="s">
        <v>3</v>
      </c>
      <c r="DK281" t="s">
        <v>3</v>
      </c>
      <c r="DL281" t="s">
        <v>3</v>
      </c>
      <c r="DM281" t="s">
        <v>3</v>
      </c>
      <c r="DN281">
        <v>0</v>
      </c>
      <c r="DO281">
        <v>0</v>
      </c>
      <c r="DP281">
        <v>1</v>
      </c>
      <c r="DQ281">
        <v>1</v>
      </c>
      <c r="DU281">
        <v>1003</v>
      </c>
      <c r="DV281" t="s">
        <v>87</v>
      </c>
      <c r="DW281" t="s">
        <v>87</v>
      </c>
      <c r="DX281">
        <v>1</v>
      </c>
      <c r="DZ281" t="s">
        <v>3</v>
      </c>
      <c r="EA281" t="s">
        <v>3</v>
      </c>
      <c r="EB281" t="s">
        <v>3</v>
      </c>
      <c r="EC281" t="s">
        <v>3</v>
      </c>
      <c r="EE281">
        <v>31727907</v>
      </c>
      <c r="EF281">
        <v>8</v>
      </c>
      <c r="EG281" t="s">
        <v>73</v>
      </c>
      <c r="EH281">
        <v>0</v>
      </c>
      <c r="EI281" t="s">
        <v>3</v>
      </c>
      <c r="EJ281">
        <v>1</v>
      </c>
      <c r="EK281">
        <v>500001</v>
      </c>
      <c r="EL281" t="s">
        <v>74</v>
      </c>
      <c r="EM281" t="s">
        <v>75</v>
      </c>
      <c r="EO281" t="s">
        <v>3</v>
      </c>
      <c r="EQ281">
        <v>0</v>
      </c>
      <c r="ER281">
        <v>62.21</v>
      </c>
      <c r="ES281">
        <v>62.21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FQ281">
        <v>0</v>
      </c>
      <c r="FR281">
        <f t="shared" si="216"/>
        <v>0</v>
      </c>
      <c r="FS281">
        <v>0</v>
      </c>
      <c r="FX281">
        <v>0</v>
      </c>
      <c r="FY281">
        <v>0</v>
      </c>
      <c r="GA281" t="s">
        <v>3</v>
      </c>
      <c r="GD281">
        <v>1</v>
      </c>
      <c r="GF281">
        <v>-1234198256</v>
      </c>
      <c r="GG281">
        <v>2</v>
      </c>
      <c r="GH281">
        <v>1</v>
      </c>
      <c r="GI281">
        <v>2</v>
      </c>
      <c r="GJ281">
        <v>0</v>
      </c>
      <c r="GK281">
        <v>0</v>
      </c>
      <c r="GL281">
        <f t="shared" si="217"/>
        <v>0</v>
      </c>
      <c r="GM281">
        <f t="shared" si="218"/>
        <v>0</v>
      </c>
      <c r="GN281">
        <f t="shared" si="219"/>
        <v>0</v>
      </c>
      <c r="GO281">
        <f t="shared" si="220"/>
        <v>0</v>
      </c>
      <c r="GP281">
        <f t="shared" si="221"/>
        <v>0</v>
      </c>
      <c r="GR281">
        <v>0</v>
      </c>
      <c r="GS281">
        <v>3</v>
      </c>
      <c r="GT281">
        <v>0</v>
      </c>
      <c r="GU281" t="s">
        <v>3</v>
      </c>
      <c r="GV281">
        <f t="shared" si="222"/>
        <v>0</v>
      </c>
      <c r="GW281">
        <v>1</v>
      </c>
      <c r="GX281">
        <f t="shared" si="223"/>
        <v>0</v>
      </c>
      <c r="HA281">
        <v>0</v>
      </c>
      <c r="HB281">
        <v>0</v>
      </c>
      <c r="HC281">
        <f t="shared" si="224"/>
        <v>0</v>
      </c>
      <c r="HE281" t="s">
        <v>3</v>
      </c>
      <c r="HF281" t="s">
        <v>3</v>
      </c>
      <c r="HM281" t="s">
        <v>3</v>
      </c>
      <c r="HN281" t="s">
        <v>3</v>
      </c>
      <c r="HO281" t="s">
        <v>3</v>
      </c>
      <c r="HP281" t="s">
        <v>3</v>
      </c>
      <c r="HQ281" t="s">
        <v>3</v>
      </c>
      <c r="IK281">
        <v>0</v>
      </c>
    </row>
    <row r="282" spans="1:245" x14ac:dyDescent="0.2">
      <c r="A282">
        <v>17</v>
      </c>
      <c r="B282">
        <v>1</v>
      </c>
      <c r="C282">
        <f>ROW(SmtRes!A240)</f>
        <v>240</v>
      </c>
      <c r="D282">
        <f>ROW(EtalonRes!A240)</f>
        <v>240</v>
      </c>
      <c r="E282" t="s">
        <v>472</v>
      </c>
      <c r="F282" t="s">
        <v>93</v>
      </c>
      <c r="G282" t="s">
        <v>94</v>
      </c>
      <c r="H282" t="s">
        <v>22</v>
      </c>
      <c r="I282">
        <v>0</v>
      </c>
      <c r="J282">
        <v>0</v>
      </c>
      <c r="K282">
        <v>0</v>
      </c>
      <c r="O282">
        <f t="shared" si="203"/>
        <v>0</v>
      </c>
      <c r="P282">
        <f>SUMIF(SmtRes!AQ231:'SmtRes'!AQ240,"=1",SmtRes!DF231:'SmtRes'!DF240)</f>
        <v>0</v>
      </c>
      <c r="Q282">
        <f>SUMIF(SmtRes!AQ231:'SmtRes'!AQ240,"=1",SmtRes!DG231:'SmtRes'!DG240)</f>
        <v>0</v>
      </c>
      <c r="R282">
        <f>SUMIF(SmtRes!AQ231:'SmtRes'!AQ240,"=1",SmtRes!DH231:'SmtRes'!DH240)</f>
        <v>0</v>
      </c>
      <c r="S282">
        <f>SUMIF(SmtRes!AQ231:'SmtRes'!AQ240,"=1",SmtRes!DI231:'SmtRes'!DI240)</f>
        <v>0</v>
      </c>
      <c r="T282">
        <f t="shared" si="204"/>
        <v>0</v>
      </c>
      <c r="U282">
        <f>SUMIF(SmtRes!AQ231:'SmtRes'!AQ240,"=1",SmtRes!CV231:'SmtRes'!CV240)</f>
        <v>0</v>
      </c>
      <c r="V282">
        <f>SUMIF(SmtRes!AQ231:'SmtRes'!AQ240,"=1",SmtRes!CW231:'SmtRes'!CW240)</f>
        <v>0</v>
      </c>
      <c r="W282">
        <f t="shared" si="205"/>
        <v>0</v>
      </c>
      <c r="X282">
        <f t="shared" si="206"/>
        <v>0</v>
      </c>
      <c r="Y282">
        <f t="shared" si="207"/>
        <v>0</v>
      </c>
      <c r="AA282">
        <v>32945098</v>
      </c>
      <c r="AB282">
        <f t="shared" si="208"/>
        <v>22206.907628000001</v>
      </c>
      <c r="AC282">
        <f>ROUND((SUM(SmtRes!BQ231:'SmtRes'!BQ240)),6)</f>
        <v>4581.958028</v>
      </c>
      <c r="AD282">
        <f>ROUND((((SUM(SmtRes!BR231:'SmtRes'!BR240))-(SUM(SmtRes!BS231:'SmtRes'!BS240)))+AE282),6)</f>
        <v>40.053600000000003</v>
      </c>
      <c r="AE282">
        <f>ROUND((SUM(SmtRes!BS231:'SmtRes'!BS240)),6)</f>
        <v>74.846800000000002</v>
      </c>
      <c r="AF282">
        <f>ROUND((SUM(SmtRes!BT231:'SmtRes'!BT240)),6)</f>
        <v>17584.896000000001</v>
      </c>
      <c r="AG282">
        <f t="shared" si="209"/>
        <v>0</v>
      </c>
      <c r="AH282">
        <f>(SUM(SmtRes!BU231:'SmtRes'!BU240))</f>
        <v>38.4</v>
      </c>
      <c r="AI282">
        <f>(SUM(SmtRes!BV231:'SmtRes'!BV240))</f>
        <v>0.16</v>
      </c>
      <c r="AJ282">
        <f t="shared" si="210"/>
        <v>0</v>
      </c>
      <c r="AK282">
        <v>22281.754428</v>
      </c>
      <c r="AL282">
        <v>4581.9580279999991</v>
      </c>
      <c r="AM282">
        <v>40.053599999999996</v>
      </c>
      <c r="AN282">
        <v>74.846800000000002</v>
      </c>
      <c r="AO282">
        <v>17584.896000000001</v>
      </c>
      <c r="AP282">
        <v>0</v>
      </c>
      <c r="AQ282">
        <v>38.4</v>
      </c>
      <c r="AR282">
        <v>0.16</v>
      </c>
      <c r="AS282">
        <v>0</v>
      </c>
      <c r="AT282">
        <v>90</v>
      </c>
      <c r="AU282">
        <v>46</v>
      </c>
      <c r="AV282">
        <v>1</v>
      </c>
      <c r="AW282">
        <v>1</v>
      </c>
      <c r="AZ282">
        <v>1</v>
      </c>
      <c r="BA282">
        <v>1</v>
      </c>
      <c r="BB282">
        <v>1</v>
      </c>
      <c r="BC282">
        <v>1</v>
      </c>
      <c r="BD282" t="s">
        <v>3</v>
      </c>
      <c r="BE282" t="s">
        <v>3</v>
      </c>
      <c r="BF282" t="s">
        <v>3</v>
      </c>
      <c r="BG282" t="s">
        <v>3</v>
      </c>
      <c r="BH282">
        <v>0</v>
      </c>
      <c r="BI282">
        <v>1</v>
      </c>
      <c r="BJ282" t="s">
        <v>95</v>
      </c>
      <c r="BM282">
        <v>62001</v>
      </c>
      <c r="BN282">
        <v>0</v>
      </c>
      <c r="BO282" t="s">
        <v>3</v>
      </c>
      <c r="BP282">
        <v>0</v>
      </c>
      <c r="BQ282">
        <v>6</v>
      </c>
      <c r="BR282">
        <v>0</v>
      </c>
      <c r="BS282">
        <v>1</v>
      </c>
      <c r="BT282">
        <v>1</v>
      </c>
      <c r="BU282">
        <v>1</v>
      </c>
      <c r="BV282">
        <v>1</v>
      </c>
      <c r="BW282">
        <v>1</v>
      </c>
      <c r="BX282">
        <v>1</v>
      </c>
      <c r="BY282" t="s">
        <v>3</v>
      </c>
      <c r="BZ282">
        <v>90</v>
      </c>
      <c r="CA282">
        <v>46</v>
      </c>
      <c r="CB282" t="s">
        <v>3</v>
      </c>
      <c r="CE282">
        <v>0</v>
      </c>
      <c r="CF282">
        <v>0</v>
      </c>
      <c r="CG282">
        <v>0</v>
      </c>
      <c r="CM282">
        <v>0</v>
      </c>
      <c r="CN282" t="s">
        <v>3</v>
      </c>
      <c r="CO282">
        <v>0</v>
      </c>
      <c r="CP282">
        <f t="shared" si="211"/>
        <v>0</v>
      </c>
      <c r="CQ282">
        <f>SUMIF(SmtRes!AQ231:'SmtRes'!AQ240,"=1",SmtRes!AA231:'SmtRes'!AA240)</f>
        <v>116944.31</v>
      </c>
      <c r="CR282">
        <f>SUMIF(SmtRes!AQ231:'SmtRes'!AQ240,"=1",SmtRes!AB231:'SmtRes'!AB240)</f>
        <v>660.22</v>
      </c>
      <c r="CS282">
        <f>SUMIF(SmtRes!AQ231:'SmtRes'!AQ240,"=1",SmtRes!AC231:'SmtRes'!AC240)</f>
        <v>949.66000000000008</v>
      </c>
      <c r="CT282">
        <f>SUMIF(SmtRes!AQ231:'SmtRes'!AQ240,"=1",SmtRes!AD231:'SmtRes'!AD240)</f>
        <v>457.94</v>
      </c>
      <c r="CU282">
        <f t="shared" si="212"/>
        <v>0</v>
      </c>
      <c r="CV282">
        <f>SUMIF(SmtRes!AQ231:'SmtRes'!AQ240,"=1",SmtRes!BU231:'SmtRes'!BU240)</f>
        <v>38.4</v>
      </c>
      <c r="CW282">
        <f>SUMIF(SmtRes!AQ231:'SmtRes'!AQ240,"=1",SmtRes!BV231:'SmtRes'!BV240)</f>
        <v>0.16</v>
      </c>
      <c r="CX282">
        <f t="shared" si="213"/>
        <v>0</v>
      </c>
      <c r="CY282">
        <f>(((S282+R282)*AT282)/100)</f>
        <v>0</v>
      </c>
      <c r="CZ282">
        <f>(((S282+R282)*AU282)/100)</f>
        <v>0</v>
      </c>
      <c r="DC282" t="s">
        <v>3</v>
      </c>
      <c r="DD282" t="s">
        <v>3</v>
      </c>
      <c r="DE282" t="s">
        <v>3</v>
      </c>
      <c r="DF282" t="s">
        <v>3</v>
      </c>
      <c r="DG282" t="s">
        <v>3</v>
      </c>
      <c r="DH282" t="s">
        <v>3</v>
      </c>
      <c r="DI282" t="s">
        <v>3</v>
      </c>
      <c r="DJ282" t="s">
        <v>3</v>
      </c>
      <c r="DK282" t="s">
        <v>3</v>
      </c>
      <c r="DL282" t="s">
        <v>3</v>
      </c>
      <c r="DM282" t="s">
        <v>3</v>
      </c>
      <c r="DN282">
        <v>0</v>
      </c>
      <c r="DO282">
        <v>0</v>
      </c>
      <c r="DP282">
        <v>1</v>
      </c>
      <c r="DQ282">
        <v>1</v>
      </c>
      <c r="DU282">
        <v>1005</v>
      </c>
      <c r="DV282" t="s">
        <v>22</v>
      </c>
      <c r="DW282" t="s">
        <v>22</v>
      </c>
      <c r="DX282">
        <v>100</v>
      </c>
      <c r="DZ282" t="s">
        <v>3</v>
      </c>
      <c r="EA282" t="s">
        <v>3</v>
      </c>
      <c r="EB282" t="s">
        <v>3</v>
      </c>
      <c r="EC282" t="s">
        <v>3</v>
      </c>
      <c r="EE282">
        <v>31728057</v>
      </c>
      <c r="EF282">
        <v>6</v>
      </c>
      <c r="EG282" t="s">
        <v>52</v>
      </c>
      <c r="EH282">
        <v>96</v>
      </c>
      <c r="EI282" t="s">
        <v>96</v>
      </c>
      <c r="EJ282">
        <v>1</v>
      </c>
      <c r="EK282">
        <v>62001</v>
      </c>
      <c r="EL282" t="s">
        <v>96</v>
      </c>
      <c r="EM282" t="s">
        <v>97</v>
      </c>
      <c r="EO282" t="s">
        <v>3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0</v>
      </c>
      <c r="EW282">
        <v>38.4</v>
      </c>
      <c r="EX282">
        <v>0.16</v>
      </c>
      <c r="EY282">
        <v>0</v>
      </c>
      <c r="FQ282">
        <v>0</v>
      </c>
      <c r="FR282">
        <f t="shared" si="216"/>
        <v>0</v>
      </c>
      <c r="FS282">
        <v>0</v>
      </c>
      <c r="FX282">
        <v>90</v>
      </c>
      <c r="FY282">
        <v>46</v>
      </c>
      <c r="GA282" t="s">
        <v>3</v>
      </c>
      <c r="GD282">
        <v>1</v>
      </c>
      <c r="GF282">
        <v>-299432348</v>
      </c>
      <c r="GG282">
        <v>2</v>
      </c>
      <c r="GH282">
        <v>1</v>
      </c>
      <c r="GI282">
        <v>-2</v>
      </c>
      <c r="GJ282">
        <v>0</v>
      </c>
      <c r="GK282">
        <v>0</v>
      </c>
      <c r="GL282">
        <f t="shared" si="217"/>
        <v>0</v>
      </c>
      <c r="GM282">
        <f t="shared" si="218"/>
        <v>0</v>
      </c>
      <c r="GN282">
        <f t="shared" si="219"/>
        <v>0</v>
      </c>
      <c r="GO282">
        <f t="shared" si="220"/>
        <v>0</v>
      </c>
      <c r="GP282">
        <f t="shared" si="221"/>
        <v>0</v>
      </c>
      <c r="GR282">
        <v>0</v>
      </c>
      <c r="GS282">
        <v>3</v>
      </c>
      <c r="GT282">
        <v>0</v>
      </c>
      <c r="GU282" t="s">
        <v>3</v>
      </c>
      <c r="GV282">
        <f t="shared" si="222"/>
        <v>0</v>
      </c>
      <c r="GW282">
        <v>1</v>
      </c>
      <c r="GX282">
        <f t="shared" si="223"/>
        <v>0</v>
      </c>
      <c r="HA282">
        <v>0</v>
      </c>
      <c r="HB282">
        <v>0</v>
      </c>
      <c r="HC282">
        <f t="shared" si="224"/>
        <v>0</v>
      </c>
      <c r="HE282" t="s">
        <v>3</v>
      </c>
      <c r="HF282" t="s">
        <v>3</v>
      </c>
      <c r="HM282" t="s">
        <v>3</v>
      </c>
      <c r="HN282" t="s">
        <v>98</v>
      </c>
      <c r="HO282" t="s">
        <v>99</v>
      </c>
      <c r="HP282" t="s">
        <v>96</v>
      </c>
      <c r="HQ282" t="s">
        <v>96</v>
      </c>
      <c r="IK282">
        <v>0</v>
      </c>
    </row>
    <row r="283" spans="1:245" x14ac:dyDescent="0.2">
      <c r="A283">
        <v>18</v>
      </c>
      <c r="B283">
        <v>1</v>
      </c>
      <c r="C283">
        <v>238</v>
      </c>
      <c r="E283" t="s">
        <v>473</v>
      </c>
      <c r="F283" t="s">
        <v>101</v>
      </c>
      <c r="G283" t="s">
        <v>102</v>
      </c>
      <c r="H283" t="s">
        <v>33</v>
      </c>
      <c r="I283">
        <v>0</v>
      </c>
      <c r="J283">
        <v>1.3701298701298702E-2</v>
      </c>
      <c r="K283">
        <v>0</v>
      </c>
      <c r="O283">
        <f t="shared" si="203"/>
        <v>0</v>
      </c>
      <c r="P283">
        <f>ROUND(CQ283*I283,2)</f>
        <v>0</v>
      </c>
      <c r="Q283">
        <f>ROUND(CR283*I283,2)</f>
        <v>0</v>
      </c>
      <c r="R283">
        <f>ROUND(CS283*I283,2)</f>
        <v>0</v>
      </c>
      <c r="S283">
        <f>ROUND(CT283*I283,2)</f>
        <v>0</v>
      </c>
      <c r="T283">
        <f t="shared" si="204"/>
        <v>0</v>
      </c>
      <c r="U283">
        <f>ROUND(CV283*I283,7)</f>
        <v>0</v>
      </c>
      <c r="V283">
        <f>ROUND(CW283*I283,7)</f>
        <v>0</v>
      </c>
      <c r="W283">
        <f t="shared" si="205"/>
        <v>0</v>
      </c>
      <c r="X283">
        <f t="shared" si="206"/>
        <v>0</v>
      </c>
      <c r="Y283">
        <f t="shared" si="207"/>
        <v>0</v>
      </c>
      <c r="AA283">
        <v>32945098</v>
      </c>
      <c r="AB283">
        <f t="shared" si="208"/>
        <v>0</v>
      </c>
      <c r="AC283">
        <f>ROUND((ES283),6)</f>
        <v>0</v>
      </c>
      <c r="AD283">
        <f>ROUND((((ET283)-(EU283))+AE283),6)</f>
        <v>0</v>
      </c>
      <c r="AE283">
        <f>ROUND((EU283),6)</f>
        <v>0</v>
      </c>
      <c r="AF283">
        <f>ROUND((EV283),6)</f>
        <v>0</v>
      </c>
      <c r="AG283">
        <f t="shared" si="209"/>
        <v>0</v>
      </c>
      <c r="AH283">
        <f>(EW283)</f>
        <v>0</v>
      </c>
      <c r="AI283">
        <f>(EX283)</f>
        <v>0</v>
      </c>
      <c r="AJ283">
        <f t="shared" si="210"/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90</v>
      </c>
      <c r="AU283">
        <v>46</v>
      </c>
      <c r="AV283">
        <v>1</v>
      </c>
      <c r="AW283">
        <v>1</v>
      </c>
      <c r="AZ283">
        <v>1</v>
      </c>
      <c r="BA283">
        <v>1</v>
      </c>
      <c r="BB283">
        <v>1</v>
      </c>
      <c r="BC283">
        <v>1</v>
      </c>
      <c r="BD283" t="s">
        <v>3</v>
      </c>
      <c r="BE283" t="s">
        <v>3</v>
      </c>
      <c r="BF283" t="s">
        <v>3</v>
      </c>
      <c r="BG283" t="s">
        <v>3</v>
      </c>
      <c r="BH283">
        <v>3</v>
      </c>
      <c r="BI283">
        <v>1</v>
      </c>
      <c r="BJ283" t="s">
        <v>3</v>
      </c>
      <c r="BM283">
        <v>62001</v>
      </c>
      <c r="BN283">
        <v>0</v>
      </c>
      <c r="BO283" t="s">
        <v>3</v>
      </c>
      <c r="BP283">
        <v>0</v>
      </c>
      <c r="BQ283">
        <v>6</v>
      </c>
      <c r="BR283">
        <v>0</v>
      </c>
      <c r="BS283">
        <v>1</v>
      </c>
      <c r="BT283">
        <v>1</v>
      </c>
      <c r="BU283">
        <v>1</v>
      </c>
      <c r="BV283">
        <v>1</v>
      </c>
      <c r="BW283">
        <v>1</v>
      </c>
      <c r="BX283">
        <v>1</v>
      </c>
      <c r="BY283" t="s">
        <v>3</v>
      </c>
      <c r="BZ283">
        <v>90</v>
      </c>
      <c r="CA283">
        <v>46</v>
      </c>
      <c r="CB283" t="s">
        <v>3</v>
      </c>
      <c r="CE283">
        <v>0</v>
      </c>
      <c r="CF283">
        <v>0</v>
      </c>
      <c r="CG283">
        <v>0</v>
      </c>
      <c r="CM283">
        <v>0</v>
      </c>
      <c r="CN283" t="s">
        <v>3</v>
      </c>
      <c r="CO283">
        <v>0</v>
      </c>
      <c r="CP283">
        <f t="shared" si="211"/>
        <v>0</v>
      </c>
      <c r="CQ283">
        <f>ROUND(AL283*BC283,2)</f>
        <v>0</v>
      </c>
      <c r="CR283">
        <f>ROUND(AM283*BB283,2)</f>
        <v>0</v>
      </c>
      <c r="CS283">
        <f>ROUND(AN283*BS283,2)</f>
        <v>0</v>
      </c>
      <c r="CT283">
        <f>ROUND(AO283*BA283,2)</f>
        <v>0</v>
      </c>
      <c r="CU283">
        <f t="shared" si="212"/>
        <v>0</v>
      </c>
      <c r="CV283">
        <f>AH283</f>
        <v>0</v>
      </c>
      <c r="CW283">
        <f>AI283</f>
        <v>0</v>
      </c>
      <c r="CX283">
        <f t="shared" si="213"/>
        <v>0</v>
      </c>
      <c r="CY283">
        <f>(((S283+R283)*AT283)/100)</f>
        <v>0</v>
      </c>
      <c r="CZ283">
        <f>(((S283+R283)*AU283)/100)</f>
        <v>0</v>
      </c>
      <c r="DC283" t="s">
        <v>3</v>
      </c>
      <c r="DD283" t="s">
        <v>3</v>
      </c>
      <c r="DE283" t="s">
        <v>3</v>
      </c>
      <c r="DF283" t="s">
        <v>3</v>
      </c>
      <c r="DG283" t="s">
        <v>3</v>
      </c>
      <c r="DH283" t="s">
        <v>3</v>
      </c>
      <c r="DI283" t="s">
        <v>3</v>
      </c>
      <c r="DJ283" t="s">
        <v>3</v>
      </c>
      <c r="DK283" t="s">
        <v>3</v>
      </c>
      <c r="DL283" t="s">
        <v>3</v>
      </c>
      <c r="DM283" t="s">
        <v>3</v>
      </c>
      <c r="DN283">
        <v>0</v>
      </c>
      <c r="DO283">
        <v>0</v>
      </c>
      <c r="DP283">
        <v>1</v>
      </c>
      <c r="DQ283">
        <v>1</v>
      </c>
      <c r="DU283">
        <v>1009</v>
      </c>
      <c r="DV283" t="s">
        <v>33</v>
      </c>
      <c r="DW283" t="s">
        <v>33</v>
      </c>
      <c r="DX283">
        <v>1000</v>
      </c>
      <c r="DZ283" t="s">
        <v>3</v>
      </c>
      <c r="EA283" t="s">
        <v>3</v>
      </c>
      <c r="EB283" t="s">
        <v>3</v>
      </c>
      <c r="EC283" t="s">
        <v>3</v>
      </c>
      <c r="EE283">
        <v>31728057</v>
      </c>
      <c r="EF283">
        <v>6</v>
      </c>
      <c r="EG283" t="s">
        <v>52</v>
      </c>
      <c r="EH283">
        <v>96</v>
      </c>
      <c r="EI283" t="s">
        <v>96</v>
      </c>
      <c r="EJ283">
        <v>1</v>
      </c>
      <c r="EK283">
        <v>62001</v>
      </c>
      <c r="EL283" t="s">
        <v>96</v>
      </c>
      <c r="EM283" t="s">
        <v>97</v>
      </c>
      <c r="EO283" t="s">
        <v>3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0</v>
      </c>
      <c r="EW283">
        <v>0</v>
      </c>
      <c r="EX283">
        <v>0</v>
      </c>
      <c r="FQ283">
        <v>0</v>
      </c>
      <c r="FR283">
        <f t="shared" si="216"/>
        <v>0</v>
      </c>
      <c r="FS283">
        <v>0</v>
      </c>
      <c r="FX283">
        <v>90</v>
      </c>
      <c r="FY283">
        <v>46</v>
      </c>
      <c r="GA283" t="s">
        <v>3</v>
      </c>
      <c r="GD283">
        <v>1</v>
      </c>
      <c r="GF283">
        <v>84301199</v>
      </c>
      <c r="GG283">
        <v>2</v>
      </c>
      <c r="GH283">
        <v>1</v>
      </c>
      <c r="GI283">
        <v>-2</v>
      </c>
      <c r="GJ283">
        <v>0</v>
      </c>
      <c r="GK283">
        <v>0</v>
      </c>
      <c r="GL283">
        <f t="shared" si="217"/>
        <v>0</v>
      </c>
      <c r="GM283">
        <f t="shared" si="218"/>
        <v>0</v>
      </c>
      <c r="GN283">
        <f t="shared" si="219"/>
        <v>0</v>
      </c>
      <c r="GO283">
        <f t="shared" si="220"/>
        <v>0</v>
      </c>
      <c r="GP283">
        <f t="shared" si="221"/>
        <v>0</v>
      </c>
      <c r="GR283">
        <v>0</v>
      </c>
      <c r="GS283">
        <v>3</v>
      </c>
      <c r="GT283">
        <v>0</v>
      </c>
      <c r="GU283" t="s">
        <v>3</v>
      </c>
      <c r="GV283">
        <f t="shared" si="222"/>
        <v>0</v>
      </c>
      <c r="GW283">
        <v>1</v>
      </c>
      <c r="GX283">
        <f t="shared" si="223"/>
        <v>0</v>
      </c>
      <c r="HA283">
        <v>0</v>
      </c>
      <c r="HB283">
        <v>0</v>
      </c>
      <c r="HC283">
        <f t="shared" si="224"/>
        <v>0</v>
      </c>
      <c r="HE283" t="s">
        <v>3</v>
      </c>
      <c r="HF283" t="s">
        <v>3</v>
      </c>
      <c r="HM283" t="s">
        <v>3</v>
      </c>
      <c r="HN283" t="s">
        <v>98</v>
      </c>
      <c r="HO283" t="s">
        <v>99</v>
      </c>
      <c r="HP283" t="s">
        <v>96</v>
      </c>
      <c r="HQ283" t="s">
        <v>96</v>
      </c>
      <c r="IK283">
        <v>0</v>
      </c>
    </row>
    <row r="284" spans="1:245" x14ac:dyDescent="0.2">
      <c r="A284">
        <v>17</v>
      </c>
      <c r="B284">
        <v>1</v>
      </c>
      <c r="E284" t="s">
        <v>474</v>
      </c>
      <c r="F284" t="s">
        <v>104</v>
      </c>
      <c r="G284" t="s">
        <v>105</v>
      </c>
      <c r="H284" t="s">
        <v>33</v>
      </c>
      <c r="I284">
        <v>0</v>
      </c>
      <c r="J284">
        <v>0</v>
      </c>
      <c r="K284">
        <v>0</v>
      </c>
      <c r="O284">
        <f t="shared" si="203"/>
        <v>0</v>
      </c>
      <c r="P284">
        <f>ROUND(CQ284*I284,2)</f>
        <v>0</v>
      </c>
      <c r="Q284">
        <f>ROUND(CR284*I284,2)</f>
        <v>0</v>
      </c>
      <c r="R284">
        <f>ROUND(CS284*I284,2)</f>
        <v>0</v>
      </c>
      <c r="S284">
        <f>ROUND(CT284*I284,2)</f>
        <v>0</v>
      </c>
      <c r="T284">
        <f t="shared" si="204"/>
        <v>0</v>
      </c>
      <c r="U284">
        <f>ROUND(CV284*I284,7)</f>
        <v>0</v>
      </c>
      <c r="V284">
        <f>ROUND(CW284*I284,7)</f>
        <v>0</v>
      </c>
      <c r="W284">
        <f t="shared" si="205"/>
        <v>0</v>
      </c>
      <c r="X284">
        <f t="shared" si="206"/>
        <v>0</v>
      </c>
      <c r="Y284">
        <f t="shared" si="207"/>
        <v>0</v>
      </c>
      <c r="AA284">
        <v>32945098</v>
      </c>
      <c r="AB284">
        <f t="shared" si="208"/>
        <v>61265.39</v>
      </c>
      <c r="AC284">
        <f>ROUND((ES284),6)</f>
        <v>61265.39</v>
      </c>
      <c r="AD284">
        <f>ROUND((((ET284)-(EU284))+AE284),6)</f>
        <v>0</v>
      </c>
      <c r="AE284">
        <f>ROUND((EU284),6)</f>
        <v>0</v>
      </c>
      <c r="AF284">
        <f>ROUND((EV284),6)</f>
        <v>0</v>
      </c>
      <c r="AG284">
        <f t="shared" si="209"/>
        <v>0</v>
      </c>
      <c r="AH284">
        <f>(EW284)</f>
        <v>0</v>
      </c>
      <c r="AI284">
        <f>(EX284)</f>
        <v>0</v>
      </c>
      <c r="AJ284">
        <f t="shared" si="210"/>
        <v>0</v>
      </c>
      <c r="AK284">
        <v>61265.39</v>
      </c>
      <c r="AL284">
        <v>61265.39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1</v>
      </c>
      <c r="AW284">
        <v>1</v>
      </c>
      <c r="AZ284">
        <v>1</v>
      </c>
      <c r="BA284">
        <v>1</v>
      </c>
      <c r="BB284">
        <v>1</v>
      </c>
      <c r="BC284">
        <v>1.37</v>
      </c>
      <c r="BD284" t="s">
        <v>3</v>
      </c>
      <c r="BE284" t="s">
        <v>3</v>
      </c>
      <c r="BF284" t="s">
        <v>3</v>
      </c>
      <c r="BG284" t="s">
        <v>3</v>
      </c>
      <c r="BH284">
        <v>3</v>
      </c>
      <c r="BI284">
        <v>1</v>
      </c>
      <c r="BJ284" t="s">
        <v>106</v>
      </c>
      <c r="BM284">
        <v>500001</v>
      </c>
      <c r="BN284">
        <v>0</v>
      </c>
      <c r="BO284" t="s">
        <v>104</v>
      </c>
      <c r="BP284">
        <v>1</v>
      </c>
      <c r="BQ284">
        <v>8</v>
      </c>
      <c r="BR284">
        <v>0</v>
      </c>
      <c r="BS284">
        <v>1</v>
      </c>
      <c r="BT284">
        <v>1</v>
      </c>
      <c r="BU284">
        <v>1</v>
      </c>
      <c r="BV284">
        <v>1</v>
      </c>
      <c r="BW284">
        <v>1</v>
      </c>
      <c r="BX284">
        <v>1</v>
      </c>
      <c r="BY284" t="s">
        <v>3</v>
      </c>
      <c r="BZ284">
        <v>0</v>
      </c>
      <c r="CA284">
        <v>0</v>
      </c>
      <c r="CB284" t="s">
        <v>3</v>
      </c>
      <c r="CE284">
        <v>0</v>
      </c>
      <c r="CF284">
        <v>0</v>
      </c>
      <c r="CG284">
        <v>0</v>
      </c>
      <c r="CM284">
        <v>0</v>
      </c>
      <c r="CN284" t="s">
        <v>3</v>
      </c>
      <c r="CO284">
        <v>0</v>
      </c>
      <c r="CP284">
        <f t="shared" si="211"/>
        <v>0</v>
      </c>
      <c r="CQ284">
        <f>ROUND(AL284*BC284,2)</f>
        <v>83933.58</v>
      </c>
      <c r="CR284">
        <f>ROUND(AM284*BB284,2)</f>
        <v>0</v>
      </c>
      <c r="CS284">
        <f>ROUND(AN284*BS284,2)</f>
        <v>0</v>
      </c>
      <c r="CT284">
        <f>ROUND(AO284*BA284,2)</f>
        <v>0</v>
      </c>
      <c r="CU284">
        <f t="shared" si="212"/>
        <v>0</v>
      </c>
      <c r="CV284">
        <f>AH284</f>
        <v>0</v>
      </c>
      <c r="CW284">
        <f>AI284</f>
        <v>0</v>
      </c>
      <c r="CX284">
        <f t="shared" si="213"/>
        <v>0</v>
      </c>
      <c r="CY284">
        <f>0</f>
        <v>0</v>
      </c>
      <c r="CZ284">
        <f>0</f>
        <v>0</v>
      </c>
      <c r="DC284" t="s">
        <v>3</v>
      </c>
      <c r="DD284" t="s">
        <v>3</v>
      </c>
      <c r="DE284" t="s">
        <v>3</v>
      </c>
      <c r="DF284" t="s">
        <v>3</v>
      </c>
      <c r="DG284" t="s">
        <v>3</v>
      </c>
      <c r="DH284" t="s">
        <v>3</v>
      </c>
      <c r="DI284" t="s">
        <v>3</v>
      </c>
      <c r="DJ284" t="s">
        <v>3</v>
      </c>
      <c r="DK284" t="s">
        <v>3</v>
      </c>
      <c r="DL284" t="s">
        <v>3</v>
      </c>
      <c r="DM284" t="s">
        <v>3</v>
      </c>
      <c r="DN284">
        <v>0</v>
      </c>
      <c r="DO284">
        <v>0</v>
      </c>
      <c r="DP284">
        <v>1</v>
      </c>
      <c r="DQ284">
        <v>1</v>
      </c>
      <c r="DU284">
        <v>1009</v>
      </c>
      <c r="DV284" t="s">
        <v>33</v>
      </c>
      <c r="DW284" t="s">
        <v>33</v>
      </c>
      <c r="DX284">
        <v>1000</v>
      </c>
      <c r="DZ284" t="s">
        <v>3</v>
      </c>
      <c r="EA284" t="s">
        <v>3</v>
      </c>
      <c r="EB284" t="s">
        <v>3</v>
      </c>
      <c r="EC284" t="s">
        <v>3</v>
      </c>
      <c r="EE284">
        <v>31727907</v>
      </c>
      <c r="EF284">
        <v>8</v>
      </c>
      <c r="EG284" t="s">
        <v>73</v>
      </c>
      <c r="EH284">
        <v>0</v>
      </c>
      <c r="EI284" t="s">
        <v>3</v>
      </c>
      <c r="EJ284">
        <v>1</v>
      </c>
      <c r="EK284">
        <v>500001</v>
      </c>
      <c r="EL284" t="s">
        <v>74</v>
      </c>
      <c r="EM284" t="s">
        <v>75</v>
      </c>
      <c r="EO284" t="s">
        <v>3</v>
      </c>
      <c r="EQ284">
        <v>0</v>
      </c>
      <c r="ER284">
        <v>61265.39</v>
      </c>
      <c r="ES284">
        <v>61265.39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FQ284">
        <v>0</v>
      </c>
      <c r="FR284">
        <f t="shared" si="216"/>
        <v>0</v>
      </c>
      <c r="FS284">
        <v>0</v>
      </c>
      <c r="FX284">
        <v>0</v>
      </c>
      <c r="FY284">
        <v>0</v>
      </c>
      <c r="GA284" t="s">
        <v>3</v>
      </c>
      <c r="GD284">
        <v>1</v>
      </c>
      <c r="GF284">
        <v>932800223</v>
      </c>
      <c r="GG284">
        <v>2</v>
      </c>
      <c r="GH284">
        <v>1</v>
      </c>
      <c r="GI284">
        <v>2</v>
      </c>
      <c r="GJ284">
        <v>0</v>
      </c>
      <c r="GK284">
        <v>0</v>
      </c>
      <c r="GL284">
        <f t="shared" si="217"/>
        <v>0</v>
      </c>
      <c r="GM284">
        <f t="shared" si="218"/>
        <v>0</v>
      </c>
      <c r="GN284">
        <f t="shared" si="219"/>
        <v>0</v>
      </c>
      <c r="GO284">
        <f t="shared" si="220"/>
        <v>0</v>
      </c>
      <c r="GP284">
        <f t="shared" si="221"/>
        <v>0</v>
      </c>
      <c r="GR284">
        <v>0</v>
      </c>
      <c r="GS284">
        <v>3</v>
      </c>
      <c r="GT284">
        <v>0</v>
      </c>
      <c r="GU284" t="s">
        <v>3</v>
      </c>
      <c r="GV284">
        <f t="shared" si="222"/>
        <v>0</v>
      </c>
      <c r="GW284">
        <v>1</v>
      </c>
      <c r="GX284">
        <f t="shared" si="223"/>
        <v>0</v>
      </c>
      <c r="HA284">
        <v>0</v>
      </c>
      <c r="HB284">
        <v>0</v>
      </c>
      <c r="HC284">
        <f t="shared" si="224"/>
        <v>0</v>
      </c>
      <c r="HE284" t="s">
        <v>3</v>
      </c>
      <c r="HF284" t="s">
        <v>3</v>
      </c>
      <c r="HM284" t="s">
        <v>3</v>
      </c>
      <c r="HN284" t="s">
        <v>3</v>
      </c>
      <c r="HO284" t="s">
        <v>3</v>
      </c>
      <c r="HP284" t="s">
        <v>3</v>
      </c>
      <c r="HQ284" t="s">
        <v>3</v>
      </c>
      <c r="IK284">
        <v>0</v>
      </c>
    </row>
    <row r="286" spans="1:245" x14ac:dyDescent="0.2">
      <c r="A286" s="2">
        <v>51</v>
      </c>
      <c r="B286" s="2">
        <f>B267</f>
        <v>1</v>
      </c>
      <c r="C286" s="2">
        <f>A267</f>
        <v>4</v>
      </c>
      <c r="D286" s="2">
        <f>ROW(A267)</f>
        <v>267</v>
      </c>
      <c r="E286" s="2"/>
      <c r="F286" s="2" t="str">
        <f>IF(F267&lt;&gt;"",F267,"")</f>
        <v>Новый раздел</v>
      </c>
      <c r="G286" s="2" t="str">
        <f>IF(G267&lt;&gt;"",G267,"")</f>
        <v>Ремонт пола снарядной комнаты</v>
      </c>
      <c r="H286" s="2">
        <v>0</v>
      </c>
      <c r="I286" s="2"/>
      <c r="J286" s="2"/>
      <c r="K286" s="2"/>
      <c r="L286" s="2"/>
      <c r="M286" s="2"/>
      <c r="N286" s="2"/>
      <c r="O286" s="2">
        <f t="shared" ref="O286:T286" si="225">ROUND(AB286,2)</f>
        <v>0</v>
      </c>
      <c r="P286" s="2">
        <f t="shared" si="225"/>
        <v>0</v>
      </c>
      <c r="Q286" s="2">
        <f t="shared" si="225"/>
        <v>0</v>
      </c>
      <c r="R286" s="2">
        <f t="shared" si="225"/>
        <v>0</v>
      </c>
      <c r="S286" s="2">
        <f t="shared" si="225"/>
        <v>0</v>
      </c>
      <c r="T286" s="2">
        <f t="shared" si="225"/>
        <v>0</v>
      </c>
      <c r="U286" s="2">
        <f>AH286</f>
        <v>0</v>
      </c>
      <c r="V286" s="2">
        <f>AI286</f>
        <v>0</v>
      </c>
      <c r="W286" s="2">
        <f>ROUND(AJ286,2)</f>
        <v>0</v>
      </c>
      <c r="X286" s="2">
        <f>ROUND(AK286,2)</f>
        <v>0</v>
      </c>
      <c r="Y286" s="2">
        <f>ROUND(AL286,2)</f>
        <v>0</v>
      </c>
      <c r="Z286" s="2"/>
      <c r="AA286" s="2"/>
      <c r="AB286" s="2">
        <f>ROUND(SUMIF(AA271:AA284,"=32945098",O271:O284),2)</f>
        <v>0</v>
      </c>
      <c r="AC286" s="2">
        <f>ROUND(SUMIF(AA271:AA284,"=32945098",P271:P284),2)</f>
        <v>0</v>
      </c>
      <c r="AD286" s="2">
        <f>ROUND(SUMIF(AA271:AA284,"=32945098",Q271:Q284),2)</f>
        <v>0</v>
      </c>
      <c r="AE286" s="2">
        <f>ROUND(SUMIF(AA271:AA284,"=32945098",R271:R284),2)</f>
        <v>0</v>
      </c>
      <c r="AF286" s="2">
        <f>ROUND(SUMIF(AA271:AA284,"=32945098",S271:S284),2)</f>
        <v>0</v>
      </c>
      <c r="AG286" s="2">
        <f>ROUND(SUMIF(AA271:AA284,"=32945098",T271:T284),2)</f>
        <v>0</v>
      </c>
      <c r="AH286" s="2">
        <f>SUMIF(AA271:AA284,"=32945098",U271:U284)</f>
        <v>0</v>
      </c>
      <c r="AI286" s="2">
        <f>SUMIF(AA271:AA284,"=32945098",V271:V284)</f>
        <v>0</v>
      </c>
      <c r="AJ286" s="2">
        <f>ROUND(SUMIF(AA271:AA284,"=32945098",W271:W284),2)</f>
        <v>0</v>
      </c>
      <c r="AK286" s="2">
        <f>ROUND(SUMIF(AA271:AA284,"=32945098",X271:X284),2)</f>
        <v>0</v>
      </c>
      <c r="AL286" s="2">
        <f>ROUND(SUMIF(AA271:AA284,"=32945098",Y271:Y284),2)</f>
        <v>0</v>
      </c>
      <c r="AM286" s="2"/>
      <c r="AN286" s="2"/>
      <c r="AO286" s="2">
        <f t="shared" ref="AO286:BD286" si="226">ROUND(BX286,2)</f>
        <v>0</v>
      </c>
      <c r="AP286" s="2">
        <f t="shared" si="226"/>
        <v>0</v>
      </c>
      <c r="AQ286" s="2">
        <f t="shared" si="226"/>
        <v>0</v>
      </c>
      <c r="AR286" s="2">
        <f t="shared" si="226"/>
        <v>0</v>
      </c>
      <c r="AS286" s="2">
        <f t="shared" si="226"/>
        <v>0</v>
      </c>
      <c r="AT286" s="2">
        <f t="shared" si="226"/>
        <v>0</v>
      </c>
      <c r="AU286" s="2">
        <f t="shared" si="226"/>
        <v>0</v>
      </c>
      <c r="AV286" s="2">
        <f t="shared" si="226"/>
        <v>0</v>
      </c>
      <c r="AW286" s="2">
        <f t="shared" si="226"/>
        <v>0</v>
      </c>
      <c r="AX286" s="2">
        <f t="shared" si="226"/>
        <v>0</v>
      </c>
      <c r="AY286" s="2">
        <f t="shared" si="226"/>
        <v>0</v>
      </c>
      <c r="AZ286" s="2">
        <f t="shared" si="226"/>
        <v>0</v>
      </c>
      <c r="BA286" s="2">
        <f t="shared" si="226"/>
        <v>0</v>
      </c>
      <c r="BB286" s="2">
        <f t="shared" si="226"/>
        <v>0</v>
      </c>
      <c r="BC286" s="2">
        <f t="shared" si="226"/>
        <v>0</v>
      </c>
      <c r="BD286" s="2">
        <f t="shared" si="226"/>
        <v>0</v>
      </c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>
        <f>ROUND(SUMIF(AA271:AA284,"=32945098",FQ271:FQ284),2)</f>
        <v>0</v>
      </c>
      <c r="BY286" s="2">
        <f>ROUND(SUMIF(AA271:AA284,"=32945098",FR271:FR284),2)</f>
        <v>0</v>
      </c>
      <c r="BZ286" s="2">
        <f>ROUND(SUMIF(AA271:AA284,"=32945098",GL271:GL284),2)</f>
        <v>0</v>
      </c>
      <c r="CA286" s="2">
        <f>ROUND(SUMIF(AA271:AA284,"=32945098",GM271:GM284),2)</f>
        <v>0</v>
      </c>
      <c r="CB286" s="2">
        <f>ROUND(SUMIF(AA271:AA284,"=32945098",GN271:GN284),2)</f>
        <v>0</v>
      </c>
      <c r="CC286" s="2">
        <f>ROUND(SUMIF(AA271:AA284,"=32945098",GO271:GO284),2)</f>
        <v>0</v>
      </c>
      <c r="CD286" s="2">
        <f>ROUND(SUMIF(AA271:AA284,"=32945098",GP271:GP284),2)</f>
        <v>0</v>
      </c>
      <c r="CE286" s="2">
        <f>AC286-BX286</f>
        <v>0</v>
      </c>
      <c r="CF286" s="2">
        <f>AC286-BY286</f>
        <v>0</v>
      </c>
      <c r="CG286" s="2">
        <f>BX286-BZ286</f>
        <v>0</v>
      </c>
      <c r="CH286" s="2">
        <f>AC286-BX286-BY286+BZ286</f>
        <v>0</v>
      </c>
      <c r="CI286" s="2">
        <f>BY286-BZ286</f>
        <v>0</v>
      </c>
      <c r="CJ286" s="2">
        <f>ROUND(SUMIF(AA271:AA284,"=32945098",GX271:GX284),2)</f>
        <v>0</v>
      </c>
      <c r="CK286" s="2">
        <f>ROUND(SUMIF(AA271:AA284,"=32945098",GY271:GY284),2)</f>
        <v>0</v>
      </c>
      <c r="CL286" s="2">
        <f>ROUND(SUMIF(AA271:AA284,"=32945098",GZ271:GZ284),2)</f>
        <v>0</v>
      </c>
      <c r="CM286" s="2">
        <f>ROUND(SUMIF(AA271:AA284,"=32945098",HD271:HD284),2)</f>
        <v>0</v>
      </c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  <c r="EU286" s="3"/>
      <c r="EV286" s="3"/>
      <c r="EW286" s="3"/>
      <c r="EX286" s="3"/>
      <c r="EY286" s="3"/>
      <c r="EZ286" s="3"/>
      <c r="FA286" s="3"/>
      <c r="FB286" s="3"/>
      <c r="FC286" s="3"/>
      <c r="FD286" s="3"/>
      <c r="FE286" s="3"/>
      <c r="FF286" s="3"/>
      <c r="FG286" s="3"/>
      <c r="FH286" s="3"/>
      <c r="FI286" s="3"/>
      <c r="FJ286" s="3"/>
      <c r="FK286" s="3"/>
      <c r="FL286" s="3"/>
      <c r="FM286" s="3"/>
      <c r="FN286" s="3"/>
      <c r="FO286" s="3"/>
      <c r="FP286" s="3"/>
      <c r="FQ286" s="3"/>
      <c r="FR286" s="3"/>
      <c r="FS286" s="3"/>
      <c r="FT286" s="3"/>
      <c r="FU286" s="3"/>
      <c r="FV286" s="3"/>
      <c r="FW286" s="3"/>
      <c r="FX286" s="3"/>
      <c r="FY286" s="3"/>
      <c r="FZ286" s="3"/>
      <c r="GA286" s="3"/>
      <c r="GB286" s="3"/>
      <c r="GC286" s="3"/>
      <c r="GD286" s="3"/>
      <c r="GE286" s="3"/>
      <c r="GF286" s="3"/>
      <c r="GG286" s="3"/>
      <c r="GH286" s="3"/>
      <c r="GI286" s="3"/>
      <c r="GJ286" s="3"/>
      <c r="GK286" s="3"/>
      <c r="GL286" s="3"/>
      <c r="GM286" s="3"/>
      <c r="GN286" s="3"/>
      <c r="GO286" s="3"/>
      <c r="GP286" s="3"/>
      <c r="GQ286" s="3"/>
      <c r="GR286" s="3"/>
      <c r="GS286" s="3"/>
      <c r="GT286" s="3"/>
      <c r="GU286" s="3"/>
      <c r="GV286" s="3"/>
      <c r="GW286" s="3"/>
      <c r="GX286" s="3">
        <v>0</v>
      </c>
    </row>
    <row r="288" spans="1:245" x14ac:dyDescent="0.2">
      <c r="A288" s="4">
        <v>50</v>
      </c>
      <c r="B288" s="4">
        <v>0</v>
      </c>
      <c r="C288" s="4">
        <v>0</v>
      </c>
      <c r="D288" s="4">
        <v>1</v>
      </c>
      <c r="E288" s="4">
        <v>201</v>
      </c>
      <c r="F288" s="4">
        <f>ROUND(Source!O286,O288)</f>
        <v>0</v>
      </c>
      <c r="G288" s="4" t="s">
        <v>107</v>
      </c>
      <c r="H288" s="4" t="s">
        <v>108</v>
      </c>
      <c r="I288" s="4"/>
      <c r="J288" s="4"/>
      <c r="K288" s="4">
        <v>201</v>
      </c>
      <c r="L288" s="4">
        <v>1</v>
      </c>
      <c r="M288" s="4">
        <v>3</v>
      </c>
      <c r="N288" s="4" t="s">
        <v>3</v>
      </c>
      <c r="O288" s="4">
        <v>2</v>
      </c>
      <c r="P288" s="4"/>
      <c r="Q288" s="4"/>
      <c r="R288" s="4"/>
      <c r="S288" s="4"/>
      <c r="T288" s="4"/>
      <c r="U288" s="4"/>
      <c r="V288" s="4"/>
      <c r="W288" s="4">
        <v>52849.34</v>
      </c>
      <c r="X288" s="4">
        <v>1</v>
      </c>
      <c r="Y288" s="4">
        <v>52849.34</v>
      </c>
      <c r="Z288" s="4"/>
      <c r="AA288" s="4"/>
      <c r="AB288" s="4"/>
    </row>
    <row r="289" spans="1:28" x14ac:dyDescent="0.2">
      <c r="A289" s="4">
        <v>50</v>
      </c>
      <c r="B289" s="4">
        <v>0</v>
      </c>
      <c r="C289" s="4">
        <v>0</v>
      </c>
      <c r="D289" s="4">
        <v>1</v>
      </c>
      <c r="E289" s="4">
        <v>202</v>
      </c>
      <c r="F289" s="4">
        <f>ROUND(Source!P286,O289)</f>
        <v>0</v>
      </c>
      <c r="G289" s="4" t="s">
        <v>109</v>
      </c>
      <c r="H289" s="4" t="s">
        <v>110</v>
      </c>
      <c r="I289" s="4"/>
      <c r="J289" s="4"/>
      <c r="K289" s="4">
        <v>202</v>
      </c>
      <c r="L289" s="4">
        <v>2</v>
      </c>
      <c r="M289" s="4">
        <v>3</v>
      </c>
      <c r="N289" s="4" t="s">
        <v>3</v>
      </c>
      <c r="O289" s="4">
        <v>2</v>
      </c>
      <c r="P289" s="4"/>
      <c r="Q289" s="4"/>
      <c r="R289" s="4"/>
      <c r="S289" s="4"/>
      <c r="T289" s="4"/>
      <c r="U289" s="4"/>
      <c r="V289" s="4"/>
      <c r="W289" s="4">
        <v>45586.71</v>
      </c>
      <c r="X289" s="4">
        <v>1</v>
      </c>
      <c r="Y289" s="4">
        <v>45586.71</v>
      </c>
      <c r="Z289" s="4"/>
      <c r="AA289" s="4"/>
      <c r="AB289" s="4"/>
    </row>
    <row r="290" spans="1:28" x14ac:dyDescent="0.2">
      <c r="A290" s="4">
        <v>50</v>
      </c>
      <c r="B290" s="4">
        <v>0</v>
      </c>
      <c r="C290" s="4">
        <v>0</v>
      </c>
      <c r="D290" s="4">
        <v>1</v>
      </c>
      <c r="E290" s="4">
        <v>222</v>
      </c>
      <c r="F290" s="4">
        <f>ROUND(Source!AO286,O290)</f>
        <v>0</v>
      </c>
      <c r="G290" s="4" t="s">
        <v>111</v>
      </c>
      <c r="H290" s="4" t="s">
        <v>112</v>
      </c>
      <c r="I290" s="4"/>
      <c r="J290" s="4"/>
      <c r="K290" s="4">
        <v>222</v>
      </c>
      <c r="L290" s="4">
        <v>3</v>
      </c>
      <c r="M290" s="4">
        <v>3</v>
      </c>
      <c r="N290" s="4" t="s">
        <v>3</v>
      </c>
      <c r="O290" s="4">
        <v>2</v>
      </c>
      <c r="P290" s="4"/>
      <c r="Q290" s="4"/>
      <c r="R290" s="4"/>
      <c r="S290" s="4"/>
      <c r="T290" s="4"/>
      <c r="U290" s="4"/>
      <c r="V290" s="4"/>
      <c r="W290" s="4">
        <v>0</v>
      </c>
      <c r="X290" s="4">
        <v>1</v>
      </c>
      <c r="Y290" s="4">
        <v>0</v>
      </c>
      <c r="Z290" s="4"/>
      <c r="AA290" s="4"/>
      <c r="AB290" s="4"/>
    </row>
    <row r="291" spans="1:28" x14ac:dyDescent="0.2">
      <c r="A291" s="4">
        <v>50</v>
      </c>
      <c r="B291" s="4">
        <v>0</v>
      </c>
      <c r="C291" s="4">
        <v>0</v>
      </c>
      <c r="D291" s="4">
        <v>1</v>
      </c>
      <c r="E291" s="4">
        <v>225</v>
      </c>
      <c r="F291" s="4">
        <f>ROUND(Source!AV286,O291)</f>
        <v>0</v>
      </c>
      <c r="G291" s="4" t="s">
        <v>113</v>
      </c>
      <c r="H291" s="4" t="s">
        <v>114</v>
      </c>
      <c r="I291" s="4"/>
      <c r="J291" s="4"/>
      <c r="K291" s="4">
        <v>225</v>
      </c>
      <c r="L291" s="4">
        <v>4</v>
      </c>
      <c r="M291" s="4">
        <v>3</v>
      </c>
      <c r="N291" s="4" t="s">
        <v>3</v>
      </c>
      <c r="O291" s="4">
        <v>2</v>
      </c>
      <c r="P291" s="4"/>
      <c r="Q291" s="4"/>
      <c r="R291" s="4"/>
      <c r="S291" s="4"/>
      <c r="T291" s="4"/>
      <c r="U291" s="4"/>
      <c r="V291" s="4"/>
      <c r="W291" s="4">
        <v>45586.71</v>
      </c>
      <c r="X291" s="4">
        <v>1</v>
      </c>
      <c r="Y291" s="4">
        <v>45586.71</v>
      </c>
      <c r="Z291" s="4"/>
      <c r="AA291" s="4"/>
      <c r="AB291" s="4"/>
    </row>
    <row r="292" spans="1:28" x14ac:dyDescent="0.2">
      <c r="A292" s="4">
        <v>50</v>
      </c>
      <c r="B292" s="4">
        <v>0</v>
      </c>
      <c r="C292" s="4">
        <v>0</v>
      </c>
      <c r="D292" s="4">
        <v>1</v>
      </c>
      <c r="E292" s="4">
        <v>226</v>
      </c>
      <c r="F292" s="4">
        <f>ROUND(Source!AW286,O292)</f>
        <v>0</v>
      </c>
      <c r="G292" s="4" t="s">
        <v>115</v>
      </c>
      <c r="H292" s="4" t="s">
        <v>116</v>
      </c>
      <c r="I292" s="4"/>
      <c r="J292" s="4"/>
      <c r="K292" s="4">
        <v>226</v>
      </c>
      <c r="L292" s="4">
        <v>5</v>
      </c>
      <c r="M292" s="4">
        <v>3</v>
      </c>
      <c r="N292" s="4" t="s">
        <v>3</v>
      </c>
      <c r="O292" s="4">
        <v>2</v>
      </c>
      <c r="P292" s="4"/>
      <c r="Q292" s="4"/>
      <c r="R292" s="4"/>
      <c r="S292" s="4"/>
      <c r="T292" s="4"/>
      <c r="U292" s="4"/>
      <c r="V292" s="4"/>
      <c r="W292" s="4">
        <v>45586.71</v>
      </c>
      <c r="X292" s="4">
        <v>1</v>
      </c>
      <c r="Y292" s="4">
        <v>45586.71</v>
      </c>
      <c r="Z292" s="4"/>
      <c r="AA292" s="4"/>
      <c r="AB292" s="4"/>
    </row>
    <row r="293" spans="1:28" x14ac:dyDescent="0.2">
      <c r="A293" s="4">
        <v>50</v>
      </c>
      <c r="B293" s="4">
        <v>0</v>
      </c>
      <c r="C293" s="4">
        <v>0</v>
      </c>
      <c r="D293" s="4">
        <v>1</v>
      </c>
      <c r="E293" s="4">
        <v>227</v>
      </c>
      <c r="F293" s="4">
        <f>ROUND(Source!AX286,O293)</f>
        <v>0</v>
      </c>
      <c r="G293" s="4" t="s">
        <v>117</v>
      </c>
      <c r="H293" s="4" t="s">
        <v>118</v>
      </c>
      <c r="I293" s="4"/>
      <c r="J293" s="4"/>
      <c r="K293" s="4">
        <v>227</v>
      </c>
      <c r="L293" s="4">
        <v>6</v>
      </c>
      <c r="M293" s="4">
        <v>3</v>
      </c>
      <c r="N293" s="4" t="s">
        <v>3</v>
      </c>
      <c r="O293" s="4">
        <v>2</v>
      </c>
      <c r="P293" s="4"/>
      <c r="Q293" s="4"/>
      <c r="R293" s="4"/>
      <c r="S293" s="4"/>
      <c r="T293" s="4"/>
      <c r="U293" s="4"/>
      <c r="V293" s="4"/>
      <c r="W293" s="4">
        <v>0</v>
      </c>
      <c r="X293" s="4">
        <v>1</v>
      </c>
      <c r="Y293" s="4">
        <v>0</v>
      </c>
      <c r="Z293" s="4"/>
      <c r="AA293" s="4"/>
      <c r="AB293" s="4"/>
    </row>
    <row r="294" spans="1:28" x14ac:dyDescent="0.2">
      <c r="A294" s="4">
        <v>50</v>
      </c>
      <c r="B294" s="4">
        <v>0</v>
      </c>
      <c r="C294" s="4">
        <v>0</v>
      </c>
      <c r="D294" s="4">
        <v>1</v>
      </c>
      <c r="E294" s="4">
        <v>228</v>
      </c>
      <c r="F294" s="4">
        <f>ROUND(Source!AY286,O294)</f>
        <v>0</v>
      </c>
      <c r="G294" s="4" t="s">
        <v>119</v>
      </c>
      <c r="H294" s="4" t="s">
        <v>120</v>
      </c>
      <c r="I294" s="4"/>
      <c r="J294" s="4"/>
      <c r="K294" s="4">
        <v>228</v>
      </c>
      <c r="L294" s="4">
        <v>7</v>
      </c>
      <c r="M294" s="4">
        <v>3</v>
      </c>
      <c r="N294" s="4" t="s">
        <v>3</v>
      </c>
      <c r="O294" s="4">
        <v>2</v>
      </c>
      <c r="P294" s="4"/>
      <c r="Q294" s="4"/>
      <c r="R294" s="4"/>
      <c r="S294" s="4"/>
      <c r="T294" s="4"/>
      <c r="U294" s="4"/>
      <c r="V294" s="4"/>
      <c r="W294" s="4">
        <v>45586.71</v>
      </c>
      <c r="X294" s="4">
        <v>1</v>
      </c>
      <c r="Y294" s="4">
        <v>45586.71</v>
      </c>
      <c r="Z294" s="4"/>
      <c r="AA294" s="4"/>
      <c r="AB294" s="4"/>
    </row>
    <row r="295" spans="1:28" x14ac:dyDescent="0.2">
      <c r="A295" s="4">
        <v>50</v>
      </c>
      <c r="B295" s="4">
        <v>0</v>
      </c>
      <c r="C295" s="4">
        <v>0</v>
      </c>
      <c r="D295" s="4">
        <v>1</v>
      </c>
      <c r="E295" s="4">
        <v>216</v>
      </c>
      <c r="F295" s="4">
        <f>ROUND(Source!AP286,O295)</f>
        <v>0</v>
      </c>
      <c r="G295" s="4" t="s">
        <v>121</v>
      </c>
      <c r="H295" s="4" t="s">
        <v>122</v>
      </c>
      <c r="I295" s="4"/>
      <c r="J295" s="4"/>
      <c r="K295" s="4">
        <v>216</v>
      </c>
      <c r="L295" s="4">
        <v>8</v>
      </c>
      <c r="M295" s="4">
        <v>3</v>
      </c>
      <c r="N295" s="4" t="s">
        <v>3</v>
      </c>
      <c r="O295" s="4">
        <v>2</v>
      </c>
      <c r="P295" s="4"/>
      <c r="Q295" s="4"/>
      <c r="R295" s="4"/>
      <c r="S295" s="4"/>
      <c r="T295" s="4"/>
      <c r="U295" s="4"/>
      <c r="V295" s="4"/>
      <c r="W295" s="4">
        <v>0</v>
      </c>
      <c r="X295" s="4">
        <v>1</v>
      </c>
      <c r="Y295" s="4">
        <v>0</v>
      </c>
      <c r="Z295" s="4"/>
      <c r="AA295" s="4"/>
      <c r="AB295" s="4"/>
    </row>
    <row r="296" spans="1:28" x14ac:dyDescent="0.2">
      <c r="A296" s="4">
        <v>50</v>
      </c>
      <c r="B296" s="4">
        <v>0</v>
      </c>
      <c r="C296" s="4">
        <v>0</v>
      </c>
      <c r="D296" s="4">
        <v>1</v>
      </c>
      <c r="E296" s="4">
        <v>223</v>
      </c>
      <c r="F296" s="4">
        <f>ROUND(Source!AQ286,O296)</f>
        <v>0</v>
      </c>
      <c r="G296" s="4" t="s">
        <v>123</v>
      </c>
      <c r="H296" s="4" t="s">
        <v>124</v>
      </c>
      <c r="I296" s="4"/>
      <c r="J296" s="4"/>
      <c r="K296" s="4">
        <v>223</v>
      </c>
      <c r="L296" s="4">
        <v>9</v>
      </c>
      <c r="M296" s="4">
        <v>3</v>
      </c>
      <c r="N296" s="4" t="s">
        <v>3</v>
      </c>
      <c r="O296" s="4">
        <v>2</v>
      </c>
      <c r="P296" s="4"/>
      <c r="Q296" s="4"/>
      <c r="R296" s="4"/>
      <c r="S296" s="4"/>
      <c r="T296" s="4"/>
      <c r="U296" s="4"/>
      <c r="V296" s="4"/>
      <c r="W296" s="4">
        <v>0</v>
      </c>
      <c r="X296" s="4">
        <v>1</v>
      </c>
      <c r="Y296" s="4">
        <v>0</v>
      </c>
      <c r="Z296" s="4"/>
      <c r="AA296" s="4"/>
      <c r="AB296" s="4"/>
    </row>
    <row r="297" spans="1:28" x14ac:dyDescent="0.2">
      <c r="A297" s="4">
        <v>50</v>
      </c>
      <c r="B297" s="4">
        <v>0</v>
      </c>
      <c r="C297" s="4">
        <v>0</v>
      </c>
      <c r="D297" s="4">
        <v>1</v>
      </c>
      <c r="E297" s="4">
        <v>229</v>
      </c>
      <c r="F297" s="4">
        <f>ROUND(Source!AZ286,O297)</f>
        <v>0</v>
      </c>
      <c r="G297" s="4" t="s">
        <v>125</v>
      </c>
      <c r="H297" s="4" t="s">
        <v>126</v>
      </c>
      <c r="I297" s="4"/>
      <c r="J297" s="4"/>
      <c r="K297" s="4">
        <v>229</v>
      </c>
      <c r="L297" s="4">
        <v>10</v>
      </c>
      <c r="M297" s="4">
        <v>3</v>
      </c>
      <c r="N297" s="4" t="s">
        <v>3</v>
      </c>
      <c r="O297" s="4">
        <v>2</v>
      </c>
      <c r="P297" s="4"/>
      <c r="Q297" s="4"/>
      <c r="R297" s="4"/>
      <c r="S297" s="4"/>
      <c r="T297" s="4"/>
      <c r="U297" s="4"/>
      <c r="V297" s="4"/>
      <c r="W297" s="4">
        <v>0</v>
      </c>
      <c r="X297" s="4">
        <v>1</v>
      </c>
      <c r="Y297" s="4">
        <v>0</v>
      </c>
      <c r="Z297" s="4"/>
      <c r="AA297" s="4"/>
      <c r="AB297" s="4"/>
    </row>
    <row r="298" spans="1:28" x14ac:dyDescent="0.2">
      <c r="A298" s="4">
        <v>50</v>
      </c>
      <c r="B298" s="4">
        <v>0</v>
      </c>
      <c r="C298" s="4">
        <v>0</v>
      </c>
      <c r="D298" s="4">
        <v>1</v>
      </c>
      <c r="E298" s="4">
        <v>203</v>
      </c>
      <c r="F298" s="4">
        <f>ROUND(Source!Q286,O298)</f>
        <v>0</v>
      </c>
      <c r="G298" s="4" t="s">
        <v>127</v>
      </c>
      <c r="H298" s="4" t="s">
        <v>128</v>
      </c>
      <c r="I298" s="4"/>
      <c r="J298" s="4"/>
      <c r="K298" s="4">
        <v>203</v>
      </c>
      <c r="L298" s="4">
        <v>11</v>
      </c>
      <c r="M298" s="4">
        <v>3</v>
      </c>
      <c r="N298" s="4" t="s">
        <v>3</v>
      </c>
      <c r="O298" s="4">
        <v>2</v>
      </c>
      <c r="P298" s="4"/>
      <c r="Q298" s="4"/>
      <c r="R298" s="4"/>
      <c r="S298" s="4"/>
      <c r="T298" s="4"/>
      <c r="U298" s="4"/>
      <c r="V298" s="4"/>
      <c r="W298" s="4">
        <v>76.23</v>
      </c>
      <c r="X298" s="4">
        <v>1</v>
      </c>
      <c r="Y298" s="4">
        <v>76.23</v>
      </c>
      <c r="Z298" s="4"/>
      <c r="AA298" s="4"/>
      <c r="AB298" s="4"/>
    </row>
    <row r="299" spans="1:28" x14ac:dyDescent="0.2">
      <c r="A299" s="4">
        <v>50</v>
      </c>
      <c r="B299" s="4">
        <v>0</v>
      </c>
      <c r="C299" s="4">
        <v>0</v>
      </c>
      <c r="D299" s="4">
        <v>1</v>
      </c>
      <c r="E299" s="4">
        <v>231</v>
      </c>
      <c r="F299" s="4">
        <f>ROUND(Source!BB286,O299)</f>
        <v>0</v>
      </c>
      <c r="G299" s="4" t="s">
        <v>129</v>
      </c>
      <c r="H299" s="4" t="s">
        <v>130</v>
      </c>
      <c r="I299" s="4"/>
      <c r="J299" s="4"/>
      <c r="K299" s="4">
        <v>231</v>
      </c>
      <c r="L299" s="4">
        <v>12</v>
      </c>
      <c r="M299" s="4">
        <v>3</v>
      </c>
      <c r="N299" s="4" t="s">
        <v>3</v>
      </c>
      <c r="O299" s="4">
        <v>2</v>
      </c>
      <c r="P299" s="4"/>
      <c r="Q299" s="4"/>
      <c r="R299" s="4"/>
      <c r="S299" s="4"/>
      <c r="T299" s="4"/>
      <c r="U299" s="4"/>
      <c r="V299" s="4"/>
      <c r="W299" s="4">
        <v>0</v>
      </c>
      <c r="X299" s="4">
        <v>1</v>
      </c>
      <c r="Y299" s="4">
        <v>0</v>
      </c>
      <c r="Z299" s="4"/>
      <c r="AA299" s="4"/>
      <c r="AB299" s="4"/>
    </row>
    <row r="300" spans="1:28" x14ac:dyDescent="0.2">
      <c r="A300" s="4">
        <v>50</v>
      </c>
      <c r="B300" s="4">
        <v>0</v>
      </c>
      <c r="C300" s="4">
        <v>0</v>
      </c>
      <c r="D300" s="4">
        <v>1</v>
      </c>
      <c r="E300" s="4">
        <v>204</v>
      </c>
      <c r="F300" s="4">
        <f>ROUND(Source!R286,O300)</f>
        <v>0</v>
      </c>
      <c r="G300" s="4" t="s">
        <v>131</v>
      </c>
      <c r="H300" s="4" t="s">
        <v>132</v>
      </c>
      <c r="I300" s="4"/>
      <c r="J300" s="4"/>
      <c r="K300" s="4">
        <v>204</v>
      </c>
      <c r="L300" s="4">
        <v>13</v>
      </c>
      <c r="M300" s="4">
        <v>3</v>
      </c>
      <c r="N300" s="4" t="s">
        <v>3</v>
      </c>
      <c r="O300" s="4">
        <v>2</v>
      </c>
      <c r="P300" s="4"/>
      <c r="Q300" s="4"/>
      <c r="R300" s="4"/>
      <c r="S300" s="4"/>
      <c r="T300" s="4"/>
      <c r="U300" s="4"/>
      <c r="V300" s="4"/>
      <c r="W300" s="4">
        <v>103.02</v>
      </c>
      <c r="X300" s="4">
        <v>1</v>
      </c>
      <c r="Y300" s="4">
        <v>103.02</v>
      </c>
      <c r="Z300" s="4"/>
      <c r="AA300" s="4"/>
      <c r="AB300" s="4"/>
    </row>
    <row r="301" spans="1:28" x14ac:dyDescent="0.2">
      <c r="A301" s="4">
        <v>50</v>
      </c>
      <c r="B301" s="4">
        <v>0</v>
      </c>
      <c r="C301" s="4">
        <v>0</v>
      </c>
      <c r="D301" s="4">
        <v>1</v>
      </c>
      <c r="E301" s="4">
        <v>205</v>
      </c>
      <c r="F301" s="4">
        <f>ROUND(Source!S286,O301)</f>
        <v>0</v>
      </c>
      <c r="G301" s="4" t="s">
        <v>133</v>
      </c>
      <c r="H301" s="4" t="s">
        <v>134</v>
      </c>
      <c r="I301" s="4"/>
      <c r="J301" s="4"/>
      <c r="K301" s="4">
        <v>205</v>
      </c>
      <c r="L301" s="4">
        <v>14</v>
      </c>
      <c r="M301" s="4">
        <v>3</v>
      </c>
      <c r="N301" s="4" t="s">
        <v>3</v>
      </c>
      <c r="O301" s="4">
        <v>2</v>
      </c>
      <c r="P301" s="4"/>
      <c r="Q301" s="4"/>
      <c r="R301" s="4"/>
      <c r="S301" s="4"/>
      <c r="T301" s="4"/>
      <c r="U301" s="4"/>
      <c r="V301" s="4"/>
      <c r="W301" s="4">
        <v>7083.38</v>
      </c>
      <c r="X301" s="4">
        <v>1</v>
      </c>
      <c r="Y301" s="4">
        <v>7083.38</v>
      </c>
      <c r="Z301" s="4"/>
      <c r="AA301" s="4"/>
      <c r="AB301" s="4"/>
    </row>
    <row r="302" spans="1:28" x14ac:dyDescent="0.2">
      <c r="A302" s="4">
        <v>50</v>
      </c>
      <c r="B302" s="4">
        <v>0</v>
      </c>
      <c r="C302" s="4">
        <v>0</v>
      </c>
      <c r="D302" s="4">
        <v>1</v>
      </c>
      <c r="E302" s="4">
        <v>232</v>
      </c>
      <c r="F302" s="4">
        <f>ROUND(Source!BC286,O302)</f>
        <v>0</v>
      </c>
      <c r="G302" s="4" t="s">
        <v>135</v>
      </c>
      <c r="H302" s="4" t="s">
        <v>136</v>
      </c>
      <c r="I302" s="4"/>
      <c r="J302" s="4"/>
      <c r="K302" s="4">
        <v>232</v>
      </c>
      <c r="L302" s="4">
        <v>15</v>
      </c>
      <c r="M302" s="4">
        <v>3</v>
      </c>
      <c r="N302" s="4" t="s">
        <v>3</v>
      </c>
      <c r="O302" s="4">
        <v>2</v>
      </c>
      <c r="P302" s="4"/>
      <c r="Q302" s="4"/>
      <c r="R302" s="4"/>
      <c r="S302" s="4"/>
      <c r="T302" s="4"/>
      <c r="U302" s="4"/>
      <c r="V302" s="4"/>
      <c r="W302" s="4">
        <v>0</v>
      </c>
      <c r="X302" s="4">
        <v>1</v>
      </c>
      <c r="Y302" s="4">
        <v>0</v>
      </c>
      <c r="Z302" s="4"/>
      <c r="AA302" s="4"/>
      <c r="AB302" s="4"/>
    </row>
    <row r="303" spans="1:28" x14ac:dyDescent="0.2">
      <c r="A303" s="4">
        <v>50</v>
      </c>
      <c r="B303" s="4">
        <v>0</v>
      </c>
      <c r="C303" s="4">
        <v>0</v>
      </c>
      <c r="D303" s="4">
        <v>1</v>
      </c>
      <c r="E303" s="4">
        <v>214</v>
      </c>
      <c r="F303" s="4">
        <f>ROUND(Source!AS286,O303)</f>
        <v>0</v>
      </c>
      <c r="G303" s="4" t="s">
        <v>137</v>
      </c>
      <c r="H303" s="4" t="s">
        <v>138</v>
      </c>
      <c r="I303" s="4"/>
      <c r="J303" s="4"/>
      <c r="K303" s="4">
        <v>214</v>
      </c>
      <c r="L303" s="4">
        <v>16</v>
      </c>
      <c r="M303" s="4">
        <v>3</v>
      </c>
      <c r="N303" s="4" t="s">
        <v>3</v>
      </c>
      <c r="O303" s="4">
        <v>2</v>
      </c>
      <c r="P303" s="4"/>
      <c r="Q303" s="4"/>
      <c r="R303" s="4"/>
      <c r="S303" s="4"/>
      <c r="T303" s="4"/>
      <c r="U303" s="4"/>
      <c r="V303" s="4"/>
      <c r="W303" s="4">
        <v>63305.62</v>
      </c>
      <c r="X303" s="4">
        <v>1</v>
      </c>
      <c r="Y303" s="4">
        <v>63305.62</v>
      </c>
      <c r="Z303" s="4"/>
      <c r="AA303" s="4"/>
      <c r="AB303" s="4"/>
    </row>
    <row r="304" spans="1:28" x14ac:dyDescent="0.2">
      <c r="A304" s="4">
        <v>50</v>
      </c>
      <c r="B304" s="4">
        <v>0</v>
      </c>
      <c r="C304" s="4">
        <v>0</v>
      </c>
      <c r="D304" s="4">
        <v>1</v>
      </c>
      <c r="E304" s="4">
        <v>215</v>
      </c>
      <c r="F304" s="4">
        <f>ROUND(Source!AT286,O304)</f>
        <v>0</v>
      </c>
      <c r="G304" s="4" t="s">
        <v>139</v>
      </c>
      <c r="H304" s="4" t="s">
        <v>140</v>
      </c>
      <c r="I304" s="4"/>
      <c r="J304" s="4"/>
      <c r="K304" s="4">
        <v>215</v>
      </c>
      <c r="L304" s="4">
        <v>17</v>
      </c>
      <c r="M304" s="4">
        <v>3</v>
      </c>
      <c r="N304" s="4" t="s">
        <v>3</v>
      </c>
      <c r="O304" s="4">
        <v>2</v>
      </c>
      <c r="P304" s="4"/>
      <c r="Q304" s="4"/>
      <c r="R304" s="4"/>
      <c r="S304" s="4"/>
      <c r="T304" s="4"/>
      <c r="U304" s="4"/>
      <c r="V304" s="4"/>
      <c r="W304" s="4">
        <v>0</v>
      </c>
      <c r="X304" s="4">
        <v>1</v>
      </c>
      <c r="Y304" s="4">
        <v>0</v>
      </c>
      <c r="Z304" s="4"/>
      <c r="AA304" s="4"/>
      <c r="AB304" s="4"/>
    </row>
    <row r="305" spans="1:245" x14ac:dyDescent="0.2">
      <c r="A305" s="4">
        <v>50</v>
      </c>
      <c r="B305" s="4">
        <v>0</v>
      </c>
      <c r="C305" s="4">
        <v>0</v>
      </c>
      <c r="D305" s="4">
        <v>1</v>
      </c>
      <c r="E305" s="4">
        <v>217</v>
      </c>
      <c r="F305" s="4">
        <f>ROUND(Source!AU286,O305)</f>
        <v>0</v>
      </c>
      <c r="G305" s="4" t="s">
        <v>141</v>
      </c>
      <c r="H305" s="4" t="s">
        <v>142</v>
      </c>
      <c r="I305" s="4"/>
      <c r="J305" s="4"/>
      <c r="K305" s="4">
        <v>217</v>
      </c>
      <c r="L305" s="4">
        <v>18</v>
      </c>
      <c r="M305" s="4">
        <v>3</v>
      </c>
      <c r="N305" s="4" t="s">
        <v>3</v>
      </c>
      <c r="O305" s="4">
        <v>2</v>
      </c>
      <c r="P305" s="4"/>
      <c r="Q305" s="4"/>
      <c r="R305" s="4"/>
      <c r="S305" s="4"/>
      <c r="T305" s="4"/>
      <c r="U305" s="4"/>
      <c r="V305" s="4"/>
      <c r="W305" s="4">
        <v>0</v>
      </c>
      <c r="X305" s="4">
        <v>1</v>
      </c>
      <c r="Y305" s="4">
        <v>0</v>
      </c>
      <c r="Z305" s="4"/>
      <c r="AA305" s="4"/>
      <c r="AB305" s="4"/>
    </row>
    <row r="306" spans="1:245" x14ac:dyDescent="0.2">
      <c r="A306" s="4">
        <v>50</v>
      </c>
      <c r="B306" s="4">
        <v>0</v>
      </c>
      <c r="C306" s="4">
        <v>0</v>
      </c>
      <c r="D306" s="4">
        <v>1</v>
      </c>
      <c r="E306" s="4">
        <v>230</v>
      </c>
      <c r="F306" s="4">
        <f>ROUND(Source!BA286,O306)</f>
        <v>0</v>
      </c>
      <c r="G306" s="4" t="s">
        <v>143</v>
      </c>
      <c r="H306" s="4" t="s">
        <v>144</v>
      </c>
      <c r="I306" s="4"/>
      <c r="J306" s="4"/>
      <c r="K306" s="4">
        <v>230</v>
      </c>
      <c r="L306" s="4">
        <v>19</v>
      </c>
      <c r="M306" s="4">
        <v>3</v>
      </c>
      <c r="N306" s="4" t="s">
        <v>3</v>
      </c>
      <c r="O306" s="4">
        <v>2</v>
      </c>
      <c r="P306" s="4"/>
      <c r="Q306" s="4"/>
      <c r="R306" s="4"/>
      <c r="S306" s="4"/>
      <c r="T306" s="4"/>
      <c r="U306" s="4"/>
      <c r="V306" s="4"/>
      <c r="W306" s="4">
        <v>0</v>
      </c>
      <c r="X306" s="4">
        <v>1</v>
      </c>
      <c r="Y306" s="4">
        <v>0</v>
      </c>
      <c r="Z306" s="4"/>
      <c r="AA306" s="4"/>
      <c r="AB306" s="4"/>
    </row>
    <row r="307" spans="1:245" x14ac:dyDescent="0.2">
      <c r="A307" s="4">
        <v>50</v>
      </c>
      <c r="B307" s="4">
        <v>0</v>
      </c>
      <c r="C307" s="4">
        <v>0</v>
      </c>
      <c r="D307" s="4">
        <v>1</v>
      </c>
      <c r="E307" s="4">
        <v>206</v>
      </c>
      <c r="F307" s="4">
        <f>ROUND(Source!T286,O307)</f>
        <v>0</v>
      </c>
      <c r="G307" s="4" t="s">
        <v>145</v>
      </c>
      <c r="H307" s="4" t="s">
        <v>146</v>
      </c>
      <c r="I307" s="4"/>
      <c r="J307" s="4"/>
      <c r="K307" s="4">
        <v>206</v>
      </c>
      <c r="L307" s="4">
        <v>20</v>
      </c>
      <c r="M307" s="4">
        <v>3</v>
      </c>
      <c r="N307" s="4" t="s">
        <v>3</v>
      </c>
      <c r="O307" s="4">
        <v>2</v>
      </c>
      <c r="P307" s="4"/>
      <c r="Q307" s="4"/>
      <c r="R307" s="4"/>
      <c r="S307" s="4"/>
      <c r="T307" s="4"/>
      <c r="U307" s="4"/>
      <c r="V307" s="4"/>
      <c r="W307" s="4">
        <v>0</v>
      </c>
      <c r="X307" s="4">
        <v>1</v>
      </c>
      <c r="Y307" s="4">
        <v>0</v>
      </c>
      <c r="Z307" s="4"/>
      <c r="AA307" s="4"/>
      <c r="AB307" s="4"/>
    </row>
    <row r="308" spans="1:245" x14ac:dyDescent="0.2">
      <c r="A308" s="4">
        <v>50</v>
      </c>
      <c r="B308" s="4">
        <v>0</v>
      </c>
      <c r="C308" s="4">
        <v>0</v>
      </c>
      <c r="D308" s="4">
        <v>1</v>
      </c>
      <c r="E308" s="4">
        <v>207</v>
      </c>
      <c r="F308" s="4">
        <f>ROUND(Source!U286,O308)</f>
        <v>0</v>
      </c>
      <c r="G308" s="4" t="s">
        <v>147</v>
      </c>
      <c r="H308" s="4" t="s">
        <v>148</v>
      </c>
      <c r="I308" s="4"/>
      <c r="J308" s="4"/>
      <c r="K308" s="4">
        <v>207</v>
      </c>
      <c r="L308" s="4">
        <v>21</v>
      </c>
      <c r="M308" s="4">
        <v>3</v>
      </c>
      <c r="N308" s="4" t="s">
        <v>3</v>
      </c>
      <c r="O308" s="4">
        <v>7</v>
      </c>
      <c r="P308" s="4"/>
      <c r="Q308" s="4"/>
      <c r="R308" s="4"/>
      <c r="S308" s="4"/>
      <c r="T308" s="4"/>
      <c r="U308" s="4"/>
      <c r="V308" s="4"/>
      <c r="W308" s="4">
        <v>16.33625</v>
      </c>
      <c r="X308" s="4">
        <v>1</v>
      </c>
      <c r="Y308" s="4">
        <v>16.33625</v>
      </c>
      <c r="Z308" s="4"/>
      <c r="AA308" s="4"/>
      <c r="AB308" s="4"/>
    </row>
    <row r="309" spans="1:245" x14ac:dyDescent="0.2">
      <c r="A309" s="4">
        <v>50</v>
      </c>
      <c r="B309" s="4">
        <v>0</v>
      </c>
      <c r="C309" s="4">
        <v>0</v>
      </c>
      <c r="D309" s="4">
        <v>1</v>
      </c>
      <c r="E309" s="4">
        <v>208</v>
      </c>
      <c r="F309" s="4">
        <f>ROUND(Source!V286,O309)</f>
        <v>0</v>
      </c>
      <c r="G309" s="4" t="s">
        <v>149</v>
      </c>
      <c r="H309" s="4" t="s">
        <v>150</v>
      </c>
      <c r="I309" s="4"/>
      <c r="J309" s="4"/>
      <c r="K309" s="4">
        <v>208</v>
      </c>
      <c r="L309" s="4">
        <v>22</v>
      </c>
      <c r="M309" s="4">
        <v>3</v>
      </c>
      <c r="N309" s="4" t="s">
        <v>3</v>
      </c>
      <c r="O309" s="4">
        <v>7</v>
      </c>
      <c r="P309" s="4"/>
      <c r="Q309" s="4"/>
      <c r="R309" s="4"/>
      <c r="S309" s="4"/>
      <c r="T309" s="4"/>
      <c r="U309" s="4"/>
      <c r="V309" s="4"/>
      <c r="W309" s="4">
        <v>0.215889</v>
      </c>
      <c r="X309" s="4">
        <v>1</v>
      </c>
      <c r="Y309" s="4">
        <v>0.215889</v>
      </c>
      <c r="Z309" s="4"/>
      <c r="AA309" s="4"/>
      <c r="AB309" s="4"/>
    </row>
    <row r="310" spans="1:245" x14ac:dyDescent="0.2">
      <c r="A310" s="4">
        <v>50</v>
      </c>
      <c r="B310" s="4">
        <v>0</v>
      </c>
      <c r="C310" s="4">
        <v>0</v>
      </c>
      <c r="D310" s="4">
        <v>1</v>
      </c>
      <c r="E310" s="4">
        <v>209</v>
      </c>
      <c r="F310" s="4">
        <f>ROUND(Source!W286,O310)</f>
        <v>0</v>
      </c>
      <c r="G310" s="4" t="s">
        <v>151</v>
      </c>
      <c r="H310" s="4" t="s">
        <v>152</v>
      </c>
      <c r="I310" s="4"/>
      <c r="J310" s="4"/>
      <c r="K310" s="4">
        <v>209</v>
      </c>
      <c r="L310" s="4">
        <v>23</v>
      </c>
      <c r="M310" s="4">
        <v>3</v>
      </c>
      <c r="N310" s="4" t="s">
        <v>3</v>
      </c>
      <c r="O310" s="4">
        <v>2</v>
      </c>
      <c r="P310" s="4"/>
      <c r="Q310" s="4"/>
      <c r="R310" s="4"/>
      <c r="S310" s="4"/>
      <c r="T310" s="4"/>
      <c r="U310" s="4"/>
      <c r="V310" s="4"/>
      <c r="W310" s="4">
        <v>0</v>
      </c>
      <c r="X310" s="4">
        <v>1</v>
      </c>
      <c r="Y310" s="4">
        <v>0</v>
      </c>
      <c r="Z310" s="4"/>
      <c r="AA310" s="4"/>
      <c r="AB310" s="4"/>
    </row>
    <row r="311" spans="1:245" x14ac:dyDescent="0.2">
      <c r="A311" s="4">
        <v>50</v>
      </c>
      <c r="B311" s="4">
        <v>0</v>
      </c>
      <c r="C311" s="4">
        <v>0</v>
      </c>
      <c r="D311" s="4">
        <v>1</v>
      </c>
      <c r="E311" s="4">
        <v>233</v>
      </c>
      <c r="F311" s="4">
        <f>ROUND(Source!BD286,O311)</f>
        <v>0</v>
      </c>
      <c r="G311" s="4" t="s">
        <v>153</v>
      </c>
      <c r="H311" s="4" t="s">
        <v>154</v>
      </c>
      <c r="I311" s="4"/>
      <c r="J311" s="4"/>
      <c r="K311" s="4">
        <v>233</v>
      </c>
      <c r="L311" s="4">
        <v>24</v>
      </c>
      <c r="M311" s="4">
        <v>3</v>
      </c>
      <c r="N311" s="4" t="s">
        <v>3</v>
      </c>
      <c r="O311" s="4">
        <v>2</v>
      </c>
      <c r="P311" s="4"/>
      <c r="Q311" s="4"/>
      <c r="R311" s="4"/>
      <c r="S311" s="4"/>
      <c r="T311" s="4"/>
      <c r="U311" s="4"/>
      <c r="V311" s="4"/>
      <c r="W311" s="4">
        <v>0</v>
      </c>
      <c r="X311" s="4">
        <v>1</v>
      </c>
      <c r="Y311" s="4">
        <v>0</v>
      </c>
      <c r="Z311" s="4"/>
      <c r="AA311" s="4"/>
      <c r="AB311" s="4"/>
    </row>
    <row r="312" spans="1:245" x14ac:dyDescent="0.2">
      <c r="A312" s="4">
        <v>50</v>
      </c>
      <c r="B312" s="4">
        <v>0</v>
      </c>
      <c r="C312" s="4">
        <v>0</v>
      </c>
      <c r="D312" s="4">
        <v>1</v>
      </c>
      <c r="E312" s="4">
        <v>210</v>
      </c>
      <c r="F312" s="4">
        <f>ROUND(Source!X286,O312)</f>
        <v>0</v>
      </c>
      <c r="G312" s="4" t="s">
        <v>155</v>
      </c>
      <c r="H312" s="4" t="s">
        <v>156</v>
      </c>
      <c r="I312" s="4"/>
      <c r="J312" s="4"/>
      <c r="K312" s="4">
        <v>210</v>
      </c>
      <c r="L312" s="4">
        <v>25</v>
      </c>
      <c r="M312" s="4">
        <v>3</v>
      </c>
      <c r="N312" s="4" t="s">
        <v>3</v>
      </c>
      <c r="O312" s="4">
        <v>2</v>
      </c>
      <c r="P312" s="4"/>
      <c r="Q312" s="4"/>
      <c r="R312" s="4"/>
      <c r="S312" s="4"/>
      <c r="T312" s="4"/>
      <c r="U312" s="4"/>
      <c r="V312" s="4"/>
      <c r="W312" s="4">
        <v>6754.57</v>
      </c>
      <c r="X312" s="4">
        <v>1</v>
      </c>
      <c r="Y312" s="4">
        <v>6754.57</v>
      </c>
      <c r="Z312" s="4"/>
      <c r="AA312" s="4"/>
      <c r="AB312" s="4"/>
    </row>
    <row r="313" spans="1:245" x14ac:dyDescent="0.2">
      <c r="A313" s="4">
        <v>50</v>
      </c>
      <c r="B313" s="4">
        <v>0</v>
      </c>
      <c r="C313" s="4">
        <v>0</v>
      </c>
      <c r="D313" s="4">
        <v>1</v>
      </c>
      <c r="E313" s="4">
        <v>211</v>
      </c>
      <c r="F313" s="4">
        <f>ROUND(Source!Y286,O313)</f>
        <v>0</v>
      </c>
      <c r="G313" s="4" t="s">
        <v>157</v>
      </c>
      <c r="H313" s="4" t="s">
        <v>158</v>
      </c>
      <c r="I313" s="4"/>
      <c r="J313" s="4"/>
      <c r="K313" s="4">
        <v>211</v>
      </c>
      <c r="L313" s="4">
        <v>26</v>
      </c>
      <c r="M313" s="4">
        <v>3</v>
      </c>
      <c r="N313" s="4" t="s">
        <v>3</v>
      </c>
      <c r="O313" s="4">
        <v>2</v>
      </c>
      <c r="P313" s="4"/>
      <c r="Q313" s="4"/>
      <c r="R313" s="4"/>
      <c r="S313" s="4"/>
      <c r="T313" s="4"/>
      <c r="U313" s="4"/>
      <c r="V313" s="4"/>
      <c r="W313" s="4">
        <v>3701.71</v>
      </c>
      <c r="X313" s="4">
        <v>1</v>
      </c>
      <c r="Y313" s="4">
        <v>3701.71</v>
      </c>
      <c r="Z313" s="4"/>
      <c r="AA313" s="4"/>
      <c r="AB313" s="4"/>
    </row>
    <row r="314" spans="1:245" x14ac:dyDescent="0.2">
      <c r="A314" s="4">
        <v>50</v>
      </c>
      <c r="B314" s="4">
        <v>0</v>
      </c>
      <c r="C314" s="4">
        <v>0</v>
      </c>
      <c r="D314" s="4">
        <v>1</v>
      </c>
      <c r="E314" s="4">
        <v>224</v>
      </c>
      <c r="F314" s="4">
        <f>ROUND(Source!AR286,O314)</f>
        <v>0</v>
      </c>
      <c r="G314" s="4" t="s">
        <v>159</v>
      </c>
      <c r="H314" s="4" t="s">
        <v>160</v>
      </c>
      <c r="I314" s="4"/>
      <c r="J314" s="4"/>
      <c r="K314" s="4">
        <v>224</v>
      </c>
      <c r="L314" s="4">
        <v>27</v>
      </c>
      <c r="M314" s="4">
        <v>3</v>
      </c>
      <c r="N314" s="4" t="s">
        <v>3</v>
      </c>
      <c r="O314" s="4">
        <v>2</v>
      </c>
      <c r="P314" s="4"/>
      <c r="Q314" s="4"/>
      <c r="R314" s="4"/>
      <c r="S314" s="4"/>
      <c r="T314" s="4"/>
      <c r="U314" s="4"/>
      <c r="V314" s="4"/>
      <c r="W314" s="4">
        <v>63305.619999999995</v>
      </c>
      <c r="X314" s="4">
        <v>1</v>
      </c>
      <c r="Y314" s="4">
        <v>63305.619999999995</v>
      </c>
      <c r="Z314" s="4"/>
      <c r="AA314" s="4"/>
      <c r="AB314" s="4"/>
    </row>
    <row r="316" spans="1:245" x14ac:dyDescent="0.2">
      <c r="A316" s="1">
        <v>4</v>
      </c>
      <c r="B316" s="1">
        <v>1</v>
      </c>
      <c r="C316" s="1"/>
      <c r="D316" s="1">
        <f>ROW(A332)</f>
        <v>332</v>
      </c>
      <c r="E316" s="1"/>
      <c r="F316" s="1" t="s">
        <v>17</v>
      </c>
      <c r="G316" s="1" t="s">
        <v>475</v>
      </c>
      <c r="H316" s="1" t="s">
        <v>3</v>
      </c>
      <c r="I316" s="1">
        <v>0</v>
      </c>
      <c r="J316" s="1"/>
      <c r="K316" s="1">
        <v>0</v>
      </c>
      <c r="L316" s="1"/>
      <c r="M316" s="1" t="s">
        <v>3</v>
      </c>
      <c r="N316" s="1"/>
      <c r="O316" s="1"/>
      <c r="P316" s="1"/>
      <c r="Q316" s="1"/>
      <c r="R316" s="1"/>
      <c r="S316" s="1">
        <v>0</v>
      </c>
      <c r="T316" s="1"/>
      <c r="U316" s="1" t="s">
        <v>3</v>
      </c>
      <c r="V316" s="1">
        <v>0</v>
      </c>
      <c r="W316" s="1"/>
      <c r="X316" s="1"/>
      <c r="Y316" s="1"/>
      <c r="Z316" s="1"/>
      <c r="AA316" s="1"/>
      <c r="AB316" s="1" t="s">
        <v>3</v>
      </c>
      <c r="AC316" s="1" t="s">
        <v>3</v>
      </c>
      <c r="AD316" s="1" t="s">
        <v>3</v>
      </c>
      <c r="AE316" s="1" t="s">
        <v>3</v>
      </c>
      <c r="AF316" s="1" t="s">
        <v>3</v>
      </c>
      <c r="AG316" s="1" t="s">
        <v>3</v>
      </c>
      <c r="AH316" s="1"/>
      <c r="AI316" s="1"/>
      <c r="AJ316" s="1"/>
      <c r="AK316" s="1"/>
      <c r="AL316" s="1"/>
      <c r="AM316" s="1"/>
      <c r="AN316" s="1"/>
      <c r="AO316" s="1"/>
      <c r="AP316" s="1" t="s">
        <v>3</v>
      </c>
      <c r="AQ316" s="1" t="s">
        <v>3</v>
      </c>
      <c r="AR316" s="1" t="s">
        <v>3</v>
      </c>
      <c r="AS316" s="1"/>
      <c r="AT316" s="1"/>
      <c r="AU316" s="1"/>
      <c r="AV316" s="1"/>
      <c r="AW316" s="1"/>
      <c r="AX316" s="1"/>
      <c r="AY316" s="1"/>
      <c r="AZ316" s="1" t="s">
        <v>3</v>
      </c>
      <c r="BA316" s="1"/>
      <c r="BB316" s="1" t="s">
        <v>3</v>
      </c>
      <c r="BC316" s="1" t="s">
        <v>3</v>
      </c>
      <c r="BD316" s="1" t="s">
        <v>3</v>
      </c>
      <c r="BE316" s="1" t="s">
        <v>3</v>
      </c>
      <c r="BF316" s="1" t="s">
        <v>3</v>
      </c>
      <c r="BG316" s="1" t="s">
        <v>3</v>
      </c>
      <c r="BH316" s="1" t="s">
        <v>3</v>
      </c>
      <c r="BI316" s="1" t="s">
        <v>3</v>
      </c>
      <c r="BJ316" s="1" t="s">
        <v>3</v>
      </c>
      <c r="BK316" s="1" t="s">
        <v>3</v>
      </c>
      <c r="BL316" s="1" t="s">
        <v>3</v>
      </c>
      <c r="BM316" s="1" t="s">
        <v>3</v>
      </c>
      <c r="BN316" s="1" t="s">
        <v>3</v>
      </c>
      <c r="BO316" s="1" t="s">
        <v>3</v>
      </c>
      <c r="BP316" s="1" t="s">
        <v>3</v>
      </c>
      <c r="BQ316" s="1"/>
      <c r="BR316" s="1"/>
      <c r="BS316" s="1"/>
      <c r="BT316" s="1"/>
      <c r="BU316" s="1"/>
      <c r="BV316" s="1"/>
      <c r="BW316" s="1"/>
      <c r="BX316" s="1">
        <v>0</v>
      </c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>
        <v>0</v>
      </c>
    </row>
    <row r="318" spans="1:245" x14ac:dyDescent="0.2">
      <c r="A318" s="2">
        <v>52</v>
      </c>
      <c r="B318" s="2">
        <f t="shared" ref="B318:G318" si="227">B332</f>
        <v>1</v>
      </c>
      <c r="C318" s="2">
        <f t="shared" si="227"/>
        <v>4</v>
      </c>
      <c r="D318" s="2">
        <f t="shared" si="227"/>
        <v>316</v>
      </c>
      <c r="E318" s="2">
        <f t="shared" si="227"/>
        <v>0</v>
      </c>
      <c r="F318" s="2" t="str">
        <f t="shared" si="227"/>
        <v>Новый раздел</v>
      </c>
      <c r="G318" s="2" t="str">
        <f t="shared" si="227"/>
        <v>Ремонт стен снарядной комнаты</v>
      </c>
      <c r="H318" s="2"/>
      <c r="I318" s="2"/>
      <c r="J318" s="2"/>
      <c r="K318" s="2"/>
      <c r="L318" s="2"/>
      <c r="M318" s="2"/>
      <c r="N318" s="2"/>
      <c r="O318" s="2">
        <f t="shared" ref="O318:AT318" si="228">O332</f>
        <v>0</v>
      </c>
      <c r="P318" s="2">
        <f t="shared" si="228"/>
        <v>0</v>
      </c>
      <c r="Q318" s="2">
        <f t="shared" si="228"/>
        <v>0</v>
      </c>
      <c r="R318" s="2">
        <f t="shared" si="228"/>
        <v>0</v>
      </c>
      <c r="S318" s="2">
        <f t="shared" si="228"/>
        <v>0</v>
      </c>
      <c r="T318" s="2">
        <f t="shared" si="228"/>
        <v>0</v>
      </c>
      <c r="U318" s="2">
        <f t="shared" si="228"/>
        <v>0</v>
      </c>
      <c r="V318" s="2">
        <f t="shared" si="228"/>
        <v>0</v>
      </c>
      <c r="W318" s="2">
        <f t="shared" si="228"/>
        <v>0</v>
      </c>
      <c r="X318" s="2">
        <f t="shared" si="228"/>
        <v>0</v>
      </c>
      <c r="Y318" s="2">
        <f t="shared" si="228"/>
        <v>0</v>
      </c>
      <c r="Z318" s="2">
        <f t="shared" si="228"/>
        <v>0</v>
      </c>
      <c r="AA318" s="2">
        <f t="shared" si="228"/>
        <v>0</v>
      </c>
      <c r="AB318" s="2">
        <f t="shared" si="228"/>
        <v>0</v>
      </c>
      <c r="AC318" s="2">
        <f t="shared" si="228"/>
        <v>0</v>
      </c>
      <c r="AD318" s="2">
        <f t="shared" si="228"/>
        <v>0</v>
      </c>
      <c r="AE318" s="2">
        <f t="shared" si="228"/>
        <v>0</v>
      </c>
      <c r="AF318" s="2">
        <f t="shared" si="228"/>
        <v>0</v>
      </c>
      <c r="AG318" s="2">
        <f t="shared" si="228"/>
        <v>0</v>
      </c>
      <c r="AH318" s="2">
        <f t="shared" si="228"/>
        <v>0</v>
      </c>
      <c r="AI318" s="2">
        <f t="shared" si="228"/>
        <v>0</v>
      </c>
      <c r="AJ318" s="2">
        <f t="shared" si="228"/>
        <v>0</v>
      </c>
      <c r="AK318" s="2">
        <f t="shared" si="228"/>
        <v>0</v>
      </c>
      <c r="AL318" s="2">
        <f t="shared" si="228"/>
        <v>0</v>
      </c>
      <c r="AM318" s="2">
        <f t="shared" si="228"/>
        <v>0</v>
      </c>
      <c r="AN318" s="2">
        <f t="shared" si="228"/>
        <v>0</v>
      </c>
      <c r="AO318" s="2">
        <f t="shared" si="228"/>
        <v>1691.8</v>
      </c>
      <c r="AP318" s="2">
        <f t="shared" si="228"/>
        <v>0</v>
      </c>
      <c r="AQ318" s="2">
        <f t="shared" si="228"/>
        <v>0</v>
      </c>
      <c r="AR318" s="2">
        <f t="shared" si="228"/>
        <v>0</v>
      </c>
      <c r="AS318" s="2">
        <f t="shared" si="228"/>
        <v>0</v>
      </c>
      <c r="AT318" s="2">
        <f t="shared" si="228"/>
        <v>0</v>
      </c>
      <c r="AU318" s="2">
        <f t="shared" ref="AU318:BZ318" si="229">AU332</f>
        <v>0</v>
      </c>
      <c r="AV318" s="2">
        <f t="shared" si="229"/>
        <v>-1691.8</v>
      </c>
      <c r="AW318" s="2">
        <f t="shared" si="229"/>
        <v>0</v>
      </c>
      <c r="AX318" s="2">
        <f t="shared" si="229"/>
        <v>1691.8</v>
      </c>
      <c r="AY318" s="2">
        <f t="shared" si="229"/>
        <v>-1691.8</v>
      </c>
      <c r="AZ318" s="2">
        <f t="shared" si="229"/>
        <v>0</v>
      </c>
      <c r="BA318" s="2">
        <f t="shared" si="229"/>
        <v>0</v>
      </c>
      <c r="BB318" s="2">
        <f t="shared" si="229"/>
        <v>0</v>
      </c>
      <c r="BC318" s="2">
        <f t="shared" si="229"/>
        <v>0</v>
      </c>
      <c r="BD318" s="2">
        <f t="shared" si="229"/>
        <v>0</v>
      </c>
      <c r="BE318" s="2">
        <f t="shared" si="229"/>
        <v>0</v>
      </c>
      <c r="BF318" s="2">
        <f t="shared" si="229"/>
        <v>0</v>
      </c>
      <c r="BG318" s="2">
        <f t="shared" si="229"/>
        <v>0</v>
      </c>
      <c r="BH318" s="2">
        <f t="shared" si="229"/>
        <v>0</v>
      </c>
      <c r="BI318" s="2">
        <f t="shared" si="229"/>
        <v>0</v>
      </c>
      <c r="BJ318" s="2">
        <f t="shared" si="229"/>
        <v>0</v>
      </c>
      <c r="BK318" s="2">
        <f t="shared" si="229"/>
        <v>0</v>
      </c>
      <c r="BL318" s="2">
        <f t="shared" si="229"/>
        <v>0</v>
      </c>
      <c r="BM318" s="2">
        <f t="shared" si="229"/>
        <v>0</v>
      </c>
      <c r="BN318" s="2">
        <f t="shared" si="229"/>
        <v>0</v>
      </c>
      <c r="BO318" s="2">
        <f t="shared" si="229"/>
        <v>0</v>
      </c>
      <c r="BP318" s="2">
        <f t="shared" si="229"/>
        <v>0</v>
      </c>
      <c r="BQ318" s="2">
        <f t="shared" si="229"/>
        <v>0</v>
      </c>
      <c r="BR318" s="2">
        <f t="shared" si="229"/>
        <v>0</v>
      </c>
      <c r="BS318" s="2">
        <f t="shared" si="229"/>
        <v>0</v>
      </c>
      <c r="BT318" s="2">
        <f t="shared" si="229"/>
        <v>0</v>
      </c>
      <c r="BU318" s="2">
        <f t="shared" si="229"/>
        <v>0</v>
      </c>
      <c r="BV318" s="2">
        <f t="shared" si="229"/>
        <v>0</v>
      </c>
      <c r="BW318" s="2">
        <f t="shared" si="229"/>
        <v>0</v>
      </c>
      <c r="BX318" s="2">
        <f t="shared" si="229"/>
        <v>1691.8</v>
      </c>
      <c r="BY318" s="2">
        <f t="shared" si="229"/>
        <v>0</v>
      </c>
      <c r="BZ318" s="2">
        <f t="shared" si="229"/>
        <v>0</v>
      </c>
      <c r="CA318" s="2">
        <f t="shared" ref="CA318:DF318" si="230">CA332</f>
        <v>0</v>
      </c>
      <c r="CB318" s="2">
        <f t="shared" si="230"/>
        <v>0</v>
      </c>
      <c r="CC318" s="2">
        <f t="shared" si="230"/>
        <v>0</v>
      </c>
      <c r="CD318" s="2">
        <f t="shared" si="230"/>
        <v>0</v>
      </c>
      <c r="CE318" s="2">
        <f t="shared" si="230"/>
        <v>-1691.8</v>
      </c>
      <c r="CF318" s="2">
        <f t="shared" si="230"/>
        <v>0</v>
      </c>
      <c r="CG318" s="2">
        <f t="shared" si="230"/>
        <v>1691.8</v>
      </c>
      <c r="CH318" s="2">
        <f t="shared" si="230"/>
        <v>-1691.8</v>
      </c>
      <c r="CI318" s="2">
        <f t="shared" si="230"/>
        <v>0</v>
      </c>
      <c r="CJ318" s="2">
        <f t="shared" si="230"/>
        <v>0</v>
      </c>
      <c r="CK318" s="2">
        <f t="shared" si="230"/>
        <v>0</v>
      </c>
      <c r="CL318" s="2">
        <f t="shared" si="230"/>
        <v>0</v>
      </c>
      <c r="CM318" s="2">
        <f t="shared" si="230"/>
        <v>0</v>
      </c>
      <c r="CN318" s="2">
        <f t="shared" si="230"/>
        <v>0</v>
      </c>
      <c r="CO318" s="2">
        <f t="shared" si="230"/>
        <v>0</v>
      </c>
      <c r="CP318" s="2">
        <f t="shared" si="230"/>
        <v>0</v>
      </c>
      <c r="CQ318" s="2">
        <f t="shared" si="230"/>
        <v>0</v>
      </c>
      <c r="CR318" s="2">
        <f t="shared" si="230"/>
        <v>0</v>
      </c>
      <c r="CS318" s="2">
        <f t="shared" si="230"/>
        <v>0</v>
      </c>
      <c r="CT318" s="2">
        <f t="shared" si="230"/>
        <v>0</v>
      </c>
      <c r="CU318" s="2">
        <f t="shared" si="230"/>
        <v>0</v>
      </c>
      <c r="CV318" s="2">
        <f t="shared" si="230"/>
        <v>0</v>
      </c>
      <c r="CW318" s="2">
        <f t="shared" si="230"/>
        <v>0</v>
      </c>
      <c r="CX318" s="2">
        <f t="shared" si="230"/>
        <v>0</v>
      </c>
      <c r="CY318" s="2">
        <f t="shared" si="230"/>
        <v>0</v>
      </c>
      <c r="CZ318" s="2">
        <f t="shared" si="230"/>
        <v>0</v>
      </c>
      <c r="DA318" s="2">
        <f t="shared" si="230"/>
        <v>0</v>
      </c>
      <c r="DB318" s="2">
        <f t="shared" si="230"/>
        <v>0</v>
      </c>
      <c r="DC318" s="2">
        <f t="shared" si="230"/>
        <v>0</v>
      </c>
      <c r="DD318" s="2">
        <f t="shared" si="230"/>
        <v>0</v>
      </c>
      <c r="DE318" s="2">
        <f t="shared" si="230"/>
        <v>0</v>
      </c>
      <c r="DF318" s="2">
        <f t="shared" si="230"/>
        <v>0</v>
      </c>
      <c r="DG318" s="3">
        <f t="shared" ref="DG318:EL318" si="231">DG332</f>
        <v>0</v>
      </c>
      <c r="DH318" s="3">
        <f t="shared" si="231"/>
        <v>0</v>
      </c>
      <c r="DI318" s="3">
        <f t="shared" si="231"/>
        <v>0</v>
      </c>
      <c r="DJ318" s="3">
        <f t="shared" si="231"/>
        <v>0</v>
      </c>
      <c r="DK318" s="3">
        <f t="shared" si="231"/>
        <v>0</v>
      </c>
      <c r="DL318" s="3">
        <f t="shared" si="231"/>
        <v>0</v>
      </c>
      <c r="DM318" s="3">
        <f t="shared" si="231"/>
        <v>0</v>
      </c>
      <c r="DN318" s="3">
        <f t="shared" si="231"/>
        <v>0</v>
      </c>
      <c r="DO318" s="3">
        <f t="shared" si="231"/>
        <v>0</v>
      </c>
      <c r="DP318" s="3">
        <f t="shared" si="231"/>
        <v>0</v>
      </c>
      <c r="DQ318" s="3">
        <f t="shared" si="231"/>
        <v>0</v>
      </c>
      <c r="DR318" s="3">
        <f t="shared" si="231"/>
        <v>0</v>
      </c>
      <c r="DS318" s="3">
        <f t="shared" si="231"/>
        <v>0</v>
      </c>
      <c r="DT318" s="3">
        <f t="shared" si="231"/>
        <v>0</v>
      </c>
      <c r="DU318" s="3">
        <f t="shared" si="231"/>
        <v>0</v>
      </c>
      <c r="DV318" s="3">
        <f t="shared" si="231"/>
        <v>0</v>
      </c>
      <c r="DW318" s="3">
        <f t="shared" si="231"/>
        <v>0</v>
      </c>
      <c r="DX318" s="3">
        <f t="shared" si="231"/>
        <v>0</v>
      </c>
      <c r="DY318" s="3">
        <f t="shared" si="231"/>
        <v>0</v>
      </c>
      <c r="DZ318" s="3">
        <f t="shared" si="231"/>
        <v>0</v>
      </c>
      <c r="EA318" s="3">
        <f t="shared" si="231"/>
        <v>0</v>
      </c>
      <c r="EB318" s="3">
        <f t="shared" si="231"/>
        <v>0</v>
      </c>
      <c r="EC318" s="3">
        <f t="shared" si="231"/>
        <v>0</v>
      </c>
      <c r="ED318" s="3">
        <f t="shared" si="231"/>
        <v>0</v>
      </c>
      <c r="EE318" s="3">
        <f t="shared" si="231"/>
        <v>0</v>
      </c>
      <c r="EF318" s="3">
        <f t="shared" si="231"/>
        <v>0</v>
      </c>
      <c r="EG318" s="3">
        <f t="shared" si="231"/>
        <v>0</v>
      </c>
      <c r="EH318" s="3">
        <f t="shared" si="231"/>
        <v>0</v>
      </c>
      <c r="EI318" s="3">
        <f t="shared" si="231"/>
        <v>0</v>
      </c>
      <c r="EJ318" s="3">
        <f t="shared" si="231"/>
        <v>0</v>
      </c>
      <c r="EK318" s="3">
        <f t="shared" si="231"/>
        <v>0</v>
      </c>
      <c r="EL318" s="3">
        <f t="shared" si="231"/>
        <v>0</v>
      </c>
      <c r="EM318" s="3">
        <f t="shared" ref="EM318:FR318" si="232">EM332</f>
        <v>0</v>
      </c>
      <c r="EN318" s="3">
        <f t="shared" si="232"/>
        <v>0</v>
      </c>
      <c r="EO318" s="3">
        <f t="shared" si="232"/>
        <v>0</v>
      </c>
      <c r="EP318" s="3">
        <f t="shared" si="232"/>
        <v>0</v>
      </c>
      <c r="EQ318" s="3">
        <f t="shared" si="232"/>
        <v>0</v>
      </c>
      <c r="ER318" s="3">
        <f t="shared" si="232"/>
        <v>0</v>
      </c>
      <c r="ES318" s="3">
        <f t="shared" si="232"/>
        <v>0</v>
      </c>
      <c r="ET318" s="3">
        <f t="shared" si="232"/>
        <v>0</v>
      </c>
      <c r="EU318" s="3">
        <f t="shared" si="232"/>
        <v>0</v>
      </c>
      <c r="EV318" s="3">
        <f t="shared" si="232"/>
        <v>0</v>
      </c>
      <c r="EW318" s="3">
        <f t="shared" si="232"/>
        <v>0</v>
      </c>
      <c r="EX318" s="3">
        <f t="shared" si="232"/>
        <v>0</v>
      </c>
      <c r="EY318" s="3">
        <f t="shared" si="232"/>
        <v>0</v>
      </c>
      <c r="EZ318" s="3">
        <f t="shared" si="232"/>
        <v>0</v>
      </c>
      <c r="FA318" s="3">
        <f t="shared" si="232"/>
        <v>0</v>
      </c>
      <c r="FB318" s="3">
        <f t="shared" si="232"/>
        <v>0</v>
      </c>
      <c r="FC318" s="3">
        <f t="shared" si="232"/>
        <v>0</v>
      </c>
      <c r="FD318" s="3">
        <f t="shared" si="232"/>
        <v>0</v>
      </c>
      <c r="FE318" s="3">
        <f t="shared" si="232"/>
        <v>0</v>
      </c>
      <c r="FF318" s="3">
        <f t="shared" si="232"/>
        <v>0</v>
      </c>
      <c r="FG318" s="3">
        <f t="shared" si="232"/>
        <v>0</v>
      </c>
      <c r="FH318" s="3">
        <f t="shared" si="232"/>
        <v>0</v>
      </c>
      <c r="FI318" s="3">
        <f t="shared" si="232"/>
        <v>0</v>
      </c>
      <c r="FJ318" s="3">
        <f t="shared" si="232"/>
        <v>0</v>
      </c>
      <c r="FK318" s="3">
        <f t="shared" si="232"/>
        <v>0</v>
      </c>
      <c r="FL318" s="3">
        <f t="shared" si="232"/>
        <v>0</v>
      </c>
      <c r="FM318" s="3">
        <f t="shared" si="232"/>
        <v>0</v>
      </c>
      <c r="FN318" s="3">
        <f t="shared" si="232"/>
        <v>0</v>
      </c>
      <c r="FO318" s="3">
        <f t="shared" si="232"/>
        <v>0</v>
      </c>
      <c r="FP318" s="3">
        <f t="shared" si="232"/>
        <v>0</v>
      </c>
      <c r="FQ318" s="3">
        <f t="shared" si="232"/>
        <v>0</v>
      </c>
      <c r="FR318" s="3">
        <f t="shared" si="232"/>
        <v>0</v>
      </c>
      <c r="FS318" s="3">
        <f t="shared" ref="FS318:GX318" si="233">FS332</f>
        <v>0</v>
      </c>
      <c r="FT318" s="3">
        <f t="shared" si="233"/>
        <v>0</v>
      </c>
      <c r="FU318" s="3">
        <f t="shared" si="233"/>
        <v>0</v>
      </c>
      <c r="FV318" s="3">
        <f t="shared" si="233"/>
        <v>0</v>
      </c>
      <c r="FW318" s="3">
        <f t="shared" si="233"/>
        <v>0</v>
      </c>
      <c r="FX318" s="3">
        <f t="shared" si="233"/>
        <v>0</v>
      </c>
      <c r="FY318" s="3">
        <f t="shared" si="233"/>
        <v>0</v>
      </c>
      <c r="FZ318" s="3">
        <f t="shared" si="233"/>
        <v>0</v>
      </c>
      <c r="GA318" s="3">
        <f t="shared" si="233"/>
        <v>0</v>
      </c>
      <c r="GB318" s="3">
        <f t="shared" si="233"/>
        <v>0</v>
      </c>
      <c r="GC318" s="3">
        <f t="shared" si="233"/>
        <v>0</v>
      </c>
      <c r="GD318" s="3">
        <f t="shared" si="233"/>
        <v>0</v>
      </c>
      <c r="GE318" s="3">
        <f t="shared" si="233"/>
        <v>0</v>
      </c>
      <c r="GF318" s="3">
        <f t="shared" si="233"/>
        <v>0</v>
      </c>
      <c r="GG318" s="3">
        <f t="shared" si="233"/>
        <v>0</v>
      </c>
      <c r="GH318" s="3">
        <f t="shared" si="233"/>
        <v>0</v>
      </c>
      <c r="GI318" s="3">
        <f t="shared" si="233"/>
        <v>0</v>
      </c>
      <c r="GJ318" s="3">
        <f t="shared" si="233"/>
        <v>0</v>
      </c>
      <c r="GK318" s="3">
        <f t="shared" si="233"/>
        <v>0</v>
      </c>
      <c r="GL318" s="3">
        <f t="shared" si="233"/>
        <v>0</v>
      </c>
      <c r="GM318" s="3">
        <f t="shared" si="233"/>
        <v>0</v>
      </c>
      <c r="GN318" s="3">
        <f t="shared" si="233"/>
        <v>0</v>
      </c>
      <c r="GO318" s="3">
        <f t="shared" si="233"/>
        <v>0</v>
      </c>
      <c r="GP318" s="3">
        <f t="shared" si="233"/>
        <v>0</v>
      </c>
      <c r="GQ318" s="3">
        <f t="shared" si="233"/>
        <v>0</v>
      </c>
      <c r="GR318" s="3">
        <f t="shared" si="233"/>
        <v>0</v>
      </c>
      <c r="GS318" s="3">
        <f t="shared" si="233"/>
        <v>0</v>
      </c>
      <c r="GT318" s="3">
        <f t="shared" si="233"/>
        <v>0</v>
      </c>
      <c r="GU318" s="3">
        <f t="shared" si="233"/>
        <v>0</v>
      </c>
      <c r="GV318" s="3">
        <f t="shared" si="233"/>
        <v>0</v>
      </c>
      <c r="GW318" s="3">
        <f t="shared" si="233"/>
        <v>0</v>
      </c>
      <c r="GX318" s="3">
        <f t="shared" si="233"/>
        <v>0</v>
      </c>
    </row>
    <row r="320" spans="1:245" x14ac:dyDescent="0.2">
      <c r="A320">
        <v>17</v>
      </c>
      <c r="B320">
        <v>1</v>
      </c>
      <c r="C320">
        <f>ROW(SmtRes!A241)</f>
        <v>241</v>
      </c>
      <c r="D320">
        <f>ROW(EtalonRes!A241)</f>
        <v>241</v>
      </c>
      <c r="E320" t="s">
        <v>476</v>
      </c>
      <c r="F320" t="s">
        <v>477</v>
      </c>
      <c r="G320" t="s">
        <v>478</v>
      </c>
      <c r="H320" t="s">
        <v>22</v>
      </c>
      <c r="I320">
        <v>0</v>
      </c>
      <c r="J320">
        <v>0</v>
      </c>
      <c r="K320">
        <v>0</v>
      </c>
      <c r="O320">
        <f t="shared" ref="O320:O330" si="234">ROUND(CP320,2)</f>
        <v>0</v>
      </c>
      <c r="P320">
        <f>SUMIF(SmtRes!AQ241:'SmtRes'!AQ241,"=1",SmtRes!DF241:'SmtRes'!DF241)</f>
        <v>0</v>
      </c>
      <c r="Q320">
        <f>SUMIF(SmtRes!AQ241:'SmtRes'!AQ241,"=1",SmtRes!DG241:'SmtRes'!DG241)</f>
        <v>0</v>
      </c>
      <c r="R320">
        <f>SUMIF(SmtRes!AQ241:'SmtRes'!AQ241,"=1",SmtRes!DH241:'SmtRes'!DH241)</f>
        <v>0</v>
      </c>
      <c r="S320">
        <f>SUMIF(SmtRes!AQ241:'SmtRes'!AQ241,"=1",SmtRes!DI241:'SmtRes'!DI241)</f>
        <v>0</v>
      </c>
      <c r="T320">
        <f t="shared" ref="T320:T330" si="235">ROUND(CU320*I320,2)</f>
        <v>0</v>
      </c>
      <c r="U320">
        <f>SUMIF(SmtRes!AQ241:'SmtRes'!AQ241,"=1",SmtRes!CV241:'SmtRes'!CV241)</f>
        <v>0</v>
      </c>
      <c r="V320">
        <f>SUMIF(SmtRes!AQ241:'SmtRes'!AQ241,"=1",SmtRes!CW241:'SmtRes'!CW241)</f>
        <v>0</v>
      </c>
      <c r="W320">
        <f t="shared" ref="W320:W330" si="236">ROUND(CX320*I320,2)</f>
        <v>0</v>
      </c>
      <c r="X320">
        <f t="shared" ref="X320:X330" si="237">ROUND(CY320,2)</f>
        <v>0</v>
      </c>
      <c r="Y320">
        <f t="shared" ref="Y320:Y330" si="238">ROUND(CZ320,2)</f>
        <v>0</v>
      </c>
      <c r="AA320">
        <v>32945098</v>
      </c>
      <c r="AB320">
        <f t="shared" ref="AB320:AB330" si="239">ROUND((AC320+AD320+AF320),6)</f>
        <v>7282.692</v>
      </c>
      <c r="AC320">
        <f>ROUND((0),6)</f>
        <v>0</v>
      </c>
      <c r="AD320">
        <f>ROUND((((0)-(0))+AE320),6)</f>
        <v>0</v>
      </c>
      <c r="AE320">
        <f>ROUND((0),6)</f>
        <v>0</v>
      </c>
      <c r="AF320">
        <f>ROUND((SUM(SmtRes!BT241:'SmtRes'!BT241)),6)</f>
        <v>7282.692</v>
      </c>
      <c r="AG320">
        <f t="shared" ref="AG320:AG330" si="240">ROUND((AP320),6)</f>
        <v>0</v>
      </c>
      <c r="AH320">
        <f>(SUM(SmtRes!BU241:'SmtRes'!BU241))</f>
        <v>17.8</v>
      </c>
      <c r="AI320">
        <f>(0)</f>
        <v>0</v>
      </c>
      <c r="AJ320">
        <f t="shared" ref="AJ320:AJ330" si="241">(AS320)</f>
        <v>0</v>
      </c>
      <c r="AK320">
        <v>7282.692</v>
      </c>
      <c r="AL320">
        <v>0</v>
      </c>
      <c r="AM320">
        <v>0</v>
      </c>
      <c r="AN320">
        <v>0</v>
      </c>
      <c r="AO320">
        <v>7282.692</v>
      </c>
      <c r="AP320">
        <v>0</v>
      </c>
      <c r="AQ320">
        <v>17.8</v>
      </c>
      <c r="AR320">
        <v>0</v>
      </c>
      <c r="AS320">
        <v>0</v>
      </c>
      <c r="AT320">
        <v>90</v>
      </c>
      <c r="AU320">
        <v>46</v>
      </c>
      <c r="AV320">
        <v>1</v>
      </c>
      <c r="AW320">
        <v>1</v>
      </c>
      <c r="AZ320">
        <v>1</v>
      </c>
      <c r="BA320">
        <v>1</v>
      </c>
      <c r="BB320">
        <v>1</v>
      </c>
      <c r="BC320">
        <v>1</v>
      </c>
      <c r="BD320" t="s">
        <v>3</v>
      </c>
      <c r="BE320" t="s">
        <v>3</v>
      </c>
      <c r="BF320" t="s">
        <v>3</v>
      </c>
      <c r="BG320" t="s">
        <v>3</v>
      </c>
      <c r="BH320">
        <v>0</v>
      </c>
      <c r="BI320">
        <v>1</v>
      </c>
      <c r="BJ320" t="s">
        <v>479</v>
      </c>
      <c r="BM320">
        <v>62001</v>
      </c>
      <c r="BN320">
        <v>0</v>
      </c>
      <c r="BO320" t="s">
        <v>3</v>
      </c>
      <c r="BP320">
        <v>0</v>
      </c>
      <c r="BQ320">
        <v>6</v>
      </c>
      <c r="BR320">
        <v>0</v>
      </c>
      <c r="BS320">
        <v>1</v>
      </c>
      <c r="BT320">
        <v>1</v>
      </c>
      <c r="BU320">
        <v>1</v>
      </c>
      <c r="BV320">
        <v>1</v>
      </c>
      <c r="BW320">
        <v>1</v>
      </c>
      <c r="BX320">
        <v>1</v>
      </c>
      <c r="BY320" t="s">
        <v>3</v>
      </c>
      <c r="BZ320">
        <v>90</v>
      </c>
      <c r="CA320">
        <v>46</v>
      </c>
      <c r="CB320" t="s">
        <v>3</v>
      </c>
      <c r="CE320">
        <v>0</v>
      </c>
      <c r="CF320">
        <v>0</v>
      </c>
      <c r="CG320">
        <v>0</v>
      </c>
      <c r="CM320">
        <v>0</v>
      </c>
      <c r="CN320" t="s">
        <v>3</v>
      </c>
      <c r="CO320">
        <v>0</v>
      </c>
      <c r="CP320">
        <f t="shared" ref="CP320:CP330" si="242">(P320+Q320+S320+R320)</f>
        <v>0</v>
      </c>
      <c r="CQ320">
        <f>SUMIF(SmtRes!AQ241:'SmtRes'!AQ241,"=1",SmtRes!AA241:'SmtRes'!AA241)</f>
        <v>0</v>
      </c>
      <c r="CR320">
        <f>SUMIF(SmtRes!AQ241:'SmtRes'!AQ241,"=1",SmtRes!AB241:'SmtRes'!AB241)</f>
        <v>0</v>
      </c>
      <c r="CS320">
        <f>SUMIF(SmtRes!AQ241:'SmtRes'!AQ241,"=1",SmtRes!AC241:'SmtRes'!AC241)</f>
        <v>0</v>
      </c>
      <c r="CT320">
        <f>SUMIF(SmtRes!AQ241:'SmtRes'!AQ241,"=1",SmtRes!AD241:'SmtRes'!AD241)</f>
        <v>409.14</v>
      </c>
      <c r="CU320">
        <f t="shared" ref="CU320:CU330" si="243">AG320</f>
        <v>0</v>
      </c>
      <c r="CV320">
        <f>SUMIF(SmtRes!AQ241:'SmtRes'!AQ241,"=1",SmtRes!BU241:'SmtRes'!BU241)</f>
        <v>17.8</v>
      </c>
      <c r="CW320">
        <f>SUMIF(SmtRes!AQ241:'SmtRes'!AQ241,"=1",SmtRes!BV241:'SmtRes'!BV241)</f>
        <v>0</v>
      </c>
      <c r="CX320">
        <f t="shared" ref="CX320:CX330" si="244">AJ320</f>
        <v>0</v>
      </c>
      <c r="CY320">
        <f>(((S320+R320)*AT320)/100)</f>
        <v>0</v>
      </c>
      <c r="CZ320">
        <f>(((S320+R320)*AU320)/100)</f>
        <v>0</v>
      </c>
      <c r="DC320" t="s">
        <v>3</v>
      </c>
      <c r="DD320" t="s">
        <v>3</v>
      </c>
      <c r="DE320" t="s">
        <v>3</v>
      </c>
      <c r="DF320" t="s">
        <v>3</v>
      </c>
      <c r="DG320" t="s">
        <v>3</v>
      </c>
      <c r="DH320" t="s">
        <v>3</v>
      </c>
      <c r="DI320" t="s">
        <v>3</v>
      </c>
      <c r="DJ320" t="s">
        <v>3</v>
      </c>
      <c r="DK320" t="s">
        <v>3</v>
      </c>
      <c r="DL320" t="s">
        <v>3</v>
      </c>
      <c r="DM320" t="s">
        <v>3</v>
      </c>
      <c r="DN320">
        <v>0</v>
      </c>
      <c r="DO320">
        <v>0</v>
      </c>
      <c r="DP320">
        <v>1</v>
      </c>
      <c r="DQ320">
        <v>1</v>
      </c>
      <c r="DU320">
        <v>1005</v>
      </c>
      <c r="DV320" t="s">
        <v>22</v>
      </c>
      <c r="DW320" t="s">
        <v>22</v>
      </c>
      <c r="DX320">
        <v>100</v>
      </c>
      <c r="DZ320" t="s">
        <v>3</v>
      </c>
      <c r="EA320" t="s">
        <v>3</v>
      </c>
      <c r="EB320" t="s">
        <v>3</v>
      </c>
      <c r="EC320" t="s">
        <v>3</v>
      </c>
      <c r="EE320">
        <v>31728057</v>
      </c>
      <c r="EF320">
        <v>6</v>
      </c>
      <c r="EG320" t="s">
        <v>52</v>
      </c>
      <c r="EH320">
        <v>96</v>
      </c>
      <c r="EI320" t="s">
        <v>96</v>
      </c>
      <c r="EJ320">
        <v>1</v>
      </c>
      <c r="EK320">
        <v>62001</v>
      </c>
      <c r="EL320" t="s">
        <v>96</v>
      </c>
      <c r="EM320" t="s">
        <v>97</v>
      </c>
      <c r="EO320" t="s">
        <v>3</v>
      </c>
      <c r="EQ320">
        <v>0</v>
      </c>
      <c r="ER320">
        <v>0</v>
      </c>
      <c r="ES320">
        <v>0</v>
      </c>
      <c r="ET320">
        <v>0</v>
      </c>
      <c r="EU320">
        <v>0</v>
      </c>
      <c r="EV320">
        <v>0</v>
      </c>
      <c r="EW320">
        <v>17.8</v>
      </c>
      <c r="EX320">
        <v>0</v>
      </c>
      <c r="EY320">
        <v>0</v>
      </c>
      <c r="FQ320">
        <v>0</v>
      </c>
      <c r="FR320">
        <f t="shared" ref="FR320:FR330" si="245">ROUND(IF(BI320=3,GM320,0),2)</f>
        <v>0</v>
      </c>
      <c r="FS320">
        <v>0</v>
      </c>
      <c r="FX320">
        <v>90</v>
      </c>
      <c r="FY320">
        <v>46</v>
      </c>
      <c r="GA320" t="s">
        <v>3</v>
      </c>
      <c r="GD320">
        <v>1</v>
      </c>
      <c r="GF320">
        <v>1056834710</v>
      </c>
      <c r="GG320">
        <v>2</v>
      </c>
      <c r="GH320">
        <v>1</v>
      </c>
      <c r="GI320">
        <v>-2</v>
      </c>
      <c r="GJ320">
        <v>0</v>
      </c>
      <c r="GK320">
        <v>0</v>
      </c>
      <c r="GL320">
        <f t="shared" ref="GL320:GL330" si="246">ROUND(IF(AND(BH320=3,BI320=3,FS320&lt;&gt;0),P320,0),2)</f>
        <v>0</v>
      </c>
      <c r="GM320">
        <f t="shared" ref="GM320:GM330" si="247">ROUND(O320+X320+Y320,2)+GX320</f>
        <v>0</v>
      </c>
      <c r="GN320">
        <f t="shared" ref="GN320:GN330" si="248">IF(OR(BI320=0,BI320=1),GM320-GX320,0)</f>
        <v>0</v>
      </c>
      <c r="GO320">
        <f t="shared" ref="GO320:GO330" si="249">IF(BI320=2,GM320-GX320,0)</f>
        <v>0</v>
      </c>
      <c r="GP320">
        <f t="shared" ref="GP320:GP330" si="250">IF(BI320=4,GM320-GX320,0)</f>
        <v>0</v>
      </c>
      <c r="GR320">
        <v>0</v>
      </c>
      <c r="GS320">
        <v>3</v>
      </c>
      <c r="GT320">
        <v>0</v>
      </c>
      <c r="GU320" t="s">
        <v>3</v>
      </c>
      <c r="GV320">
        <f t="shared" ref="GV320:GV330" si="251">ROUND((GT320),6)</f>
        <v>0</v>
      </c>
      <c r="GW320">
        <v>1</v>
      </c>
      <c r="GX320">
        <f t="shared" ref="GX320:GX330" si="252">ROUND(HC320*I320,2)</f>
        <v>0</v>
      </c>
      <c r="HA320">
        <v>0</v>
      </c>
      <c r="HB320">
        <v>0</v>
      </c>
      <c r="HC320">
        <f t="shared" ref="HC320:HC330" si="253">GV320*GW320</f>
        <v>0</v>
      </c>
      <c r="HE320" t="s">
        <v>3</v>
      </c>
      <c r="HF320" t="s">
        <v>3</v>
      </c>
      <c r="HM320" t="s">
        <v>3</v>
      </c>
      <c r="HN320" t="s">
        <v>98</v>
      </c>
      <c r="HO320" t="s">
        <v>99</v>
      </c>
      <c r="HP320" t="s">
        <v>96</v>
      </c>
      <c r="HQ320" t="s">
        <v>96</v>
      </c>
      <c r="IK320">
        <v>0</v>
      </c>
    </row>
    <row r="321" spans="1:245" x14ac:dyDescent="0.2">
      <c r="A321">
        <v>17</v>
      </c>
      <c r="B321">
        <v>1</v>
      </c>
      <c r="C321">
        <f>ROW(SmtRes!A249)</f>
        <v>249</v>
      </c>
      <c r="D321">
        <f>ROW(EtalonRes!A249)</f>
        <v>249</v>
      </c>
      <c r="E321" t="s">
        <v>480</v>
      </c>
      <c r="F321" t="s">
        <v>481</v>
      </c>
      <c r="G321" t="s">
        <v>482</v>
      </c>
      <c r="H321" t="s">
        <v>22</v>
      </c>
      <c r="I321">
        <v>0</v>
      </c>
      <c r="J321">
        <v>0</v>
      </c>
      <c r="K321">
        <v>0</v>
      </c>
      <c r="O321">
        <f t="shared" si="234"/>
        <v>0</v>
      </c>
      <c r="P321">
        <f>SUMIF(SmtRes!AQ242:'SmtRes'!AQ249,"=1",SmtRes!DF242:'SmtRes'!DF249)</f>
        <v>0</v>
      </c>
      <c r="Q321">
        <f>SUMIF(SmtRes!AQ242:'SmtRes'!AQ249,"=1",SmtRes!DG242:'SmtRes'!DG249)</f>
        <v>0</v>
      </c>
      <c r="R321">
        <f>SUMIF(SmtRes!AQ242:'SmtRes'!AQ249,"=1",SmtRes!DH242:'SmtRes'!DH249)</f>
        <v>0</v>
      </c>
      <c r="S321">
        <f>SUMIF(SmtRes!AQ242:'SmtRes'!AQ249,"=1",SmtRes!DI242:'SmtRes'!DI249)</f>
        <v>0</v>
      </c>
      <c r="T321">
        <f t="shared" si="235"/>
        <v>0</v>
      </c>
      <c r="U321">
        <f>SUMIF(SmtRes!AQ242:'SmtRes'!AQ249,"=1",SmtRes!CV242:'SmtRes'!CV249)</f>
        <v>0</v>
      </c>
      <c r="V321">
        <f>SUMIF(SmtRes!AQ242:'SmtRes'!AQ249,"=1",SmtRes!CW242:'SmtRes'!CW249)</f>
        <v>0</v>
      </c>
      <c r="W321">
        <f t="shared" si="236"/>
        <v>0</v>
      </c>
      <c r="X321">
        <f t="shared" si="237"/>
        <v>0</v>
      </c>
      <c r="Y321">
        <f t="shared" si="238"/>
        <v>0</v>
      </c>
      <c r="AA321">
        <v>32945098</v>
      </c>
      <c r="AB321">
        <f t="shared" si="239"/>
        <v>16758.76253</v>
      </c>
      <c r="AC321">
        <f>ROUND((SUM(SmtRes!BQ242:'SmtRes'!BQ249)),6)</f>
        <v>18.2121</v>
      </c>
      <c r="AD321">
        <f>ROUND((((SUM(SmtRes!BR242:'SmtRes'!BR249))-(SUM(SmtRes!BS242:'SmtRes'!BS249)))+AE321),6)</f>
        <v>51.02225</v>
      </c>
      <c r="AE321">
        <f>ROUND((SUM(SmtRes!BS242:'SmtRes'!BS249)),6)</f>
        <v>522.54975000000002</v>
      </c>
      <c r="AF321">
        <f>ROUND((SUM(SmtRes!BT242:'SmtRes'!BT249)),6)</f>
        <v>16689.528180000001</v>
      </c>
      <c r="AG321">
        <f t="shared" si="240"/>
        <v>0</v>
      </c>
      <c r="AH321">
        <f>(SUM(SmtRes!BU242:'SmtRes'!BU249))</f>
        <v>37.363500000000002</v>
      </c>
      <c r="AI321">
        <f>(SUM(SmtRes!BV242:'SmtRes'!BV249))</f>
        <v>1.1625000000000001</v>
      </c>
      <c r="AJ321">
        <f t="shared" si="241"/>
        <v>0</v>
      </c>
      <c r="AK321">
        <v>14989.7029</v>
      </c>
      <c r="AL321">
        <v>18.2121</v>
      </c>
      <c r="AM321">
        <v>40.817799999999998</v>
      </c>
      <c r="AN321">
        <v>418.03980000000001</v>
      </c>
      <c r="AO321">
        <v>14512.6332</v>
      </c>
      <c r="AP321">
        <v>0</v>
      </c>
      <c r="AQ321">
        <v>32.49</v>
      </c>
      <c r="AR321">
        <v>0.92999999999999994</v>
      </c>
      <c r="AS321">
        <v>0</v>
      </c>
      <c r="AT321">
        <v>90</v>
      </c>
      <c r="AU321">
        <v>41.65</v>
      </c>
      <c r="AV321">
        <v>1</v>
      </c>
      <c r="AW321">
        <v>1</v>
      </c>
      <c r="AZ321">
        <v>1</v>
      </c>
      <c r="BA321">
        <v>1</v>
      </c>
      <c r="BB321">
        <v>1</v>
      </c>
      <c r="BC321">
        <v>1</v>
      </c>
      <c r="BD321" t="s">
        <v>3</v>
      </c>
      <c r="BE321" t="s">
        <v>3</v>
      </c>
      <c r="BF321" t="s">
        <v>3</v>
      </c>
      <c r="BG321" t="s">
        <v>3</v>
      </c>
      <c r="BH321">
        <v>0</v>
      </c>
      <c r="BI321">
        <v>1</v>
      </c>
      <c r="BJ321" t="s">
        <v>483</v>
      </c>
      <c r="BM321">
        <v>15001</v>
      </c>
      <c r="BN321">
        <v>0</v>
      </c>
      <c r="BO321" t="s">
        <v>3</v>
      </c>
      <c r="BP321">
        <v>0</v>
      </c>
      <c r="BQ321">
        <v>2</v>
      </c>
      <c r="BR321">
        <v>0</v>
      </c>
      <c r="BS321">
        <v>1</v>
      </c>
      <c r="BT321">
        <v>1</v>
      </c>
      <c r="BU321">
        <v>1</v>
      </c>
      <c r="BV321">
        <v>1</v>
      </c>
      <c r="BW321">
        <v>1</v>
      </c>
      <c r="BX321">
        <v>1</v>
      </c>
      <c r="BY321" t="s">
        <v>3</v>
      </c>
      <c r="BZ321">
        <v>100</v>
      </c>
      <c r="CA321">
        <v>49</v>
      </c>
      <c r="CB321" t="s">
        <v>3</v>
      </c>
      <c r="CE321">
        <v>0</v>
      </c>
      <c r="CF321">
        <v>0</v>
      </c>
      <c r="CG321">
        <v>0</v>
      </c>
      <c r="CM321">
        <v>0</v>
      </c>
      <c r="CN321" t="s">
        <v>1037</v>
      </c>
      <c r="CO321">
        <v>0</v>
      </c>
      <c r="CP321">
        <f t="shared" si="242"/>
        <v>0</v>
      </c>
      <c r="CQ321">
        <f>SUMIF(SmtRes!AQ242:'SmtRes'!AQ249,"=1",SmtRes!AA242:'SmtRes'!AA249)</f>
        <v>32.85</v>
      </c>
      <c r="CR321">
        <f>SUMIF(SmtRes!AQ242:'SmtRes'!AQ249,"=1",SmtRes!AB242:'SmtRes'!AB249)</f>
        <v>1626.44</v>
      </c>
      <c r="CS321">
        <f>SUMIF(SmtRes!AQ242:'SmtRes'!AQ249,"=1",SmtRes!AC242:'SmtRes'!AC249)</f>
        <v>1471.41</v>
      </c>
      <c r="CT321">
        <f>SUMIF(SmtRes!AQ242:'SmtRes'!AQ249,"=1",SmtRes!AD242:'SmtRes'!AD249)</f>
        <v>446.68</v>
      </c>
      <c r="CU321">
        <f t="shared" si="243"/>
        <v>0</v>
      </c>
      <c r="CV321">
        <f>SUMIF(SmtRes!AQ242:'SmtRes'!AQ249,"=1",SmtRes!BU242:'SmtRes'!BU249)</f>
        <v>37.363500000000002</v>
      </c>
      <c r="CW321">
        <f>SUMIF(SmtRes!AQ242:'SmtRes'!AQ249,"=1",SmtRes!BV242:'SmtRes'!BV249)</f>
        <v>1.1625000000000001</v>
      </c>
      <c r="CX321">
        <f t="shared" si="244"/>
        <v>0</v>
      </c>
      <c r="CY321">
        <f>(((S321+R321)*AT321)/100)</f>
        <v>0</v>
      </c>
      <c r="CZ321">
        <f>(((S321+R321)*AU321)/100)</f>
        <v>0</v>
      </c>
      <c r="DB321">
        <v>16</v>
      </c>
      <c r="DC321" t="s">
        <v>3</v>
      </c>
      <c r="DD321" t="s">
        <v>3</v>
      </c>
      <c r="DE321" t="s">
        <v>38</v>
      </c>
      <c r="DF321" t="s">
        <v>38</v>
      </c>
      <c r="DG321" t="s">
        <v>39</v>
      </c>
      <c r="DH321" t="s">
        <v>3</v>
      </c>
      <c r="DI321" t="s">
        <v>39</v>
      </c>
      <c r="DJ321" t="s">
        <v>38</v>
      </c>
      <c r="DK321" t="s">
        <v>3</v>
      </c>
      <c r="DL321" t="s">
        <v>40</v>
      </c>
      <c r="DM321" t="s">
        <v>41</v>
      </c>
      <c r="DN321">
        <v>0</v>
      </c>
      <c r="DO321">
        <v>0</v>
      </c>
      <c r="DP321">
        <v>1</v>
      </c>
      <c r="DQ321">
        <v>1</v>
      </c>
      <c r="DU321">
        <v>1005</v>
      </c>
      <c r="DV321" t="s">
        <v>22</v>
      </c>
      <c r="DW321" t="s">
        <v>22</v>
      </c>
      <c r="DX321">
        <v>100</v>
      </c>
      <c r="DZ321" t="s">
        <v>3</v>
      </c>
      <c r="EA321" t="s">
        <v>3</v>
      </c>
      <c r="EB321" t="s">
        <v>3</v>
      </c>
      <c r="EC321" t="s">
        <v>3</v>
      </c>
      <c r="EE321">
        <v>31728000</v>
      </c>
      <c r="EF321">
        <v>2</v>
      </c>
      <c r="EG321" t="s">
        <v>24</v>
      </c>
      <c r="EH321">
        <v>15</v>
      </c>
      <c r="EI321" t="s">
        <v>182</v>
      </c>
      <c r="EJ321">
        <v>1</v>
      </c>
      <c r="EK321">
        <v>15001</v>
      </c>
      <c r="EL321" t="s">
        <v>182</v>
      </c>
      <c r="EM321" t="s">
        <v>183</v>
      </c>
      <c r="EO321" t="s">
        <v>44</v>
      </c>
      <c r="EQ321">
        <v>0</v>
      </c>
      <c r="ER321">
        <v>0</v>
      </c>
      <c r="ES321">
        <v>0</v>
      </c>
      <c r="ET321">
        <v>0</v>
      </c>
      <c r="EU321">
        <v>0</v>
      </c>
      <c r="EV321">
        <v>0</v>
      </c>
      <c r="EW321">
        <v>32.49</v>
      </c>
      <c r="EX321">
        <v>0.93</v>
      </c>
      <c r="EY321">
        <v>0</v>
      </c>
      <c r="FQ321">
        <v>0</v>
      </c>
      <c r="FR321">
        <f t="shared" si="245"/>
        <v>0</v>
      </c>
      <c r="FS321">
        <v>0</v>
      </c>
      <c r="FX321">
        <v>90</v>
      </c>
      <c r="FY321">
        <v>41.65</v>
      </c>
      <c r="GA321" t="s">
        <v>3</v>
      </c>
      <c r="GD321">
        <v>1</v>
      </c>
      <c r="GF321">
        <v>286459372</v>
      </c>
      <c r="GG321">
        <v>2</v>
      </c>
      <c r="GH321">
        <v>1</v>
      </c>
      <c r="GI321">
        <v>-2</v>
      </c>
      <c r="GJ321">
        <v>0</v>
      </c>
      <c r="GK321">
        <v>0</v>
      </c>
      <c r="GL321">
        <f t="shared" si="246"/>
        <v>0</v>
      </c>
      <c r="GM321">
        <f t="shared" si="247"/>
        <v>0</v>
      </c>
      <c r="GN321">
        <f t="shared" si="248"/>
        <v>0</v>
      </c>
      <c r="GO321">
        <f t="shared" si="249"/>
        <v>0</v>
      </c>
      <c r="GP321">
        <f t="shared" si="250"/>
        <v>0</v>
      </c>
      <c r="GR321">
        <v>0</v>
      </c>
      <c r="GS321">
        <v>3</v>
      </c>
      <c r="GT321">
        <v>0</v>
      </c>
      <c r="GU321" t="s">
        <v>3</v>
      </c>
      <c r="GV321">
        <f t="shared" si="251"/>
        <v>0</v>
      </c>
      <c r="GW321">
        <v>1</v>
      </c>
      <c r="GX321">
        <f t="shared" si="252"/>
        <v>0</v>
      </c>
      <c r="HA321">
        <v>0</v>
      </c>
      <c r="HB321">
        <v>0</v>
      </c>
      <c r="HC321">
        <f t="shared" si="253"/>
        <v>0</v>
      </c>
      <c r="HE321" t="s">
        <v>3</v>
      </c>
      <c r="HF321" t="s">
        <v>3</v>
      </c>
      <c r="HM321" t="s">
        <v>3</v>
      </c>
      <c r="HN321" t="s">
        <v>184</v>
      </c>
      <c r="HO321" t="s">
        <v>185</v>
      </c>
      <c r="HP321" t="s">
        <v>182</v>
      </c>
      <c r="HQ321" t="s">
        <v>182</v>
      </c>
      <c r="IK321">
        <v>0</v>
      </c>
    </row>
    <row r="322" spans="1:245" x14ac:dyDescent="0.2">
      <c r="A322">
        <v>18</v>
      </c>
      <c r="B322">
        <v>1</v>
      </c>
      <c r="C322">
        <v>248</v>
      </c>
      <c r="E322" t="s">
        <v>484</v>
      </c>
      <c r="F322" t="s">
        <v>282</v>
      </c>
      <c r="G322" t="s">
        <v>283</v>
      </c>
      <c r="H322" t="s">
        <v>33</v>
      </c>
      <c r="I322">
        <f>I321*J322</f>
        <v>0</v>
      </c>
      <c r="J322">
        <v>0</v>
      </c>
      <c r="K322">
        <v>0</v>
      </c>
      <c r="O322">
        <f t="shared" si="234"/>
        <v>0</v>
      </c>
      <c r="P322">
        <f>ROUND(CQ322*I322,2)</f>
        <v>0</v>
      </c>
      <c r="Q322">
        <f>ROUND(CR322*I322,2)</f>
        <v>0</v>
      </c>
      <c r="R322">
        <f>ROUND(CS322*I322,2)</f>
        <v>0</v>
      </c>
      <c r="S322">
        <f>ROUND(CT322*I322,2)</f>
        <v>0</v>
      </c>
      <c r="T322">
        <f t="shared" si="235"/>
        <v>0</v>
      </c>
      <c r="U322">
        <f>ROUND(CV322*I322,7)</f>
        <v>0</v>
      </c>
      <c r="V322">
        <f>ROUND(CW322*I322,7)</f>
        <v>0</v>
      </c>
      <c r="W322">
        <f t="shared" si="236"/>
        <v>0</v>
      </c>
      <c r="X322">
        <f t="shared" si="237"/>
        <v>0</v>
      </c>
      <c r="Y322">
        <f t="shared" si="238"/>
        <v>0</v>
      </c>
      <c r="AA322">
        <v>32945098</v>
      </c>
      <c r="AB322">
        <f t="shared" si="239"/>
        <v>0</v>
      </c>
      <c r="AC322">
        <f>ROUND((ES322),6)</f>
        <v>0</v>
      </c>
      <c r="AD322">
        <f>ROUND((((ET322)-(EU322))+AE322),6)</f>
        <v>0</v>
      </c>
      <c r="AE322">
        <f t="shared" ref="AE322:AF325" si="254">ROUND((EU322),6)</f>
        <v>0</v>
      </c>
      <c r="AF322">
        <f t="shared" si="254"/>
        <v>0</v>
      </c>
      <c r="AG322">
        <f t="shared" si="240"/>
        <v>0</v>
      </c>
      <c r="AH322">
        <f t="shared" ref="AH322:AI325" si="255">(EW322)</f>
        <v>0</v>
      </c>
      <c r="AI322">
        <f t="shared" si="255"/>
        <v>0</v>
      </c>
      <c r="AJ322">
        <f t="shared" si="241"/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100</v>
      </c>
      <c r="AU322">
        <v>49</v>
      </c>
      <c r="AV322">
        <v>1</v>
      </c>
      <c r="AW322">
        <v>1</v>
      </c>
      <c r="AZ322">
        <v>1</v>
      </c>
      <c r="BA322">
        <v>1</v>
      </c>
      <c r="BB322">
        <v>1</v>
      </c>
      <c r="BC322">
        <v>1</v>
      </c>
      <c r="BD322" t="s">
        <v>3</v>
      </c>
      <c r="BE322" t="s">
        <v>3</v>
      </c>
      <c r="BF322" t="s">
        <v>3</v>
      </c>
      <c r="BG322" t="s">
        <v>3</v>
      </c>
      <c r="BH322">
        <v>3</v>
      </c>
      <c r="BI322">
        <v>1</v>
      </c>
      <c r="BJ322" t="s">
        <v>3</v>
      </c>
      <c r="BM322">
        <v>15001</v>
      </c>
      <c r="BN322">
        <v>0</v>
      </c>
      <c r="BO322" t="s">
        <v>3</v>
      </c>
      <c r="BP322">
        <v>0</v>
      </c>
      <c r="BQ322">
        <v>2</v>
      </c>
      <c r="BR322">
        <v>0</v>
      </c>
      <c r="BS322">
        <v>1</v>
      </c>
      <c r="BT322">
        <v>1</v>
      </c>
      <c r="BU322">
        <v>1</v>
      </c>
      <c r="BV322">
        <v>1</v>
      </c>
      <c r="BW322">
        <v>1</v>
      </c>
      <c r="BX322">
        <v>1</v>
      </c>
      <c r="BY322" t="s">
        <v>3</v>
      </c>
      <c r="BZ322">
        <v>100</v>
      </c>
      <c r="CA322">
        <v>49</v>
      </c>
      <c r="CB322" t="s">
        <v>3</v>
      </c>
      <c r="CE322">
        <v>0</v>
      </c>
      <c r="CF322">
        <v>0</v>
      </c>
      <c r="CG322">
        <v>0</v>
      </c>
      <c r="CM322">
        <v>0</v>
      </c>
      <c r="CN322" t="s">
        <v>3</v>
      </c>
      <c r="CO322">
        <v>0</v>
      </c>
      <c r="CP322">
        <f t="shared" si="242"/>
        <v>0</v>
      </c>
      <c r="CQ322">
        <f>ROUND(AL322*BC322,2)</f>
        <v>0</v>
      </c>
      <c r="CR322">
        <f>ROUND(AM322*BB322,2)</f>
        <v>0</v>
      </c>
      <c r="CS322">
        <f>ROUND(AN322*BS322,2)</f>
        <v>0</v>
      </c>
      <c r="CT322">
        <f>ROUND(AO322*BA322,2)</f>
        <v>0</v>
      </c>
      <c r="CU322">
        <f t="shared" si="243"/>
        <v>0</v>
      </c>
      <c r="CV322">
        <f t="shared" ref="CV322:CW325" si="256">AH322</f>
        <v>0</v>
      </c>
      <c r="CW322">
        <f t="shared" si="256"/>
        <v>0</v>
      </c>
      <c r="CX322">
        <f t="shared" si="244"/>
        <v>0</v>
      </c>
      <c r="CY322">
        <f>(((S322+R322)*AT322)/100)</f>
        <v>0</v>
      </c>
      <c r="CZ322">
        <f>(((S322+R322)*AU322)/100)</f>
        <v>0</v>
      </c>
      <c r="DC322" t="s">
        <v>3</v>
      </c>
      <c r="DD322" t="s">
        <v>3</v>
      </c>
      <c r="DE322" t="s">
        <v>3</v>
      </c>
      <c r="DF322" t="s">
        <v>3</v>
      </c>
      <c r="DG322" t="s">
        <v>3</v>
      </c>
      <c r="DH322" t="s">
        <v>3</v>
      </c>
      <c r="DI322" t="s">
        <v>3</v>
      </c>
      <c r="DJ322" t="s">
        <v>3</v>
      </c>
      <c r="DK322" t="s">
        <v>3</v>
      </c>
      <c r="DL322" t="s">
        <v>3</v>
      </c>
      <c r="DM322" t="s">
        <v>3</v>
      </c>
      <c r="DN322">
        <v>0</v>
      </c>
      <c r="DO322">
        <v>0</v>
      </c>
      <c r="DP322">
        <v>1</v>
      </c>
      <c r="DQ322">
        <v>1</v>
      </c>
      <c r="DU322">
        <v>1009</v>
      </c>
      <c r="DV322" t="s">
        <v>33</v>
      </c>
      <c r="DW322" t="s">
        <v>33</v>
      </c>
      <c r="DX322">
        <v>1000</v>
      </c>
      <c r="DZ322" t="s">
        <v>3</v>
      </c>
      <c r="EA322" t="s">
        <v>3</v>
      </c>
      <c r="EB322" t="s">
        <v>3</v>
      </c>
      <c r="EC322" t="s">
        <v>3</v>
      </c>
      <c r="EE322">
        <v>31728000</v>
      </c>
      <c r="EF322">
        <v>2</v>
      </c>
      <c r="EG322" t="s">
        <v>24</v>
      </c>
      <c r="EH322">
        <v>15</v>
      </c>
      <c r="EI322" t="s">
        <v>182</v>
      </c>
      <c r="EJ322">
        <v>1</v>
      </c>
      <c r="EK322">
        <v>15001</v>
      </c>
      <c r="EL322" t="s">
        <v>182</v>
      </c>
      <c r="EM322" t="s">
        <v>183</v>
      </c>
      <c r="EO322" t="s">
        <v>3</v>
      </c>
      <c r="EQ322">
        <v>0</v>
      </c>
      <c r="ER322">
        <v>0</v>
      </c>
      <c r="ES322">
        <v>0</v>
      </c>
      <c r="ET322">
        <v>0</v>
      </c>
      <c r="EU322">
        <v>0</v>
      </c>
      <c r="EV322">
        <v>0</v>
      </c>
      <c r="EW322">
        <v>0</v>
      </c>
      <c r="EX322">
        <v>0</v>
      </c>
      <c r="FQ322">
        <v>0</v>
      </c>
      <c r="FR322">
        <f t="shared" si="245"/>
        <v>0</v>
      </c>
      <c r="FS322">
        <v>0</v>
      </c>
      <c r="FX322">
        <v>100</v>
      </c>
      <c r="FY322">
        <v>49</v>
      </c>
      <c r="GA322" t="s">
        <v>3</v>
      </c>
      <c r="GD322">
        <v>1</v>
      </c>
      <c r="GF322">
        <v>1880203204</v>
      </c>
      <c r="GG322">
        <v>2</v>
      </c>
      <c r="GH322">
        <v>1</v>
      </c>
      <c r="GI322">
        <v>-2</v>
      </c>
      <c r="GJ322">
        <v>0</v>
      </c>
      <c r="GK322">
        <v>0</v>
      </c>
      <c r="GL322">
        <f t="shared" si="246"/>
        <v>0</v>
      </c>
      <c r="GM322">
        <f t="shared" si="247"/>
        <v>0</v>
      </c>
      <c r="GN322">
        <f t="shared" si="248"/>
        <v>0</v>
      </c>
      <c r="GO322">
        <f t="shared" si="249"/>
        <v>0</v>
      </c>
      <c r="GP322">
        <f t="shared" si="250"/>
        <v>0</v>
      </c>
      <c r="GR322">
        <v>0</v>
      </c>
      <c r="GS322">
        <v>3</v>
      </c>
      <c r="GT322">
        <v>0</v>
      </c>
      <c r="GU322" t="s">
        <v>3</v>
      </c>
      <c r="GV322">
        <f t="shared" si="251"/>
        <v>0</v>
      </c>
      <c r="GW322">
        <v>1</v>
      </c>
      <c r="GX322">
        <f t="shared" si="252"/>
        <v>0</v>
      </c>
      <c r="HA322">
        <v>0</v>
      </c>
      <c r="HB322">
        <v>0</v>
      </c>
      <c r="HC322">
        <f t="shared" si="253"/>
        <v>0</v>
      </c>
      <c r="HE322" t="s">
        <v>3</v>
      </c>
      <c r="HF322" t="s">
        <v>3</v>
      </c>
      <c r="HM322" t="s">
        <v>3</v>
      </c>
      <c r="HN322" t="s">
        <v>184</v>
      </c>
      <c r="HO322" t="s">
        <v>185</v>
      </c>
      <c r="HP322" t="s">
        <v>182</v>
      </c>
      <c r="HQ322" t="s">
        <v>182</v>
      </c>
      <c r="IK322">
        <v>0</v>
      </c>
    </row>
    <row r="323" spans="1:245" x14ac:dyDescent="0.2">
      <c r="A323">
        <v>18</v>
      </c>
      <c r="B323">
        <v>1</v>
      </c>
      <c r="C323">
        <v>249</v>
      </c>
      <c r="E323" t="s">
        <v>485</v>
      </c>
      <c r="F323" t="s">
        <v>285</v>
      </c>
      <c r="G323" t="s">
        <v>191</v>
      </c>
      <c r="H323" t="s">
        <v>33</v>
      </c>
      <c r="I323">
        <f>I321*J323</f>
        <v>0</v>
      </c>
      <c r="J323">
        <v>0</v>
      </c>
      <c r="K323">
        <v>0</v>
      </c>
      <c r="O323">
        <f t="shared" si="234"/>
        <v>0</v>
      </c>
      <c r="P323">
        <f>ROUND(CQ323*I323,2)</f>
        <v>0</v>
      </c>
      <c r="Q323">
        <f>ROUND(CR323*I323,2)</f>
        <v>0</v>
      </c>
      <c r="R323">
        <f>ROUND(CS323*I323,2)</f>
        <v>0</v>
      </c>
      <c r="S323">
        <f>ROUND(CT323*I323,2)</f>
        <v>0</v>
      </c>
      <c r="T323">
        <f t="shared" si="235"/>
        <v>0</v>
      </c>
      <c r="U323">
        <f>ROUND(CV323*I323,7)</f>
        <v>0</v>
      </c>
      <c r="V323">
        <f>ROUND(CW323*I323,7)</f>
        <v>0</v>
      </c>
      <c r="W323">
        <f t="shared" si="236"/>
        <v>0</v>
      </c>
      <c r="X323">
        <f t="shared" si="237"/>
        <v>0</v>
      </c>
      <c r="Y323">
        <f t="shared" si="238"/>
        <v>0</v>
      </c>
      <c r="AA323">
        <v>32945098</v>
      </c>
      <c r="AB323">
        <f t="shared" si="239"/>
        <v>0</v>
      </c>
      <c r="AC323">
        <f>ROUND((ES323),6)</f>
        <v>0</v>
      </c>
      <c r="AD323">
        <f>ROUND((((ET323)-(EU323))+AE323),6)</f>
        <v>0</v>
      </c>
      <c r="AE323">
        <f t="shared" si="254"/>
        <v>0</v>
      </c>
      <c r="AF323">
        <f t="shared" si="254"/>
        <v>0</v>
      </c>
      <c r="AG323">
        <f t="shared" si="240"/>
        <v>0</v>
      </c>
      <c r="AH323">
        <f t="shared" si="255"/>
        <v>0</v>
      </c>
      <c r="AI323">
        <f t="shared" si="255"/>
        <v>0</v>
      </c>
      <c r="AJ323">
        <f t="shared" si="241"/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100</v>
      </c>
      <c r="AU323">
        <v>49</v>
      </c>
      <c r="AV323">
        <v>1</v>
      </c>
      <c r="AW323">
        <v>1</v>
      </c>
      <c r="AZ323">
        <v>1</v>
      </c>
      <c r="BA323">
        <v>1</v>
      </c>
      <c r="BB323">
        <v>1</v>
      </c>
      <c r="BC323">
        <v>1</v>
      </c>
      <c r="BD323" t="s">
        <v>3</v>
      </c>
      <c r="BE323" t="s">
        <v>3</v>
      </c>
      <c r="BF323" t="s">
        <v>3</v>
      </c>
      <c r="BG323" t="s">
        <v>3</v>
      </c>
      <c r="BH323">
        <v>3</v>
      </c>
      <c r="BI323">
        <v>1</v>
      </c>
      <c r="BJ323" t="s">
        <v>3</v>
      </c>
      <c r="BM323">
        <v>15001</v>
      </c>
      <c r="BN323">
        <v>0</v>
      </c>
      <c r="BO323" t="s">
        <v>3</v>
      </c>
      <c r="BP323">
        <v>0</v>
      </c>
      <c r="BQ323">
        <v>2</v>
      </c>
      <c r="BR323">
        <v>0</v>
      </c>
      <c r="BS323">
        <v>1</v>
      </c>
      <c r="BT323">
        <v>1</v>
      </c>
      <c r="BU323">
        <v>1</v>
      </c>
      <c r="BV323">
        <v>1</v>
      </c>
      <c r="BW323">
        <v>1</v>
      </c>
      <c r="BX323">
        <v>1</v>
      </c>
      <c r="BY323" t="s">
        <v>3</v>
      </c>
      <c r="BZ323">
        <v>100</v>
      </c>
      <c r="CA323">
        <v>49</v>
      </c>
      <c r="CB323" t="s">
        <v>3</v>
      </c>
      <c r="CE323">
        <v>0</v>
      </c>
      <c r="CF323">
        <v>0</v>
      </c>
      <c r="CG323">
        <v>0</v>
      </c>
      <c r="CM323">
        <v>0</v>
      </c>
      <c r="CN323" t="s">
        <v>3</v>
      </c>
      <c r="CO323">
        <v>0</v>
      </c>
      <c r="CP323">
        <f t="shared" si="242"/>
        <v>0</v>
      </c>
      <c r="CQ323">
        <f>ROUND(AL323*BC323,2)</f>
        <v>0</v>
      </c>
      <c r="CR323">
        <f>ROUND(AM323*BB323,2)</f>
        <v>0</v>
      </c>
      <c r="CS323">
        <f>ROUND(AN323*BS323,2)</f>
        <v>0</v>
      </c>
      <c r="CT323">
        <f>ROUND(AO323*BA323,2)</f>
        <v>0</v>
      </c>
      <c r="CU323">
        <f t="shared" si="243"/>
        <v>0</v>
      </c>
      <c r="CV323">
        <f t="shared" si="256"/>
        <v>0</v>
      </c>
      <c r="CW323">
        <f t="shared" si="256"/>
        <v>0</v>
      </c>
      <c r="CX323">
        <f t="shared" si="244"/>
        <v>0</v>
      </c>
      <c r="CY323">
        <f>(((S323+R323)*AT323)/100)</f>
        <v>0</v>
      </c>
      <c r="CZ323">
        <f>(((S323+R323)*AU323)/100)</f>
        <v>0</v>
      </c>
      <c r="DC323" t="s">
        <v>3</v>
      </c>
      <c r="DD323" t="s">
        <v>3</v>
      </c>
      <c r="DE323" t="s">
        <v>3</v>
      </c>
      <c r="DF323" t="s">
        <v>3</v>
      </c>
      <c r="DG323" t="s">
        <v>3</v>
      </c>
      <c r="DH323" t="s">
        <v>3</v>
      </c>
      <c r="DI323" t="s">
        <v>3</v>
      </c>
      <c r="DJ323" t="s">
        <v>3</v>
      </c>
      <c r="DK323" t="s">
        <v>3</v>
      </c>
      <c r="DL323" t="s">
        <v>3</v>
      </c>
      <c r="DM323" t="s">
        <v>3</v>
      </c>
      <c r="DN323">
        <v>0</v>
      </c>
      <c r="DO323">
        <v>0</v>
      </c>
      <c r="DP323">
        <v>1</v>
      </c>
      <c r="DQ323">
        <v>1</v>
      </c>
      <c r="DU323">
        <v>1009</v>
      </c>
      <c r="DV323" t="s">
        <v>33</v>
      </c>
      <c r="DW323" t="s">
        <v>33</v>
      </c>
      <c r="DX323">
        <v>1000</v>
      </c>
      <c r="DZ323" t="s">
        <v>3</v>
      </c>
      <c r="EA323" t="s">
        <v>3</v>
      </c>
      <c r="EB323" t="s">
        <v>3</v>
      </c>
      <c r="EC323" t="s">
        <v>3</v>
      </c>
      <c r="EE323">
        <v>31728000</v>
      </c>
      <c r="EF323">
        <v>2</v>
      </c>
      <c r="EG323" t="s">
        <v>24</v>
      </c>
      <c r="EH323">
        <v>15</v>
      </c>
      <c r="EI323" t="s">
        <v>182</v>
      </c>
      <c r="EJ323">
        <v>1</v>
      </c>
      <c r="EK323">
        <v>15001</v>
      </c>
      <c r="EL323" t="s">
        <v>182</v>
      </c>
      <c r="EM323" t="s">
        <v>183</v>
      </c>
      <c r="EO323" t="s">
        <v>3</v>
      </c>
      <c r="EQ323">
        <v>0</v>
      </c>
      <c r="ER323">
        <v>0</v>
      </c>
      <c r="ES323">
        <v>0</v>
      </c>
      <c r="ET323">
        <v>0</v>
      </c>
      <c r="EU323">
        <v>0</v>
      </c>
      <c r="EV323">
        <v>0</v>
      </c>
      <c r="EW323">
        <v>0</v>
      </c>
      <c r="EX323">
        <v>0</v>
      </c>
      <c r="FQ323">
        <v>0</v>
      </c>
      <c r="FR323">
        <f t="shared" si="245"/>
        <v>0</v>
      </c>
      <c r="FS323">
        <v>0</v>
      </c>
      <c r="FX323">
        <v>100</v>
      </c>
      <c r="FY323">
        <v>49</v>
      </c>
      <c r="GA323" t="s">
        <v>3</v>
      </c>
      <c r="GD323">
        <v>1</v>
      </c>
      <c r="GF323">
        <v>-1212923053</v>
      </c>
      <c r="GG323">
        <v>2</v>
      </c>
      <c r="GH323">
        <v>1</v>
      </c>
      <c r="GI323">
        <v>-2</v>
      </c>
      <c r="GJ323">
        <v>0</v>
      </c>
      <c r="GK323">
        <v>0</v>
      </c>
      <c r="GL323">
        <f t="shared" si="246"/>
        <v>0</v>
      </c>
      <c r="GM323">
        <f t="shared" si="247"/>
        <v>0</v>
      </c>
      <c r="GN323">
        <f t="shared" si="248"/>
        <v>0</v>
      </c>
      <c r="GO323">
        <f t="shared" si="249"/>
        <v>0</v>
      </c>
      <c r="GP323">
        <f t="shared" si="250"/>
        <v>0</v>
      </c>
      <c r="GR323">
        <v>0</v>
      </c>
      <c r="GS323">
        <v>3</v>
      </c>
      <c r="GT323">
        <v>0</v>
      </c>
      <c r="GU323" t="s">
        <v>3</v>
      </c>
      <c r="GV323">
        <f t="shared" si="251"/>
        <v>0</v>
      </c>
      <c r="GW323">
        <v>1</v>
      </c>
      <c r="GX323">
        <f t="shared" si="252"/>
        <v>0</v>
      </c>
      <c r="HA323">
        <v>0</v>
      </c>
      <c r="HB323">
        <v>0</v>
      </c>
      <c r="HC323">
        <f t="shared" si="253"/>
        <v>0</v>
      </c>
      <c r="HE323" t="s">
        <v>3</v>
      </c>
      <c r="HF323" t="s">
        <v>3</v>
      </c>
      <c r="HM323" t="s">
        <v>3</v>
      </c>
      <c r="HN323" t="s">
        <v>184</v>
      </c>
      <c r="HO323" t="s">
        <v>185</v>
      </c>
      <c r="HP323" t="s">
        <v>182</v>
      </c>
      <c r="HQ323" t="s">
        <v>182</v>
      </c>
      <c r="IK323">
        <v>0</v>
      </c>
    </row>
    <row r="324" spans="1:245" x14ac:dyDescent="0.2">
      <c r="A324">
        <v>17</v>
      </c>
      <c r="B324">
        <v>1</v>
      </c>
      <c r="E324" t="s">
        <v>486</v>
      </c>
      <c r="F324" t="s">
        <v>287</v>
      </c>
      <c r="G324" t="s">
        <v>288</v>
      </c>
      <c r="H324" t="s">
        <v>68</v>
      </c>
      <c r="I324">
        <v>0</v>
      </c>
      <c r="J324">
        <v>0</v>
      </c>
      <c r="K324">
        <v>0</v>
      </c>
      <c r="O324">
        <f t="shared" si="234"/>
        <v>0</v>
      </c>
      <c r="P324">
        <f>ROUND(CQ324*I324,2)</f>
        <v>0</v>
      </c>
      <c r="Q324">
        <f>ROUND(CR324*I324,2)</f>
        <v>0</v>
      </c>
      <c r="R324">
        <f>ROUND(CS324*I324,2)</f>
        <v>0</v>
      </c>
      <c r="S324">
        <f>ROUND(CT324*I324,2)</f>
        <v>0</v>
      </c>
      <c r="T324">
        <f t="shared" si="235"/>
        <v>0</v>
      </c>
      <c r="U324">
        <f>ROUND(CV324*I324,7)</f>
        <v>0</v>
      </c>
      <c r="V324">
        <f>ROUND(CW324*I324,7)</f>
        <v>0</v>
      </c>
      <c r="W324">
        <f t="shared" si="236"/>
        <v>0</v>
      </c>
      <c r="X324">
        <f t="shared" si="237"/>
        <v>0</v>
      </c>
      <c r="Y324">
        <f t="shared" si="238"/>
        <v>0</v>
      </c>
      <c r="AA324">
        <v>32945098</v>
      </c>
      <c r="AB324">
        <f t="shared" si="239"/>
        <v>12.31</v>
      </c>
      <c r="AC324">
        <f>ROUND((ES324),6)</f>
        <v>12.31</v>
      </c>
      <c r="AD324">
        <f>ROUND((((ET324)-(EU324))+AE324),6)</f>
        <v>0</v>
      </c>
      <c r="AE324">
        <f t="shared" si="254"/>
        <v>0</v>
      </c>
      <c r="AF324">
        <f t="shared" si="254"/>
        <v>0</v>
      </c>
      <c r="AG324">
        <f t="shared" si="240"/>
        <v>0</v>
      </c>
      <c r="AH324">
        <f t="shared" si="255"/>
        <v>0</v>
      </c>
      <c r="AI324">
        <f t="shared" si="255"/>
        <v>0</v>
      </c>
      <c r="AJ324">
        <f t="shared" si="241"/>
        <v>0</v>
      </c>
      <c r="AK324">
        <v>12.31</v>
      </c>
      <c r="AL324">
        <v>12.31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1</v>
      </c>
      <c r="AW324">
        <v>1</v>
      </c>
      <c r="AZ324">
        <v>1</v>
      </c>
      <c r="BA324">
        <v>1</v>
      </c>
      <c r="BB324">
        <v>1</v>
      </c>
      <c r="BC324">
        <v>1.31</v>
      </c>
      <c r="BD324" t="s">
        <v>3</v>
      </c>
      <c r="BE324" t="s">
        <v>3</v>
      </c>
      <c r="BF324" t="s">
        <v>3</v>
      </c>
      <c r="BG324" t="s">
        <v>3</v>
      </c>
      <c r="BH324">
        <v>3</v>
      </c>
      <c r="BI324">
        <v>1</v>
      </c>
      <c r="BJ324" t="s">
        <v>289</v>
      </c>
      <c r="BM324">
        <v>500001</v>
      </c>
      <c r="BN324">
        <v>0</v>
      </c>
      <c r="BO324" t="s">
        <v>287</v>
      </c>
      <c r="BP324">
        <v>1</v>
      </c>
      <c r="BQ324">
        <v>8</v>
      </c>
      <c r="BR324">
        <v>0</v>
      </c>
      <c r="BS324">
        <v>1</v>
      </c>
      <c r="BT324">
        <v>1</v>
      </c>
      <c r="BU324">
        <v>1</v>
      </c>
      <c r="BV324">
        <v>1</v>
      </c>
      <c r="BW324">
        <v>1</v>
      </c>
      <c r="BX324">
        <v>1</v>
      </c>
      <c r="BY324" t="s">
        <v>3</v>
      </c>
      <c r="BZ324">
        <v>0</v>
      </c>
      <c r="CA324">
        <v>0</v>
      </c>
      <c r="CB324" t="s">
        <v>3</v>
      </c>
      <c r="CE324">
        <v>0</v>
      </c>
      <c r="CF324">
        <v>0</v>
      </c>
      <c r="CG324">
        <v>0</v>
      </c>
      <c r="CM324">
        <v>0</v>
      </c>
      <c r="CN324" t="s">
        <v>3</v>
      </c>
      <c r="CO324">
        <v>0</v>
      </c>
      <c r="CP324">
        <f t="shared" si="242"/>
        <v>0</v>
      </c>
      <c r="CQ324">
        <f>ROUND(AL324*BC324,2)</f>
        <v>16.13</v>
      </c>
      <c r="CR324">
        <f>ROUND(AM324*BB324,2)</f>
        <v>0</v>
      </c>
      <c r="CS324">
        <f>ROUND(AN324*BS324,2)</f>
        <v>0</v>
      </c>
      <c r="CT324">
        <f>ROUND(AO324*BA324,2)</f>
        <v>0</v>
      </c>
      <c r="CU324">
        <f t="shared" si="243"/>
        <v>0</v>
      </c>
      <c r="CV324">
        <f t="shared" si="256"/>
        <v>0</v>
      </c>
      <c r="CW324">
        <f t="shared" si="256"/>
        <v>0</v>
      </c>
      <c r="CX324">
        <f t="shared" si="244"/>
        <v>0</v>
      </c>
      <c r="CY324">
        <f>0</f>
        <v>0</v>
      </c>
      <c r="CZ324">
        <f>0</f>
        <v>0</v>
      </c>
      <c r="DC324" t="s">
        <v>3</v>
      </c>
      <c r="DD324" t="s">
        <v>3</v>
      </c>
      <c r="DE324" t="s">
        <v>3</v>
      </c>
      <c r="DF324" t="s">
        <v>3</v>
      </c>
      <c r="DG324" t="s">
        <v>3</v>
      </c>
      <c r="DH324" t="s">
        <v>3</v>
      </c>
      <c r="DI324" t="s">
        <v>3</v>
      </c>
      <c r="DJ324" t="s">
        <v>3</v>
      </c>
      <c r="DK324" t="s">
        <v>3</v>
      </c>
      <c r="DL324" t="s">
        <v>3</v>
      </c>
      <c r="DM324" t="s">
        <v>3</v>
      </c>
      <c r="DN324">
        <v>0</v>
      </c>
      <c r="DO324">
        <v>0</v>
      </c>
      <c r="DP324">
        <v>1</v>
      </c>
      <c r="DQ324">
        <v>1</v>
      </c>
      <c r="DU324">
        <v>1009</v>
      </c>
      <c r="DV324" t="s">
        <v>68</v>
      </c>
      <c r="DW324" t="s">
        <v>68</v>
      </c>
      <c r="DX324">
        <v>1</v>
      </c>
      <c r="DZ324" t="s">
        <v>3</v>
      </c>
      <c r="EA324" t="s">
        <v>3</v>
      </c>
      <c r="EB324" t="s">
        <v>3</v>
      </c>
      <c r="EC324" t="s">
        <v>3</v>
      </c>
      <c r="EE324">
        <v>31727907</v>
      </c>
      <c r="EF324">
        <v>8</v>
      </c>
      <c r="EG324" t="s">
        <v>73</v>
      </c>
      <c r="EH324">
        <v>0</v>
      </c>
      <c r="EI324" t="s">
        <v>3</v>
      </c>
      <c r="EJ324">
        <v>1</v>
      </c>
      <c r="EK324">
        <v>500001</v>
      </c>
      <c r="EL324" t="s">
        <v>74</v>
      </c>
      <c r="EM324" t="s">
        <v>75</v>
      </c>
      <c r="EO324" t="s">
        <v>3</v>
      </c>
      <c r="EQ324">
        <v>0</v>
      </c>
      <c r="ER324">
        <v>12.31</v>
      </c>
      <c r="ES324">
        <v>12.31</v>
      </c>
      <c r="ET324">
        <v>0</v>
      </c>
      <c r="EU324">
        <v>0</v>
      </c>
      <c r="EV324">
        <v>0</v>
      </c>
      <c r="EW324">
        <v>0</v>
      </c>
      <c r="EX324">
        <v>0</v>
      </c>
      <c r="EY324">
        <v>0</v>
      </c>
      <c r="FQ324">
        <v>0</v>
      </c>
      <c r="FR324">
        <f t="shared" si="245"/>
        <v>0</v>
      </c>
      <c r="FS324">
        <v>0</v>
      </c>
      <c r="FX324">
        <v>0</v>
      </c>
      <c r="FY324">
        <v>0</v>
      </c>
      <c r="GA324" t="s">
        <v>3</v>
      </c>
      <c r="GD324">
        <v>1</v>
      </c>
      <c r="GF324">
        <v>1094990683</v>
      </c>
      <c r="GG324">
        <v>2</v>
      </c>
      <c r="GH324">
        <v>1</v>
      </c>
      <c r="GI324">
        <v>2</v>
      </c>
      <c r="GJ324">
        <v>0</v>
      </c>
      <c r="GK324">
        <v>0</v>
      </c>
      <c r="GL324">
        <f t="shared" si="246"/>
        <v>0</v>
      </c>
      <c r="GM324">
        <f t="shared" si="247"/>
        <v>0</v>
      </c>
      <c r="GN324">
        <f t="shared" si="248"/>
        <v>0</v>
      </c>
      <c r="GO324">
        <f t="shared" si="249"/>
        <v>0</v>
      </c>
      <c r="GP324">
        <f t="shared" si="250"/>
        <v>0</v>
      </c>
      <c r="GR324">
        <v>0</v>
      </c>
      <c r="GS324">
        <v>3</v>
      </c>
      <c r="GT324">
        <v>0</v>
      </c>
      <c r="GU324" t="s">
        <v>3</v>
      </c>
      <c r="GV324">
        <f t="shared" si="251"/>
        <v>0</v>
      </c>
      <c r="GW324">
        <v>1</v>
      </c>
      <c r="GX324">
        <f t="shared" si="252"/>
        <v>0</v>
      </c>
      <c r="HA324">
        <v>0</v>
      </c>
      <c r="HB324">
        <v>0</v>
      </c>
      <c r="HC324">
        <f t="shared" si="253"/>
        <v>0</v>
      </c>
      <c r="HE324" t="s">
        <v>3</v>
      </c>
      <c r="HF324" t="s">
        <v>3</v>
      </c>
      <c r="HM324" t="s">
        <v>3</v>
      </c>
      <c r="HN324" t="s">
        <v>3</v>
      </c>
      <c r="HO324" t="s">
        <v>3</v>
      </c>
      <c r="HP324" t="s">
        <v>3</v>
      </c>
      <c r="HQ324" t="s">
        <v>3</v>
      </c>
      <c r="IK324">
        <v>0</v>
      </c>
    </row>
    <row r="325" spans="1:245" x14ac:dyDescent="0.2">
      <c r="A325">
        <v>17</v>
      </c>
      <c r="B325">
        <v>1</v>
      </c>
      <c r="E325" t="s">
        <v>487</v>
      </c>
      <c r="F325" t="s">
        <v>291</v>
      </c>
      <c r="G325" t="s">
        <v>292</v>
      </c>
      <c r="H325" t="s">
        <v>33</v>
      </c>
      <c r="I325">
        <v>0</v>
      </c>
      <c r="J325">
        <v>0</v>
      </c>
      <c r="K325">
        <v>0</v>
      </c>
      <c r="O325">
        <f t="shared" si="234"/>
        <v>0</v>
      </c>
      <c r="P325">
        <f>ROUND(CQ325*I325,2)</f>
        <v>0</v>
      </c>
      <c r="Q325">
        <f>ROUND(CR325*I325,2)</f>
        <v>0</v>
      </c>
      <c r="R325">
        <f>ROUND(CS325*I325,2)</f>
        <v>0</v>
      </c>
      <c r="S325">
        <f>ROUND(CT325*I325,2)</f>
        <v>0</v>
      </c>
      <c r="T325">
        <f t="shared" si="235"/>
        <v>0</v>
      </c>
      <c r="U325">
        <f>ROUND(CV325*I325,7)</f>
        <v>0</v>
      </c>
      <c r="V325">
        <f>ROUND(CW325*I325,7)</f>
        <v>0</v>
      </c>
      <c r="W325">
        <f t="shared" si="236"/>
        <v>0</v>
      </c>
      <c r="X325">
        <f t="shared" si="237"/>
        <v>0</v>
      </c>
      <c r="Y325">
        <f t="shared" si="238"/>
        <v>0</v>
      </c>
      <c r="AA325">
        <v>32945098</v>
      </c>
      <c r="AB325">
        <f t="shared" si="239"/>
        <v>60840.08</v>
      </c>
      <c r="AC325">
        <f>ROUND((ES325),6)</f>
        <v>60840.08</v>
      </c>
      <c r="AD325">
        <f>ROUND((((ET325)-(EU325))+AE325),6)</f>
        <v>0</v>
      </c>
      <c r="AE325">
        <f t="shared" si="254"/>
        <v>0</v>
      </c>
      <c r="AF325">
        <f t="shared" si="254"/>
        <v>0</v>
      </c>
      <c r="AG325">
        <f t="shared" si="240"/>
        <v>0</v>
      </c>
      <c r="AH325">
        <f t="shared" si="255"/>
        <v>0</v>
      </c>
      <c r="AI325">
        <f t="shared" si="255"/>
        <v>0</v>
      </c>
      <c r="AJ325">
        <f t="shared" si="241"/>
        <v>0</v>
      </c>
      <c r="AK325">
        <v>60840.08</v>
      </c>
      <c r="AL325">
        <v>60840.08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1</v>
      </c>
      <c r="AW325">
        <v>1</v>
      </c>
      <c r="AZ325">
        <v>1</v>
      </c>
      <c r="BA325">
        <v>1</v>
      </c>
      <c r="BB325">
        <v>1</v>
      </c>
      <c r="BC325">
        <v>1.23</v>
      </c>
      <c r="BD325" t="s">
        <v>3</v>
      </c>
      <c r="BE325" t="s">
        <v>3</v>
      </c>
      <c r="BF325" t="s">
        <v>3</v>
      </c>
      <c r="BG325" t="s">
        <v>3</v>
      </c>
      <c r="BH325">
        <v>3</v>
      </c>
      <c r="BI325">
        <v>1</v>
      </c>
      <c r="BJ325" t="s">
        <v>293</v>
      </c>
      <c r="BM325">
        <v>500001</v>
      </c>
      <c r="BN325">
        <v>0</v>
      </c>
      <c r="BO325" t="s">
        <v>291</v>
      </c>
      <c r="BP325">
        <v>1</v>
      </c>
      <c r="BQ325">
        <v>8</v>
      </c>
      <c r="BR325">
        <v>0</v>
      </c>
      <c r="BS325">
        <v>1</v>
      </c>
      <c r="BT325">
        <v>1</v>
      </c>
      <c r="BU325">
        <v>1</v>
      </c>
      <c r="BV325">
        <v>1</v>
      </c>
      <c r="BW325">
        <v>1</v>
      </c>
      <c r="BX325">
        <v>1</v>
      </c>
      <c r="BY325" t="s">
        <v>3</v>
      </c>
      <c r="BZ325">
        <v>0</v>
      </c>
      <c r="CA325">
        <v>0</v>
      </c>
      <c r="CB325" t="s">
        <v>3</v>
      </c>
      <c r="CE325">
        <v>0</v>
      </c>
      <c r="CF325">
        <v>0</v>
      </c>
      <c r="CG325">
        <v>0</v>
      </c>
      <c r="CM325">
        <v>0</v>
      </c>
      <c r="CN325" t="s">
        <v>3</v>
      </c>
      <c r="CO325">
        <v>0</v>
      </c>
      <c r="CP325">
        <f t="shared" si="242"/>
        <v>0</v>
      </c>
      <c r="CQ325">
        <f>ROUND(AL325*BC325,2)</f>
        <v>74833.3</v>
      </c>
      <c r="CR325">
        <f>ROUND(AM325*BB325,2)</f>
        <v>0</v>
      </c>
      <c r="CS325">
        <f>ROUND(AN325*BS325,2)</f>
        <v>0</v>
      </c>
      <c r="CT325">
        <f>ROUND(AO325*BA325,2)</f>
        <v>0</v>
      </c>
      <c r="CU325">
        <f t="shared" si="243"/>
        <v>0</v>
      </c>
      <c r="CV325">
        <f t="shared" si="256"/>
        <v>0</v>
      </c>
      <c r="CW325">
        <f t="shared" si="256"/>
        <v>0</v>
      </c>
      <c r="CX325">
        <f t="shared" si="244"/>
        <v>0</v>
      </c>
      <c r="CY325">
        <f>0</f>
        <v>0</v>
      </c>
      <c r="CZ325">
        <f>0</f>
        <v>0</v>
      </c>
      <c r="DC325" t="s">
        <v>3</v>
      </c>
      <c r="DD325" t="s">
        <v>3</v>
      </c>
      <c r="DE325" t="s">
        <v>3</v>
      </c>
      <c r="DF325" t="s">
        <v>3</v>
      </c>
      <c r="DG325" t="s">
        <v>3</v>
      </c>
      <c r="DH325" t="s">
        <v>3</v>
      </c>
      <c r="DI325" t="s">
        <v>3</v>
      </c>
      <c r="DJ325" t="s">
        <v>3</v>
      </c>
      <c r="DK325" t="s">
        <v>3</v>
      </c>
      <c r="DL325" t="s">
        <v>3</v>
      </c>
      <c r="DM325" t="s">
        <v>3</v>
      </c>
      <c r="DN325">
        <v>0</v>
      </c>
      <c r="DO325">
        <v>0</v>
      </c>
      <c r="DP325">
        <v>1</v>
      </c>
      <c r="DQ325">
        <v>1</v>
      </c>
      <c r="DU325">
        <v>1009</v>
      </c>
      <c r="DV325" t="s">
        <v>33</v>
      </c>
      <c r="DW325" t="s">
        <v>33</v>
      </c>
      <c r="DX325">
        <v>1000</v>
      </c>
      <c r="DZ325" t="s">
        <v>3</v>
      </c>
      <c r="EA325" t="s">
        <v>3</v>
      </c>
      <c r="EB325" t="s">
        <v>3</v>
      </c>
      <c r="EC325" t="s">
        <v>3</v>
      </c>
      <c r="EE325">
        <v>31727907</v>
      </c>
      <c r="EF325">
        <v>8</v>
      </c>
      <c r="EG325" t="s">
        <v>73</v>
      </c>
      <c r="EH325">
        <v>0</v>
      </c>
      <c r="EI325" t="s">
        <v>3</v>
      </c>
      <c r="EJ325">
        <v>1</v>
      </c>
      <c r="EK325">
        <v>500001</v>
      </c>
      <c r="EL325" t="s">
        <v>74</v>
      </c>
      <c r="EM325" t="s">
        <v>75</v>
      </c>
      <c r="EO325" t="s">
        <v>3</v>
      </c>
      <c r="EQ325">
        <v>0</v>
      </c>
      <c r="ER325">
        <v>60840.08</v>
      </c>
      <c r="ES325">
        <v>60840.08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FQ325">
        <v>0</v>
      </c>
      <c r="FR325">
        <f t="shared" si="245"/>
        <v>0</v>
      </c>
      <c r="FS325">
        <v>0</v>
      </c>
      <c r="FX325">
        <v>0</v>
      </c>
      <c r="FY325">
        <v>0</v>
      </c>
      <c r="GA325" t="s">
        <v>3</v>
      </c>
      <c r="GD325">
        <v>1</v>
      </c>
      <c r="GF325">
        <v>-2132977165</v>
      </c>
      <c r="GG325">
        <v>2</v>
      </c>
      <c r="GH325">
        <v>1</v>
      </c>
      <c r="GI325">
        <v>2</v>
      </c>
      <c r="GJ325">
        <v>0</v>
      </c>
      <c r="GK325">
        <v>0</v>
      </c>
      <c r="GL325">
        <f t="shared" si="246"/>
        <v>0</v>
      </c>
      <c r="GM325">
        <f t="shared" si="247"/>
        <v>0</v>
      </c>
      <c r="GN325">
        <f t="shared" si="248"/>
        <v>0</v>
      </c>
      <c r="GO325">
        <f t="shared" si="249"/>
        <v>0</v>
      </c>
      <c r="GP325">
        <f t="shared" si="250"/>
        <v>0</v>
      </c>
      <c r="GR325">
        <v>0</v>
      </c>
      <c r="GS325">
        <v>3</v>
      </c>
      <c r="GT325">
        <v>0</v>
      </c>
      <c r="GU325" t="s">
        <v>3</v>
      </c>
      <c r="GV325">
        <f t="shared" si="251"/>
        <v>0</v>
      </c>
      <c r="GW325">
        <v>1</v>
      </c>
      <c r="GX325">
        <f t="shared" si="252"/>
        <v>0</v>
      </c>
      <c r="HA325">
        <v>0</v>
      </c>
      <c r="HB325">
        <v>0</v>
      </c>
      <c r="HC325">
        <f t="shared" si="253"/>
        <v>0</v>
      </c>
      <c r="HE325" t="s">
        <v>3</v>
      </c>
      <c r="HF325" t="s">
        <v>3</v>
      </c>
      <c r="HM325" t="s">
        <v>3</v>
      </c>
      <c r="HN325" t="s">
        <v>3</v>
      </c>
      <c r="HO325" t="s">
        <v>3</v>
      </c>
      <c r="HP325" t="s">
        <v>3</v>
      </c>
      <c r="HQ325" t="s">
        <v>3</v>
      </c>
      <c r="IK325">
        <v>0</v>
      </c>
    </row>
    <row r="326" spans="1:245" x14ac:dyDescent="0.2">
      <c r="A326">
        <v>17</v>
      </c>
      <c r="B326">
        <v>1</v>
      </c>
      <c r="C326">
        <f>ROW(SmtRes!A258)</f>
        <v>258</v>
      </c>
      <c r="D326">
        <f>ROW(EtalonRes!A258)</f>
        <v>258</v>
      </c>
      <c r="E326" t="s">
        <v>488</v>
      </c>
      <c r="F326" t="s">
        <v>489</v>
      </c>
      <c r="G326" t="s">
        <v>490</v>
      </c>
      <c r="H326" t="s">
        <v>22</v>
      </c>
      <c r="I326">
        <v>0</v>
      </c>
      <c r="J326">
        <v>0</v>
      </c>
      <c r="K326">
        <v>0</v>
      </c>
      <c r="O326">
        <f t="shared" si="234"/>
        <v>0</v>
      </c>
      <c r="P326">
        <f>SUMIF(SmtRes!AQ250:'SmtRes'!AQ258,"=1",SmtRes!DF250:'SmtRes'!DF258)</f>
        <v>0</v>
      </c>
      <c r="Q326">
        <f>SUMIF(SmtRes!AQ250:'SmtRes'!AQ258,"=1",SmtRes!DG250:'SmtRes'!DG258)</f>
        <v>0</v>
      </c>
      <c r="R326">
        <f>SUMIF(SmtRes!AQ250:'SmtRes'!AQ258,"=1",SmtRes!DH250:'SmtRes'!DH258)</f>
        <v>0</v>
      </c>
      <c r="S326">
        <f>SUMIF(SmtRes!AQ250:'SmtRes'!AQ258,"=1",SmtRes!DI250:'SmtRes'!DI258)</f>
        <v>0</v>
      </c>
      <c r="T326">
        <f t="shared" si="235"/>
        <v>0</v>
      </c>
      <c r="U326">
        <f>SUMIF(SmtRes!AQ250:'SmtRes'!AQ258,"=1",SmtRes!CV250:'SmtRes'!CV258)</f>
        <v>0</v>
      </c>
      <c r="V326">
        <f>SUMIF(SmtRes!AQ250:'SmtRes'!AQ258,"=1",SmtRes!CW250:'SmtRes'!CW258)</f>
        <v>0</v>
      </c>
      <c r="W326">
        <f t="shared" si="236"/>
        <v>0</v>
      </c>
      <c r="X326">
        <f t="shared" si="237"/>
        <v>0</v>
      </c>
      <c r="Y326">
        <f t="shared" si="238"/>
        <v>0</v>
      </c>
      <c r="AA326">
        <v>32945098</v>
      </c>
      <c r="AB326">
        <f t="shared" si="239"/>
        <v>18252.350989999999</v>
      </c>
      <c r="AC326">
        <f>ROUND((SUM(SmtRes!BQ250:'SmtRes'!BQ258)),6)</f>
        <v>727.75535000000002</v>
      </c>
      <c r="AD326">
        <f>ROUND((((SUM(SmtRes!BR250:'SmtRes'!BR258))-(SUM(SmtRes!BS250:'SmtRes'!BS258)))+AE326),6)</f>
        <v>76.052625000000006</v>
      </c>
      <c r="AE326">
        <f>ROUND((SUM(SmtRes!BS250:'SmtRes'!BS258)),6)</f>
        <v>68.456000000000003</v>
      </c>
      <c r="AF326">
        <f>ROUND((SUM(SmtRes!BT250:'SmtRes'!BT258)),6)</f>
        <v>17448.543014999999</v>
      </c>
      <c r="AG326">
        <f t="shared" si="240"/>
        <v>0</v>
      </c>
      <c r="AH326">
        <f>(SUM(SmtRes!BU250:'SmtRes'!BU258))</f>
        <v>37.639499999999991</v>
      </c>
      <c r="AI326">
        <f>(SUM(SmtRes!BV250:'SmtRes'!BV258))</f>
        <v>0.13750000000000001</v>
      </c>
      <c r="AJ326">
        <f t="shared" si="241"/>
        <v>0</v>
      </c>
      <c r="AK326">
        <v>16016.008349999998</v>
      </c>
      <c r="AL326">
        <v>727.75535000000002</v>
      </c>
      <c r="AM326">
        <v>60.842100000000002</v>
      </c>
      <c r="AN326">
        <v>54.764800000000001</v>
      </c>
      <c r="AO326">
        <v>15172.646099999998</v>
      </c>
      <c r="AP326">
        <v>0</v>
      </c>
      <c r="AQ326">
        <v>32.729999999999997</v>
      </c>
      <c r="AR326">
        <v>0.11</v>
      </c>
      <c r="AS326">
        <v>0</v>
      </c>
      <c r="AT326">
        <v>90</v>
      </c>
      <c r="AU326">
        <v>41.65</v>
      </c>
      <c r="AV326">
        <v>1</v>
      </c>
      <c r="AW326">
        <v>1</v>
      </c>
      <c r="AZ326">
        <v>1</v>
      </c>
      <c r="BA326">
        <v>1</v>
      </c>
      <c r="BB326">
        <v>1</v>
      </c>
      <c r="BC326">
        <v>1</v>
      </c>
      <c r="BD326" t="s">
        <v>3</v>
      </c>
      <c r="BE326" t="s">
        <v>3</v>
      </c>
      <c r="BF326" t="s">
        <v>3</v>
      </c>
      <c r="BG326" t="s">
        <v>3</v>
      </c>
      <c r="BH326">
        <v>0</v>
      </c>
      <c r="BI326">
        <v>1</v>
      </c>
      <c r="BJ326" t="s">
        <v>491</v>
      </c>
      <c r="BM326">
        <v>15001</v>
      </c>
      <c r="BN326">
        <v>0</v>
      </c>
      <c r="BO326" t="s">
        <v>3</v>
      </c>
      <c r="BP326">
        <v>0</v>
      </c>
      <c r="BQ326">
        <v>2</v>
      </c>
      <c r="BR326">
        <v>0</v>
      </c>
      <c r="BS326">
        <v>1</v>
      </c>
      <c r="BT326">
        <v>1</v>
      </c>
      <c r="BU326">
        <v>1</v>
      </c>
      <c r="BV326">
        <v>1</v>
      </c>
      <c r="BW326">
        <v>1</v>
      </c>
      <c r="BX326">
        <v>1</v>
      </c>
      <c r="BY326" t="s">
        <v>3</v>
      </c>
      <c r="BZ326">
        <v>100</v>
      </c>
      <c r="CA326">
        <v>49</v>
      </c>
      <c r="CB326" t="s">
        <v>3</v>
      </c>
      <c r="CE326">
        <v>0</v>
      </c>
      <c r="CF326">
        <v>0</v>
      </c>
      <c r="CG326">
        <v>0</v>
      </c>
      <c r="CM326">
        <v>0</v>
      </c>
      <c r="CN326" t="s">
        <v>1037</v>
      </c>
      <c r="CO326">
        <v>0</v>
      </c>
      <c r="CP326">
        <f t="shared" si="242"/>
        <v>0</v>
      </c>
      <c r="CQ326">
        <f>SUMIF(SmtRes!AQ250:'SmtRes'!AQ258,"=1",SmtRes!AA250:'SmtRes'!AA258)</f>
        <v>78365.069999999992</v>
      </c>
      <c r="CR326">
        <f>SUMIF(SmtRes!AQ250:'SmtRes'!AQ258,"=1",SmtRes!AB250:'SmtRes'!AB258)</f>
        <v>650.36</v>
      </c>
      <c r="CS326">
        <f>SUMIF(SmtRes!AQ250:'SmtRes'!AQ258,"=1",SmtRes!AC250:'SmtRes'!AC258)</f>
        <v>949.66000000000008</v>
      </c>
      <c r="CT326">
        <f>SUMIF(SmtRes!AQ250:'SmtRes'!AQ258,"=1",SmtRes!AD250:'SmtRes'!AD258)</f>
        <v>463.57</v>
      </c>
      <c r="CU326">
        <f t="shared" si="243"/>
        <v>0</v>
      </c>
      <c r="CV326">
        <f>SUMIF(SmtRes!AQ250:'SmtRes'!AQ258,"=1",SmtRes!BU250:'SmtRes'!BU258)</f>
        <v>37.639499999999991</v>
      </c>
      <c r="CW326">
        <f>SUMIF(SmtRes!AQ250:'SmtRes'!AQ258,"=1",SmtRes!BV250:'SmtRes'!BV258)</f>
        <v>0.13750000000000001</v>
      </c>
      <c r="CX326">
        <f t="shared" si="244"/>
        <v>0</v>
      </c>
      <c r="CY326">
        <f>(((S326+R326)*AT326)/100)</f>
        <v>0</v>
      </c>
      <c r="CZ326">
        <f>(((S326+R326)*AU326)/100)</f>
        <v>0</v>
      </c>
      <c r="DB326">
        <v>17</v>
      </c>
      <c r="DC326" t="s">
        <v>3</v>
      </c>
      <c r="DD326" t="s">
        <v>3</v>
      </c>
      <c r="DE326" t="s">
        <v>38</v>
      </c>
      <c r="DF326" t="s">
        <v>38</v>
      </c>
      <c r="DG326" t="s">
        <v>39</v>
      </c>
      <c r="DH326" t="s">
        <v>3</v>
      </c>
      <c r="DI326" t="s">
        <v>39</v>
      </c>
      <c r="DJ326" t="s">
        <v>38</v>
      </c>
      <c r="DK326" t="s">
        <v>3</v>
      </c>
      <c r="DL326" t="s">
        <v>40</v>
      </c>
      <c r="DM326" t="s">
        <v>41</v>
      </c>
      <c r="DN326">
        <v>0</v>
      </c>
      <c r="DO326">
        <v>0</v>
      </c>
      <c r="DP326">
        <v>1</v>
      </c>
      <c r="DQ326">
        <v>1</v>
      </c>
      <c r="DU326">
        <v>1005</v>
      </c>
      <c r="DV326" t="s">
        <v>22</v>
      </c>
      <c r="DW326" t="s">
        <v>22</v>
      </c>
      <c r="DX326">
        <v>100</v>
      </c>
      <c r="DZ326" t="s">
        <v>3</v>
      </c>
      <c r="EA326" t="s">
        <v>3</v>
      </c>
      <c r="EB326" t="s">
        <v>3</v>
      </c>
      <c r="EC326" t="s">
        <v>3</v>
      </c>
      <c r="EE326">
        <v>31728000</v>
      </c>
      <c r="EF326">
        <v>2</v>
      </c>
      <c r="EG326" t="s">
        <v>24</v>
      </c>
      <c r="EH326">
        <v>15</v>
      </c>
      <c r="EI326" t="s">
        <v>182</v>
      </c>
      <c r="EJ326">
        <v>1</v>
      </c>
      <c r="EK326">
        <v>15001</v>
      </c>
      <c r="EL326" t="s">
        <v>182</v>
      </c>
      <c r="EM326" t="s">
        <v>183</v>
      </c>
      <c r="EO326" t="s">
        <v>44</v>
      </c>
      <c r="EQ326">
        <v>0</v>
      </c>
      <c r="ER326">
        <v>0</v>
      </c>
      <c r="ES326">
        <v>0</v>
      </c>
      <c r="ET326">
        <v>0</v>
      </c>
      <c r="EU326">
        <v>0</v>
      </c>
      <c r="EV326">
        <v>0</v>
      </c>
      <c r="EW326">
        <v>32.729999999999997</v>
      </c>
      <c r="EX326">
        <v>0.11</v>
      </c>
      <c r="EY326">
        <v>0</v>
      </c>
      <c r="FQ326">
        <v>0</v>
      </c>
      <c r="FR326">
        <f t="shared" si="245"/>
        <v>0</v>
      </c>
      <c r="FS326">
        <v>0</v>
      </c>
      <c r="FX326">
        <v>90</v>
      </c>
      <c r="FY326">
        <v>41.65</v>
      </c>
      <c r="GA326" t="s">
        <v>3</v>
      </c>
      <c r="GD326">
        <v>1</v>
      </c>
      <c r="GF326">
        <v>-766795007</v>
      </c>
      <c r="GG326">
        <v>2</v>
      </c>
      <c r="GH326">
        <v>1</v>
      </c>
      <c r="GI326">
        <v>-2</v>
      </c>
      <c r="GJ326">
        <v>0</v>
      </c>
      <c r="GK326">
        <v>0</v>
      </c>
      <c r="GL326">
        <f t="shared" si="246"/>
        <v>0</v>
      </c>
      <c r="GM326">
        <f t="shared" si="247"/>
        <v>0</v>
      </c>
      <c r="GN326">
        <f t="shared" si="248"/>
        <v>0</v>
      </c>
      <c r="GO326">
        <f t="shared" si="249"/>
        <v>0</v>
      </c>
      <c r="GP326">
        <f t="shared" si="250"/>
        <v>0</v>
      </c>
      <c r="GR326">
        <v>0</v>
      </c>
      <c r="GS326">
        <v>3</v>
      </c>
      <c r="GT326">
        <v>0</v>
      </c>
      <c r="GU326" t="s">
        <v>3</v>
      </c>
      <c r="GV326">
        <f t="shared" si="251"/>
        <v>0</v>
      </c>
      <c r="GW326">
        <v>1</v>
      </c>
      <c r="GX326">
        <f t="shared" si="252"/>
        <v>0</v>
      </c>
      <c r="HA326">
        <v>0</v>
      </c>
      <c r="HB326">
        <v>0</v>
      </c>
      <c r="HC326">
        <f t="shared" si="253"/>
        <v>0</v>
      </c>
      <c r="HE326" t="s">
        <v>3</v>
      </c>
      <c r="HF326" t="s">
        <v>3</v>
      </c>
      <c r="HM326" t="s">
        <v>3</v>
      </c>
      <c r="HN326" t="s">
        <v>184</v>
      </c>
      <c r="HO326" t="s">
        <v>185</v>
      </c>
      <c r="HP326" t="s">
        <v>182</v>
      </c>
      <c r="HQ326" t="s">
        <v>182</v>
      </c>
      <c r="IK326">
        <v>0</v>
      </c>
    </row>
    <row r="327" spans="1:245" x14ac:dyDescent="0.2">
      <c r="A327">
        <v>18</v>
      </c>
      <c r="B327">
        <v>1</v>
      </c>
      <c r="C327">
        <v>256</v>
      </c>
      <c r="E327" t="s">
        <v>492</v>
      </c>
      <c r="F327" t="s">
        <v>187</v>
      </c>
      <c r="G327" t="s">
        <v>188</v>
      </c>
      <c r="H327" t="s">
        <v>33</v>
      </c>
      <c r="I327">
        <v>0</v>
      </c>
      <c r="J327">
        <v>0.03</v>
      </c>
      <c r="K327">
        <v>0</v>
      </c>
      <c r="O327">
        <f t="shared" si="234"/>
        <v>0</v>
      </c>
      <c r="P327">
        <f>ROUND(CQ327*I327,2)</f>
        <v>0</v>
      </c>
      <c r="Q327">
        <f>ROUND(CR327*I327,2)</f>
        <v>0</v>
      </c>
      <c r="R327">
        <f>ROUND(CS327*I327,2)</f>
        <v>0</v>
      </c>
      <c r="S327">
        <f>ROUND(CT327*I327,2)</f>
        <v>0</v>
      </c>
      <c r="T327">
        <f t="shared" si="235"/>
        <v>0</v>
      </c>
      <c r="U327">
        <f>ROUND(CV327*I327,7)</f>
        <v>0</v>
      </c>
      <c r="V327">
        <f>ROUND(CW327*I327,7)</f>
        <v>0</v>
      </c>
      <c r="W327">
        <f t="shared" si="236"/>
        <v>0</v>
      </c>
      <c r="X327">
        <f t="shared" si="237"/>
        <v>0</v>
      </c>
      <c r="Y327">
        <f t="shared" si="238"/>
        <v>0</v>
      </c>
      <c r="AA327">
        <v>32945098</v>
      </c>
      <c r="AB327">
        <f t="shared" si="239"/>
        <v>0</v>
      </c>
      <c r="AC327">
        <f>ROUND((ES327),6)</f>
        <v>0</v>
      </c>
      <c r="AD327">
        <f>ROUND((((ET327)-(EU327))+AE327),6)</f>
        <v>0</v>
      </c>
      <c r="AE327">
        <f t="shared" ref="AE327:AF330" si="257">ROUND((EU327),6)</f>
        <v>0</v>
      </c>
      <c r="AF327">
        <f t="shared" si="257"/>
        <v>0</v>
      </c>
      <c r="AG327">
        <f t="shared" si="240"/>
        <v>0</v>
      </c>
      <c r="AH327">
        <f t="shared" ref="AH327:AI330" si="258">(EW327)</f>
        <v>0</v>
      </c>
      <c r="AI327">
        <f t="shared" si="258"/>
        <v>0</v>
      </c>
      <c r="AJ327">
        <f t="shared" si="241"/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100</v>
      </c>
      <c r="AU327">
        <v>49</v>
      </c>
      <c r="AV327">
        <v>1</v>
      </c>
      <c r="AW327">
        <v>1</v>
      </c>
      <c r="AZ327">
        <v>1</v>
      </c>
      <c r="BA327">
        <v>1</v>
      </c>
      <c r="BB327">
        <v>1</v>
      </c>
      <c r="BC327">
        <v>1</v>
      </c>
      <c r="BD327" t="s">
        <v>3</v>
      </c>
      <c r="BE327" t="s">
        <v>3</v>
      </c>
      <c r="BF327" t="s">
        <v>3</v>
      </c>
      <c r="BG327" t="s">
        <v>3</v>
      </c>
      <c r="BH327">
        <v>3</v>
      </c>
      <c r="BI327">
        <v>1</v>
      </c>
      <c r="BJ327" t="s">
        <v>3</v>
      </c>
      <c r="BM327">
        <v>15001</v>
      </c>
      <c r="BN327">
        <v>0</v>
      </c>
      <c r="BO327" t="s">
        <v>3</v>
      </c>
      <c r="BP327">
        <v>0</v>
      </c>
      <c r="BQ327">
        <v>2</v>
      </c>
      <c r="BR327">
        <v>0</v>
      </c>
      <c r="BS327">
        <v>1</v>
      </c>
      <c r="BT327">
        <v>1</v>
      </c>
      <c r="BU327">
        <v>1</v>
      </c>
      <c r="BV327">
        <v>1</v>
      </c>
      <c r="BW327">
        <v>1</v>
      </c>
      <c r="BX327">
        <v>1</v>
      </c>
      <c r="BY327" t="s">
        <v>3</v>
      </c>
      <c r="BZ327">
        <v>100</v>
      </c>
      <c r="CA327">
        <v>49</v>
      </c>
      <c r="CB327" t="s">
        <v>3</v>
      </c>
      <c r="CE327">
        <v>0</v>
      </c>
      <c r="CF327">
        <v>0</v>
      </c>
      <c r="CG327">
        <v>0</v>
      </c>
      <c r="CM327">
        <v>0</v>
      </c>
      <c r="CN327" t="s">
        <v>3</v>
      </c>
      <c r="CO327">
        <v>0</v>
      </c>
      <c r="CP327">
        <f t="shared" si="242"/>
        <v>0</v>
      </c>
      <c r="CQ327">
        <f>ROUND(AL327*BC327,2)</f>
        <v>0</v>
      </c>
      <c r="CR327">
        <f>ROUND(AM327*BB327,2)</f>
        <v>0</v>
      </c>
      <c r="CS327">
        <f>ROUND(AN327*BS327,2)</f>
        <v>0</v>
      </c>
      <c r="CT327">
        <f>ROUND(AO327*BA327,2)</f>
        <v>0</v>
      </c>
      <c r="CU327">
        <f t="shared" si="243"/>
        <v>0</v>
      </c>
      <c r="CV327">
        <f t="shared" ref="CV327:CW330" si="259">AH327</f>
        <v>0</v>
      </c>
      <c r="CW327">
        <f t="shared" si="259"/>
        <v>0</v>
      </c>
      <c r="CX327">
        <f t="shared" si="244"/>
        <v>0</v>
      </c>
      <c r="CY327">
        <f>(((S327+R327)*AT327)/100)</f>
        <v>0</v>
      </c>
      <c r="CZ327">
        <f>(((S327+R327)*AU327)/100)</f>
        <v>0</v>
      </c>
      <c r="DC327" t="s">
        <v>3</v>
      </c>
      <c r="DD327" t="s">
        <v>3</v>
      </c>
      <c r="DE327" t="s">
        <v>3</v>
      </c>
      <c r="DF327" t="s">
        <v>3</v>
      </c>
      <c r="DG327" t="s">
        <v>3</v>
      </c>
      <c r="DH327" t="s">
        <v>3</v>
      </c>
      <c r="DI327" t="s">
        <v>3</v>
      </c>
      <c r="DJ327" t="s">
        <v>3</v>
      </c>
      <c r="DK327" t="s">
        <v>3</v>
      </c>
      <c r="DL327" t="s">
        <v>3</v>
      </c>
      <c r="DM327" t="s">
        <v>3</v>
      </c>
      <c r="DN327">
        <v>0</v>
      </c>
      <c r="DO327">
        <v>0</v>
      </c>
      <c r="DP327">
        <v>1</v>
      </c>
      <c r="DQ327">
        <v>1</v>
      </c>
      <c r="DU327">
        <v>1009</v>
      </c>
      <c r="DV327" t="s">
        <v>33</v>
      </c>
      <c r="DW327" t="s">
        <v>33</v>
      </c>
      <c r="DX327">
        <v>1000</v>
      </c>
      <c r="DZ327" t="s">
        <v>3</v>
      </c>
      <c r="EA327" t="s">
        <v>3</v>
      </c>
      <c r="EB327" t="s">
        <v>3</v>
      </c>
      <c r="EC327" t="s">
        <v>3</v>
      </c>
      <c r="EE327">
        <v>31728000</v>
      </c>
      <c r="EF327">
        <v>2</v>
      </c>
      <c r="EG327" t="s">
        <v>24</v>
      </c>
      <c r="EH327">
        <v>15</v>
      </c>
      <c r="EI327" t="s">
        <v>182</v>
      </c>
      <c r="EJ327">
        <v>1</v>
      </c>
      <c r="EK327">
        <v>15001</v>
      </c>
      <c r="EL327" t="s">
        <v>182</v>
      </c>
      <c r="EM327" t="s">
        <v>183</v>
      </c>
      <c r="EO327" t="s">
        <v>3</v>
      </c>
      <c r="EQ327">
        <v>0</v>
      </c>
      <c r="ER327">
        <v>0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0</v>
      </c>
      <c r="FQ327">
        <v>0</v>
      </c>
      <c r="FR327">
        <f t="shared" si="245"/>
        <v>0</v>
      </c>
      <c r="FS327">
        <v>0</v>
      </c>
      <c r="FX327">
        <v>100</v>
      </c>
      <c r="FY327">
        <v>49</v>
      </c>
      <c r="GA327" t="s">
        <v>3</v>
      </c>
      <c r="GD327">
        <v>1</v>
      </c>
      <c r="GF327">
        <v>1853111044</v>
      </c>
      <c r="GG327">
        <v>2</v>
      </c>
      <c r="GH327">
        <v>1</v>
      </c>
      <c r="GI327">
        <v>-2</v>
      </c>
      <c r="GJ327">
        <v>0</v>
      </c>
      <c r="GK327">
        <v>0</v>
      </c>
      <c r="GL327">
        <f t="shared" si="246"/>
        <v>0</v>
      </c>
      <c r="GM327">
        <f t="shared" si="247"/>
        <v>0</v>
      </c>
      <c r="GN327">
        <f t="shared" si="248"/>
        <v>0</v>
      </c>
      <c r="GO327">
        <f t="shared" si="249"/>
        <v>0</v>
      </c>
      <c r="GP327">
        <f t="shared" si="250"/>
        <v>0</v>
      </c>
      <c r="GR327">
        <v>0</v>
      </c>
      <c r="GS327">
        <v>3</v>
      </c>
      <c r="GT327">
        <v>0</v>
      </c>
      <c r="GU327" t="s">
        <v>3</v>
      </c>
      <c r="GV327">
        <f t="shared" si="251"/>
        <v>0</v>
      </c>
      <c r="GW327">
        <v>1</v>
      </c>
      <c r="GX327">
        <f t="shared" si="252"/>
        <v>0</v>
      </c>
      <c r="HA327">
        <v>0</v>
      </c>
      <c r="HB327">
        <v>0</v>
      </c>
      <c r="HC327">
        <f t="shared" si="253"/>
        <v>0</v>
      </c>
      <c r="HE327" t="s">
        <v>3</v>
      </c>
      <c r="HF327" t="s">
        <v>3</v>
      </c>
      <c r="HM327" t="s">
        <v>3</v>
      </c>
      <c r="HN327" t="s">
        <v>184</v>
      </c>
      <c r="HO327" t="s">
        <v>185</v>
      </c>
      <c r="HP327" t="s">
        <v>182</v>
      </c>
      <c r="HQ327" t="s">
        <v>182</v>
      </c>
      <c r="IK327">
        <v>0</v>
      </c>
    </row>
    <row r="328" spans="1:245" x14ac:dyDescent="0.2">
      <c r="A328">
        <v>18</v>
      </c>
      <c r="B328">
        <v>1</v>
      </c>
      <c r="C328">
        <v>257</v>
      </c>
      <c r="E328" t="s">
        <v>493</v>
      </c>
      <c r="F328" t="s">
        <v>190</v>
      </c>
      <c r="G328" t="s">
        <v>191</v>
      </c>
      <c r="H328" t="s">
        <v>33</v>
      </c>
      <c r="I328">
        <v>0</v>
      </c>
      <c r="J328">
        <v>0.02</v>
      </c>
      <c r="K328">
        <v>0</v>
      </c>
      <c r="O328">
        <f t="shared" si="234"/>
        <v>0</v>
      </c>
      <c r="P328">
        <f>ROUND(CQ328*I328,2)</f>
        <v>0</v>
      </c>
      <c r="Q328">
        <f>ROUND(CR328*I328,2)</f>
        <v>0</v>
      </c>
      <c r="R328">
        <f>ROUND(CS328*I328,2)</f>
        <v>0</v>
      </c>
      <c r="S328">
        <f>ROUND(CT328*I328,2)</f>
        <v>0</v>
      </c>
      <c r="T328">
        <f t="shared" si="235"/>
        <v>0</v>
      </c>
      <c r="U328">
        <f>ROUND(CV328*I328,7)</f>
        <v>0</v>
      </c>
      <c r="V328">
        <f>ROUND(CW328*I328,7)</f>
        <v>0</v>
      </c>
      <c r="W328">
        <f t="shared" si="236"/>
        <v>0</v>
      </c>
      <c r="X328">
        <f t="shared" si="237"/>
        <v>0</v>
      </c>
      <c r="Y328">
        <f t="shared" si="238"/>
        <v>0</v>
      </c>
      <c r="AA328">
        <v>32945098</v>
      </c>
      <c r="AB328">
        <f t="shared" si="239"/>
        <v>0</v>
      </c>
      <c r="AC328">
        <f>ROUND((ES328),6)</f>
        <v>0</v>
      </c>
      <c r="AD328">
        <f>ROUND((((ET328)-(EU328))+AE328),6)</f>
        <v>0</v>
      </c>
      <c r="AE328">
        <f t="shared" si="257"/>
        <v>0</v>
      </c>
      <c r="AF328">
        <f t="shared" si="257"/>
        <v>0</v>
      </c>
      <c r="AG328">
        <f t="shared" si="240"/>
        <v>0</v>
      </c>
      <c r="AH328">
        <f t="shared" si="258"/>
        <v>0</v>
      </c>
      <c r="AI328">
        <f t="shared" si="258"/>
        <v>0</v>
      </c>
      <c r="AJ328">
        <f t="shared" si="241"/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100</v>
      </c>
      <c r="AU328">
        <v>49</v>
      </c>
      <c r="AV328">
        <v>1</v>
      </c>
      <c r="AW328">
        <v>1</v>
      </c>
      <c r="AZ328">
        <v>1</v>
      </c>
      <c r="BA328">
        <v>1</v>
      </c>
      <c r="BB328">
        <v>1</v>
      </c>
      <c r="BC328">
        <v>1</v>
      </c>
      <c r="BD328" t="s">
        <v>3</v>
      </c>
      <c r="BE328" t="s">
        <v>3</v>
      </c>
      <c r="BF328" t="s">
        <v>3</v>
      </c>
      <c r="BG328" t="s">
        <v>3</v>
      </c>
      <c r="BH328">
        <v>3</v>
      </c>
      <c r="BI328">
        <v>1</v>
      </c>
      <c r="BJ328" t="s">
        <v>3</v>
      </c>
      <c r="BM328">
        <v>15001</v>
      </c>
      <c r="BN328">
        <v>0</v>
      </c>
      <c r="BO328" t="s">
        <v>3</v>
      </c>
      <c r="BP328">
        <v>0</v>
      </c>
      <c r="BQ328">
        <v>2</v>
      </c>
      <c r="BR328">
        <v>0</v>
      </c>
      <c r="BS328">
        <v>1</v>
      </c>
      <c r="BT328">
        <v>1</v>
      </c>
      <c r="BU328">
        <v>1</v>
      </c>
      <c r="BV328">
        <v>1</v>
      </c>
      <c r="BW328">
        <v>1</v>
      </c>
      <c r="BX328">
        <v>1</v>
      </c>
      <c r="BY328" t="s">
        <v>3</v>
      </c>
      <c r="BZ328">
        <v>100</v>
      </c>
      <c r="CA328">
        <v>49</v>
      </c>
      <c r="CB328" t="s">
        <v>3</v>
      </c>
      <c r="CE328">
        <v>0</v>
      </c>
      <c r="CF328">
        <v>0</v>
      </c>
      <c r="CG328">
        <v>0</v>
      </c>
      <c r="CM328">
        <v>0</v>
      </c>
      <c r="CN328" t="s">
        <v>3</v>
      </c>
      <c r="CO328">
        <v>0</v>
      </c>
      <c r="CP328">
        <f t="shared" si="242"/>
        <v>0</v>
      </c>
      <c r="CQ328">
        <f>ROUND(AL328*BC328,2)</f>
        <v>0</v>
      </c>
      <c r="CR328">
        <f>ROUND(AM328*BB328,2)</f>
        <v>0</v>
      </c>
      <c r="CS328">
        <f>ROUND(AN328*BS328,2)</f>
        <v>0</v>
      </c>
      <c r="CT328">
        <f>ROUND(AO328*BA328,2)</f>
        <v>0</v>
      </c>
      <c r="CU328">
        <f t="shared" si="243"/>
        <v>0</v>
      </c>
      <c r="CV328">
        <f t="shared" si="259"/>
        <v>0</v>
      </c>
      <c r="CW328">
        <f t="shared" si="259"/>
        <v>0</v>
      </c>
      <c r="CX328">
        <f t="shared" si="244"/>
        <v>0</v>
      </c>
      <c r="CY328">
        <f>(((S328+R328)*AT328)/100)</f>
        <v>0</v>
      </c>
      <c r="CZ328">
        <f>(((S328+R328)*AU328)/100)</f>
        <v>0</v>
      </c>
      <c r="DC328" t="s">
        <v>3</v>
      </c>
      <c r="DD328" t="s">
        <v>3</v>
      </c>
      <c r="DE328" t="s">
        <v>3</v>
      </c>
      <c r="DF328" t="s">
        <v>3</v>
      </c>
      <c r="DG328" t="s">
        <v>3</v>
      </c>
      <c r="DH328" t="s">
        <v>3</v>
      </c>
      <c r="DI328" t="s">
        <v>3</v>
      </c>
      <c r="DJ328" t="s">
        <v>3</v>
      </c>
      <c r="DK328" t="s">
        <v>3</v>
      </c>
      <c r="DL328" t="s">
        <v>3</v>
      </c>
      <c r="DM328" t="s">
        <v>3</v>
      </c>
      <c r="DN328">
        <v>0</v>
      </c>
      <c r="DO328">
        <v>0</v>
      </c>
      <c r="DP328">
        <v>1</v>
      </c>
      <c r="DQ328">
        <v>1</v>
      </c>
      <c r="DU328">
        <v>1009</v>
      </c>
      <c r="DV328" t="s">
        <v>33</v>
      </c>
      <c r="DW328" t="s">
        <v>33</v>
      </c>
      <c r="DX328">
        <v>1000</v>
      </c>
      <c r="DZ328" t="s">
        <v>3</v>
      </c>
      <c r="EA328" t="s">
        <v>3</v>
      </c>
      <c r="EB328" t="s">
        <v>3</v>
      </c>
      <c r="EC328" t="s">
        <v>3</v>
      </c>
      <c r="EE328">
        <v>31728000</v>
      </c>
      <c r="EF328">
        <v>2</v>
      </c>
      <c r="EG328" t="s">
        <v>24</v>
      </c>
      <c r="EH328">
        <v>15</v>
      </c>
      <c r="EI328" t="s">
        <v>182</v>
      </c>
      <c r="EJ328">
        <v>1</v>
      </c>
      <c r="EK328">
        <v>15001</v>
      </c>
      <c r="EL328" t="s">
        <v>182</v>
      </c>
      <c r="EM328" t="s">
        <v>183</v>
      </c>
      <c r="EO328" t="s">
        <v>3</v>
      </c>
      <c r="EQ328">
        <v>0</v>
      </c>
      <c r="ER328">
        <v>0</v>
      </c>
      <c r="ES328">
        <v>0</v>
      </c>
      <c r="ET328">
        <v>0</v>
      </c>
      <c r="EU328">
        <v>0</v>
      </c>
      <c r="EV328">
        <v>0</v>
      </c>
      <c r="EW328">
        <v>0</v>
      </c>
      <c r="EX328">
        <v>0</v>
      </c>
      <c r="FQ328">
        <v>0</v>
      </c>
      <c r="FR328">
        <f t="shared" si="245"/>
        <v>0</v>
      </c>
      <c r="FS328">
        <v>0</v>
      </c>
      <c r="FX328">
        <v>100</v>
      </c>
      <c r="FY328">
        <v>49</v>
      </c>
      <c r="GA328" t="s">
        <v>3</v>
      </c>
      <c r="GD328">
        <v>1</v>
      </c>
      <c r="GF328">
        <v>696686784</v>
      </c>
      <c r="GG328">
        <v>2</v>
      </c>
      <c r="GH328">
        <v>1</v>
      </c>
      <c r="GI328">
        <v>-2</v>
      </c>
      <c r="GJ328">
        <v>0</v>
      </c>
      <c r="GK328">
        <v>0</v>
      </c>
      <c r="GL328">
        <f t="shared" si="246"/>
        <v>0</v>
      </c>
      <c r="GM328">
        <f t="shared" si="247"/>
        <v>0</v>
      </c>
      <c r="GN328">
        <f t="shared" si="248"/>
        <v>0</v>
      </c>
      <c r="GO328">
        <f t="shared" si="249"/>
        <v>0</v>
      </c>
      <c r="GP328">
        <f t="shared" si="250"/>
        <v>0</v>
      </c>
      <c r="GR328">
        <v>0</v>
      </c>
      <c r="GS328">
        <v>3</v>
      </c>
      <c r="GT328">
        <v>0</v>
      </c>
      <c r="GU328" t="s">
        <v>3</v>
      </c>
      <c r="GV328">
        <f t="shared" si="251"/>
        <v>0</v>
      </c>
      <c r="GW328">
        <v>1</v>
      </c>
      <c r="GX328">
        <f t="shared" si="252"/>
        <v>0</v>
      </c>
      <c r="HA328">
        <v>0</v>
      </c>
      <c r="HB328">
        <v>0</v>
      </c>
      <c r="HC328">
        <f t="shared" si="253"/>
        <v>0</v>
      </c>
      <c r="HE328" t="s">
        <v>3</v>
      </c>
      <c r="HF328" t="s">
        <v>3</v>
      </c>
      <c r="HM328" t="s">
        <v>3</v>
      </c>
      <c r="HN328" t="s">
        <v>184</v>
      </c>
      <c r="HO328" t="s">
        <v>185</v>
      </c>
      <c r="HP328" t="s">
        <v>182</v>
      </c>
      <c r="HQ328" t="s">
        <v>182</v>
      </c>
      <c r="IK328">
        <v>0</v>
      </c>
    </row>
    <row r="329" spans="1:245" x14ac:dyDescent="0.2">
      <c r="A329">
        <v>17</v>
      </c>
      <c r="B329">
        <v>1</v>
      </c>
      <c r="E329" t="s">
        <v>494</v>
      </c>
      <c r="F329" t="s">
        <v>291</v>
      </c>
      <c r="G329" t="s">
        <v>292</v>
      </c>
      <c r="H329" t="s">
        <v>33</v>
      </c>
      <c r="I329">
        <v>0</v>
      </c>
      <c r="J329">
        <v>0</v>
      </c>
      <c r="K329">
        <v>0</v>
      </c>
      <c r="O329">
        <f t="shared" si="234"/>
        <v>0</v>
      </c>
      <c r="P329">
        <f>ROUND(CQ329*I329,2)</f>
        <v>0</v>
      </c>
      <c r="Q329">
        <f>ROUND(CR329*I329,2)</f>
        <v>0</v>
      </c>
      <c r="R329">
        <f>ROUND(CS329*I329,2)</f>
        <v>0</v>
      </c>
      <c r="S329">
        <f>ROUND(CT329*I329,2)</f>
        <v>0</v>
      </c>
      <c r="T329">
        <f t="shared" si="235"/>
        <v>0</v>
      </c>
      <c r="U329">
        <f>ROUND(CV329*I329,7)</f>
        <v>0</v>
      </c>
      <c r="V329">
        <f>ROUND(CW329*I329,7)</f>
        <v>0</v>
      </c>
      <c r="W329">
        <f t="shared" si="236"/>
        <v>0</v>
      </c>
      <c r="X329">
        <f t="shared" si="237"/>
        <v>0</v>
      </c>
      <c r="Y329">
        <f t="shared" si="238"/>
        <v>0</v>
      </c>
      <c r="AA329">
        <v>32945098</v>
      </c>
      <c r="AB329">
        <f t="shared" si="239"/>
        <v>60840.08</v>
      </c>
      <c r="AC329">
        <f>ROUND((ES329),6)</f>
        <v>60840.08</v>
      </c>
      <c r="AD329">
        <f>ROUND((((ET329)-(EU329))+AE329),6)</f>
        <v>0</v>
      </c>
      <c r="AE329">
        <f t="shared" si="257"/>
        <v>0</v>
      </c>
      <c r="AF329">
        <f t="shared" si="257"/>
        <v>0</v>
      </c>
      <c r="AG329">
        <f t="shared" si="240"/>
        <v>0</v>
      </c>
      <c r="AH329">
        <f t="shared" si="258"/>
        <v>0</v>
      </c>
      <c r="AI329">
        <f t="shared" si="258"/>
        <v>0</v>
      </c>
      <c r="AJ329">
        <f t="shared" si="241"/>
        <v>0</v>
      </c>
      <c r="AK329">
        <v>60840.08</v>
      </c>
      <c r="AL329">
        <v>60840.08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1</v>
      </c>
      <c r="AW329">
        <v>1</v>
      </c>
      <c r="AZ329">
        <v>1</v>
      </c>
      <c r="BA329">
        <v>1</v>
      </c>
      <c r="BB329">
        <v>1</v>
      </c>
      <c r="BC329">
        <v>1.23</v>
      </c>
      <c r="BD329" t="s">
        <v>3</v>
      </c>
      <c r="BE329" t="s">
        <v>3</v>
      </c>
      <c r="BF329" t="s">
        <v>3</v>
      </c>
      <c r="BG329" t="s">
        <v>3</v>
      </c>
      <c r="BH329">
        <v>3</v>
      </c>
      <c r="BI329">
        <v>1</v>
      </c>
      <c r="BJ329" t="s">
        <v>293</v>
      </c>
      <c r="BM329">
        <v>500001</v>
      </c>
      <c r="BN329">
        <v>0</v>
      </c>
      <c r="BO329" t="s">
        <v>291</v>
      </c>
      <c r="BP329">
        <v>1</v>
      </c>
      <c r="BQ329">
        <v>8</v>
      </c>
      <c r="BR329">
        <v>0</v>
      </c>
      <c r="BS329">
        <v>1</v>
      </c>
      <c r="BT329">
        <v>1</v>
      </c>
      <c r="BU329">
        <v>1</v>
      </c>
      <c r="BV329">
        <v>1</v>
      </c>
      <c r="BW329">
        <v>1</v>
      </c>
      <c r="BX329">
        <v>1</v>
      </c>
      <c r="BY329" t="s">
        <v>3</v>
      </c>
      <c r="BZ329">
        <v>0</v>
      </c>
      <c r="CA329">
        <v>0</v>
      </c>
      <c r="CB329" t="s">
        <v>3</v>
      </c>
      <c r="CE329">
        <v>0</v>
      </c>
      <c r="CF329">
        <v>0</v>
      </c>
      <c r="CG329">
        <v>0</v>
      </c>
      <c r="CM329">
        <v>0</v>
      </c>
      <c r="CN329" t="s">
        <v>3</v>
      </c>
      <c r="CO329">
        <v>0</v>
      </c>
      <c r="CP329">
        <f t="shared" si="242"/>
        <v>0</v>
      </c>
      <c r="CQ329">
        <f>ROUND(AL329*BC329,2)</f>
        <v>74833.3</v>
      </c>
      <c r="CR329">
        <f>ROUND(AM329*BB329,2)</f>
        <v>0</v>
      </c>
      <c r="CS329">
        <f>ROUND(AN329*BS329,2)</f>
        <v>0</v>
      </c>
      <c r="CT329">
        <f>ROUND(AO329*BA329,2)</f>
        <v>0</v>
      </c>
      <c r="CU329">
        <f t="shared" si="243"/>
        <v>0</v>
      </c>
      <c r="CV329">
        <f t="shared" si="259"/>
        <v>0</v>
      </c>
      <c r="CW329">
        <f t="shared" si="259"/>
        <v>0</v>
      </c>
      <c r="CX329">
        <f t="shared" si="244"/>
        <v>0</v>
      </c>
      <c r="CY329">
        <f>0</f>
        <v>0</v>
      </c>
      <c r="CZ329">
        <f>0</f>
        <v>0</v>
      </c>
      <c r="DC329" t="s">
        <v>3</v>
      </c>
      <c r="DD329" t="s">
        <v>3</v>
      </c>
      <c r="DE329" t="s">
        <v>3</v>
      </c>
      <c r="DF329" t="s">
        <v>3</v>
      </c>
      <c r="DG329" t="s">
        <v>3</v>
      </c>
      <c r="DH329" t="s">
        <v>3</v>
      </c>
      <c r="DI329" t="s">
        <v>3</v>
      </c>
      <c r="DJ329" t="s">
        <v>3</v>
      </c>
      <c r="DK329" t="s">
        <v>3</v>
      </c>
      <c r="DL329" t="s">
        <v>3</v>
      </c>
      <c r="DM329" t="s">
        <v>3</v>
      </c>
      <c r="DN329">
        <v>0</v>
      </c>
      <c r="DO329">
        <v>0</v>
      </c>
      <c r="DP329">
        <v>1</v>
      </c>
      <c r="DQ329">
        <v>1</v>
      </c>
      <c r="DU329">
        <v>1009</v>
      </c>
      <c r="DV329" t="s">
        <v>33</v>
      </c>
      <c r="DW329" t="s">
        <v>33</v>
      </c>
      <c r="DX329">
        <v>1000</v>
      </c>
      <c r="DZ329" t="s">
        <v>3</v>
      </c>
      <c r="EA329" t="s">
        <v>3</v>
      </c>
      <c r="EB329" t="s">
        <v>3</v>
      </c>
      <c r="EC329" t="s">
        <v>3</v>
      </c>
      <c r="EE329">
        <v>31727907</v>
      </c>
      <c r="EF329">
        <v>8</v>
      </c>
      <c r="EG329" t="s">
        <v>73</v>
      </c>
      <c r="EH329">
        <v>0</v>
      </c>
      <c r="EI329" t="s">
        <v>3</v>
      </c>
      <c r="EJ329">
        <v>1</v>
      </c>
      <c r="EK329">
        <v>500001</v>
      </c>
      <c r="EL329" t="s">
        <v>74</v>
      </c>
      <c r="EM329" t="s">
        <v>75</v>
      </c>
      <c r="EO329" t="s">
        <v>3</v>
      </c>
      <c r="EQ329">
        <v>0</v>
      </c>
      <c r="ER329">
        <v>60840.08</v>
      </c>
      <c r="ES329">
        <v>60840.08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FQ329">
        <v>0</v>
      </c>
      <c r="FR329">
        <f t="shared" si="245"/>
        <v>0</v>
      </c>
      <c r="FS329">
        <v>0</v>
      </c>
      <c r="FX329">
        <v>0</v>
      </c>
      <c r="FY329">
        <v>0</v>
      </c>
      <c r="GA329" t="s">
        <v>3</v>
      </c>
      <c r="GD329">
        <v>1</v>
      </c>
      <c r="GF329">
        <v>-2132977165</v>
      </c>
      <c r="GG329">
        <v>2</v>
      </c>
      <c r="GH329">
        <v>1</v>
      </c>
      <c r="GI329">
        <v>2</v>
      </c>
      <c r="GJ329">
        <v>0</v>
      </c>
      <c r="GK329">
        <v>0</v>
      </c>
      <c r="GL329">
        <f t="shared" si="246"/>
        <v>0</v>
      </c>
      <c r="GM329">
        <f t="shared" si="247"/>
        <v>0</v>
      </c>
      <c r="GN329">
        <f t="shared" si="248"/>
        <v>0</v>
      </c>
      <c r="GO329">
        <f t="shared" si="249"/>
        <v>0</v>
      </c>
      <c r="GP329">
        <f t="shared" si="250"/>
        <v>0</v>
      </c>
      <c r="GR329">
        <v>0</v>
      </c>
      <c r="GS329">
        <v>3</v>
      </c>
      <c r="GT329">
        <v>0</v>
      </c>
      <c r="GU329" t="s">
        <v>3</v>
      </c>
      <c r="GV329">
        <f t="shared" si="251"/>
        <v>0</v>
      </c>
      <c r="GW329">
        <v>1</v>
      </c>
      <c r="GX329">
        <f t="shared" si="252"/>
        <v>0</v>
      </c>
      <c r="HA329">
        <v>0</v>
      </c>
      <c r="HB329">
        <v>0</v>
      </c>
      <c r="HC329">
        <f t="shared" si="253"/>
        <v>0</v>
      </c>
      <c r="HE329" t="s">
        <v>3</v>
      </c>
      <c r="HF329" t="s">
        <v>3</v>
      </c>
      <c r="HM329" t="s">
        <v>3</v>
      </c>
      <c r="HN329" t="s">
        <v>3</v>
      </c>
      <c r="HO329" t="s">
        <v>3</v>
      </c>
      <c r="HP329" t="s">
        <v>3</v>
      </c>
      <c r="HQ329" t="s">
        <v>3</v>
      </c>
      <c r="IK329">
        <v>0</v>
      </c>
    </row>
    <row r="330" spans="1:245" x14ac:dyDescent="0.2">
      <c r="A330">
        <v>17</v>
      </c>
      <c r="B330">
        <v>1</v>
      </c>
      <c r="E330" t="s">
        <v>495</v>
      </c>
      <c r="F330" t="s">
        <v>193</v>
      </c>
      <c r="G330" t="s">
        <v>194</v>
      </c>
      <c r="H330" t="s">
        <v>33</v>
      </c>
      <c r="I330">
        <v>0</v>
      </c>
      <c r="J330">
        <v>0</v>
      </c>
      <c r="K330">
        <v>0</v>
      </c>
      <c r="O330">
        <f t="shared" si="234"/>
        <v>0</v>
      </c>
      <c r="P330">
        <f>ROUND(CQ330*I330,2)</f>
        <v>0</v>
      </c>
      <c r="Q330">
        <f>ROUND(CR330*I330,2)</f>
        <v>0</v>
      </c>
      <c r="R330">
        <f>ROUND(CS330*I330,2)</f>
        <v>0</v>
      </c>
      <c r="S330">
        <f>ROUND(CT330*I330,2)</f>
        <v>0</v>
      </c>
      <c r="T330">
        <f t="shared" si="235"/>
        <v>0</v>
      </c>
      <c r="U330">
        <f>ROUND(CV330*I330,7)</f>
        <v>0</v>
      </c>
      <c r="V330">
        <f>ROUND(CW330*I330,7)</f>
        <v>0</v>
      </c>
      <c r="W330">
        <f t="shared" si="236"/>
        <v>0</v>
      </c>
      <c r="X330">
        <f t="shared" si="237"/>
        <v>0</v>
      </c>
      <c r="Y330">
        <f t="shared" si="238"/>
        <v>0</v>
      </c>
      <c r="AA330">
        <v>32945098</v>
      </c>
      <c r="AB330">
        <f t="shared" si="239"/>
        <v>79606.460000000006</v>
      </c>
      <c r="AC330">
        <f>ROUND((ES330),6)</f>
        <v>79606.460000000006</v>
      </c>
      <c r="AD330">
        <f>ROUND((((ET330)-(EU330))+AE330),6)</f>
        <v>0</v>
      </c>
      <c r="AE330">
        <f t="shared" si="257"/>
        <v>0</v>
      </c>
      <c r="AF330">
        <f t="shared" si="257"/>
        <v>0</v>
      </c>
      <c r="AG330">
        <f t="shared" si="240"/>
        <v>0</v>
      </c>
      <c r="AH330">
        <f t="shared" si="258"/>
        <v>0</v>
      </c>
      <c r="AI330">
        <f t="shared" si="258"/>
        <v>0</v>
      </c>
      <c r="AJ330">
        <f t="shared" si="241"/>
        <v>0</v>
      </c>
      <c r="AK330">
        <v>79606.460000000006</v>
      </c>
      <c r="AL330">
        <v>79606.460000000006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1</v>
      </c>
      <c r="AW330">
        <v>1</v>
      </c>
      <c r="AZ330">
        <v>1</v>
      </c>
      <c r="BA330">
        <v>1</v>
      </c>
      <c r="BB330">
        <v>1</v>
      </c>
      <c r="BC330">
        <v>1</v>
      </c>
      <c r="BD330" t="s">
        <v>3</v>
      </c>
      <c r="BE330" t="s">
        <v>3</v>
      </c>
      <c r="BF330" t="s">
        <v>3</v>
      </c>
      <c r="BG330" t="s">
        <v>3</v>
      </c>
      <c r="BH330">
        <v>3</v>
      </c>
      <c r="BI330">
        <v>1</v>
      </c>
      <c r="BJ330" t="s">
        <v>195</v>
      </c>
      <c r="BM330">
        <v>500001</v>
      </c>
      <c r="BN330">
        <v>0</v>
      </c>
      <c r="BO330" t="s">
        <v>3</v>
      </c>
      <c r="BP330">
        <v>0</v>
      </c>
      <c r="BQ330">
        <v>8</v>
      </c>
      <c r="BR330">
        <v>0</v>
      </c>
      <c r="BS330">
        <v>1</v>
      </c>
      <c r="BT330">
        <v>1</v>
      </c>
      <c r="BU330">
        <v>1</v>
      </c>
      <c r="BV330">
        <v>1</v>
      </c>
      <c r="BW330">
        <v>1</v>
      </c>
      <c r="BX330">
        <v>1</v>
      </c>
      <c r="BY330" t="s">
        <v>3</v>
      </c>
      <c r="BZ330">
        <v>0</v>
      </c>
      <c r="CA330">
        <v>0</v>
      </c>
      <c r="CB330" t="s">
        <v>3</v>
      </c>
      <c r="CE330">
        <v>0</v>
      </c>
      <c r="CF330">
        <v>0</v>
      </c>
      <c r="CG330">
        <v>0</v>
      </c>
      <c r="CM330">
        <v>0</v>
      </c>
      <c r="CN330" t="s">
        <v>3</v>
      </c>
      <c r="CO330">
        <v>0</v>
      </c>
      <c r="CP330">
        <f t="shared" si="242"/>
        <v>0</v>
      </c>
      <c r="CQ330">
        <f>ROUND(AL330*BC330,2)</f>
        <v>79606.460000000006</v>
      </c>
      <c r="CR330">
        <f>ROUND(AM330*BB330,2)</f>
        <v>0</v>
      </c>
      <c r="CS330">
        <f>ROUND(AN330*BS330,2)</f>
        <v>0</v>
      </c>
      <c r="CT330">
        <f>ROUND(AO330*BA330,2)</f>
        <v>0</v>
      </c>
      <c r="CU330">
        <f t="shared" si="243"/>
        <v>0</v>
      </c>
      <c r="CV330">
        <f t="shared" si="259"/>
        <v>0</v>
      </c>
      <c r="CW330">
        <f t="shared" si="259"/>
        <v>0</v>
      </c>
      <c r="CX330">
        <f t="shared" si="244"/>
        <v>0</v>
      </c>
      <c r="CY330">
        <f>0</f>
        <v>0</v>
      </c>
      <c r="CZ330">
        <f>0</f>
        <v>0</v>
      </c>
      <c r="DC330" t="s">
        <v>3</v>
      </c>
      <c r="DD330" t="s">
        <v>3</v>
      </c>
      <c r="DE330" t="s">
        <v>3</v>
      </c>
      <c r="DF330" t="s">
        <v>3</v>
      </c>
      <c r="DG330" t="s">
        <v>3</v>
      </c>
      <c r="DH330" t="s">
        <v>3</v>
      </c>
      <c r="DI330" t="s">
        <v>3</v>
      </c>
      <c r="DJ330" t="s">
        <v>3</v>
      </c>
      <c r="DK330" t="s">
        <v>3</v>
      </c>
      <c r="DL330" t="s">
        <v>3</v>
      </c>
      <c r="DM330" t="s">
        <v>3</v>
      </c>
      <c r="DN330">
        <v>0</v>
      </c>
      <c r="DO330">
        <v>0</v>
      </c>
      <c r="DP330">
        <v>1</v>
      </c>
      <c r="DQ330">
        <v>1</v>
      </c>
      <c r="DU330">
        <v>1009</v>
      </c>
      <c r="DV330" t="s">
        <v>33</v>
      </c>
      <c r="DW330" t="s">
        <v>33</v>
      </c>
      <c r="DX330">
        <v>1000</v>
      </c>
      <c r="DZ330" t="s">
        <v>3</v>
      </c>
      <c r="EA330" t="s">
        <v>3</v>
      </c>
      <c r="EB330" t="s">
        <v>3</v>
      </c>
      <c r="EC330" t="s">
        <v>3</v>
      </c>
      <c r="EE330">
        <v>31727907</v>
      </c>
      <c r="EF330">
        <v>8</v>
      </c>
      <c r="EG330" t="s">
        <v>73</v>
      </c>
      <c r="EH330">
        <v>0</v>
      </c>
      <c r="EI330" t="s">
        <v>3</v>
      </c>
      <c r="EJ330">
        <v>1</v>
      </c>
      <c r="EK330">
        <v>500001</v>
      </c>
      <c r="EL330" t="s">
        <v>74</v>
      </c>
      <c r="EM330" t="s">
        <v>75</v>
      </c>
      <c r="EO330" t="s">
        <v>3</v>
      </c>
      <c r="EQ330">
        <v>0</v>
      </c>
      <c r="ER330">
        <v>79606.460000000006</v>
      </c>
      <c r="ES330">
        <v>79606.460000000006</v>
      </c>
      <c r="ET330">
        <v>0</v>
      </c>
      <c r="EU330">
        <v>0</v>
      </c>
      <c r="EV330">
        <v>0</v>
      </c>
      <c r="EW330">
        <v>0</v>
      </c>
      <c r="EX330">
        <v>0</v>
      </c>
      <c r="EY330">
        <v>0</v>
      </c>
      <c r="FQ330">
        <v>1691.8</v>
      </c>
      <c r="FR330">
        <f t="shared" si="245"/>
        <v>0</v>
      </c>
      <c r="FS330">
        <v>0</v>
      </c>
      <c r="FX330">
        <v>0</v>
      </c>
      <c r="FY330">
        <v>0</v>
      </c>
      <c r="GA330" t="s">
        <v>3</v>
      </c>
      <c r="GD330">
        <v>1</v>
      </c>
      <c r="GE330">
        <v>52265.82</v>
      </c>
      <c r="GF330">
        <v>1141136802</v>
      </c>
      <c r="GG330">
        <v>2</v>
      </c>
      <c r="GH330">
        <v>1</v>
      </c>
      <c r="GI330">
        <v>-2</v>
      </c>
      <c r="GJ330">
        <v>0</v>
      </c>
      <c r="GK330">
        <v>0</v>
      </c>
      <c r="GL330">
        <f t="shared" si="246"/>
        <v>0</v>
      </c>
      <c r="GM330">
        <f t="shared" si="247"/>
        <v>0</v>
      </c>
      <c r="GN330">
        <f t="shared" si="248"/>
        <v>0</v>
      </c>
      <c r="GO330">
        <f t="shared" si="249"/>
        <v>0</v>
      </c>
      <c r="GP330">
        <f t="shared" si="250"/>
        <v>0</v>
      </c>
      <c r="GR330">
        <v>3</v>
      </c>
      <c r="GS330">
        <v>3</v>
      </c>
      <c r="GT330">
        <v>0</v>
      </c>
      <c r="GU330" t="s">
        <v>3</v>
      </c>
      <c r="GV330">
        <f t="shared" si="251"/>
        <v>0</v>
      </c>
      <c r="GW330">
        <v>1</v>
      </c>
      <c r="GX330">
        <f t="shared" si="252"/>
        <v>0</v>
      </c>
      <c r="HA330">
        <v>0</v>
      </c>
      <c r="HB330">
        <v>0</v>
      </c>
      <c r="HC330">
        <f t="shared" si="253"/>
        <v>0</v>
      </c>
      <c r="HE330" t="s">
        <v>3</v>
      </c>
      <c r="HF330" t="s">
        <v>3</v>
      </c>
      <c r="HM330" t="s">
        <v>3</v>
      </c>
      <c r="HN330" t="s">
        <v>3</v>
      </c>
      <c r="HO330" t="s">
        <v>3</v>
      </c>
      <c r="HP330" t="s">
        <v>3</v>
      </c>
      <c r="HQ330" t="s">
        <v>3</v>
      </c>
      <c r="IK330">
        <v>0</v>
      </c>
    </row>
    <row r="332" spans="1:245" x14ac:dyDescent="0.2">
      <c r="A332" s="2">
        <v>51</v>
      </c>
      <c r="B332" s="2">
        <f>B316</f>
        <v>1</v>
      </c>
      <c r="C332" s="2">
        <f>A316</f>
        <v>4</v>
      </c>
      <c r="D332" s="2">
        <f>ROW(A316)</f>
        <v>316</v>
      </c>
      <c r="E332" s="2"/>
      <c r="F332" s="2" t="str">
        <f>IF(F316&lt;&gt;"",F316,"")</f>
        <v>Новый раздел</v>
      </c>
      <c r="G332" s="2" t="str">
        <f>IF(G316&lt;&gt;"",G316,"")</f>
        <v>Ремонт стен снарядной комнаты</v>
      </c>
      <c r="H332" s="2">
        <v>0</v>
      </c>
      <c r="I332" s="2"/>
      <c r="J332" s="2"/>
      <c r="K332" s="2"/>
      <c r="L332" s="2"/>
      <c r="M332" s="2"/>
      <c r="N332" s="2"/>
      <c r="O332" s="2">
        <f t="shared" ref="O332:T332" si="260">ROUND(AB332,2)</f>
        <v>0</v>
      </c>
      <c r="P332" s="2">
        <f t="shared" si="260"/>
        <v>0</v>
      </c>
      <c r="Q332" s="2">
        <f t="shared" si="260"/>
        <v>0</v>
      </c>
      <c r="R332" s="2">
        <f t="shared" si="260"/>
        <v>0</v>
      </c>
      <c r="S332" s="2">
        <f t="shared" si="260"/>
        <v>0</v>
      </c>
      <c r="T332" s="2">
        <f t="shared" si="260"/>
        <v>0</v>
      </c>
      <c r="U332" s="2">
        <f>AH332</f>
        <v>0</v>
      </c>
      <c r="V332" s="2">
        <f>AI332</f>
        <v>0</v>
      </c>
      <c r="W332" s="2">
        <f>ROUND(AJ332,2)</f>
        <v>0</v>
      </c>
      <c r="X332" s="2">
        <f>ROUND(AK332,2)</f>
        <v>0</v>
      </c>
      <c r="Y332" s="2">
        <f>ROUND(AL332,2)</f>
        <v>0</v>
      </c>
      <c r="Z332" s="2"/>
      <c r="AA332" s="2"/>
      <c r="AB332" s="2">
        <f>ROUND(SUMIF(AA320:AA330,"=32945098",O320:O330),2)</f>
        <v>0</v>
      </c>
      <c r="AC332" s="2">
        <f>ROUND(SUMIF(AA320:AA330,"=32945098",P320:P330),2)</f>
        <v>0</v>
      </c>
      <c r="AD332" s="2">
        <f>ROUND(SUMIF(AA320:AA330,"=32945098",Q320:Q330),2)</f>
        <v>0</v>
      </c>
      <c r="AE332" s="2">
        <f>ROUND(SUMIF(AA320:AA330,"=32945098",R320:R330),2)</f>
        <v>0</v>
      </c>
      <c r="AF332" s="2">
        <f>ROUND(SUMIF(AA320:AA330,"=32945098",S320:S330),2)</f>
        <v>0</v>
      </c>
      <c r="AG332" s="2">
        <f>ROUND(SUMIF(AA320:AA330,"=32945098",T320:T330),2)</f>
        <v>0</v>
      </c>
      <c r="AH332" s="2">
        <f>SUMIF(AA320:AA330,"=32945098",U320:U330)</f>
        <v>0</v>
      </c>
      <c r="AI332" s="2">
        <f>SUMIF(AA320:AA330,"=32945098",V320:V330)</f>
        <v>0</v>
      </c>
      <c r="AJ332" s="2">
        <f>ROUND(SUMIF(AA320:AA330,"=32945098",W320:W330),2)</f>
        <v>0</v>
      </c>
      <c r="AK332" s="2">
        <f>ROUND(SUMIF(AA320:AA330,"=32945098",X320:X330),2)</f>
        <v>0</v>
      </c>
      <c r="AL332" s="2">
        <f>ROUND(SUMIF(AA320:AA330,"=32945098",Y320:Y330),2)</f>
        <v>0</v>
      </c>
      <c r="AM332" s="2"/>
      <c r="AN332" s="2"/>
      <c r="AO332" s="2">
        <f t="shared" ref="AO332:BD332" si="261">ROUND(BX332,2)</f>
        <v>1691.8</v>
      </c>
      <c r="AP332" s="2">
        <f t="shared" si="261"/>
        <v>0</v>
      </c>
      <c r="AQ332" s="2">
        <f t="shared" si="261"/>
        <v>0</v>
      </c>
      <c r="AR332" s="2">
        <f t="shared" si="261"/>
        <v>0</v>
      </c>
      <c r="AS332" s="2">
        <f t="shared" si="261"/>
        <v>0</v>
      </c>
      <c r="AT332" s="2">
        <f t="shared" si="261"/>
        <v>0</v>
      </c>
      <c r="AU332" s="2">
        <f t="shared" si="261"/>
        <v>0</v>
      </c>
      <c r="AV332" s="2">
        <f t="shared" si="261"/>
        <v>-1691.8</v>
      </c>
      <c r="AW332" s="2">
        <f t="shared" si="261"/>
        <v>0</v>
      </c>
      <c r="AX332" s="2">
        <f t="shared" si="261"/>
        <v>1691.8</v>
      </c>
      <c r="AY332" s="2">
        <f t="shared" si="261"/>
        <v>-1691.8</v>
      </c>
      <c r="AZ332" s="2">
        <f t="shared" si="261"/>
        <v>0</v>
      </c>
      <c r="BA332" s="2">
        <f t="shared" si="261"/>
        <v>0</v>
      </c>
      <c r="BB332" s="2">
        <f t="shared" si="261"/>
        <v>0</v>
      </c>
      <c r="BC332" s="2">
        <f t="shared" si="261"/>
        <v>0</v>
      </c>
      <c r="BD332" s="2">
        <f t="shared" si="261"/>
        <v>0</v>
      </c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>
        <f>ROUND(SUMIF(AA320:AA330,"=32945098",FQ320:FQ330),2)</f>
        <v>1691.8</v>
      </c>
      <c r="BY332" s="2">
        <f>ROUND(SUMIF(AA320:AA330,"=32945098",FR320:FR330),2)</f>
        <v>0</v>
      </c>
      <c r="BZ332" s="2">
        <f>ROUND(SUMIF(AA320:AA330,"=32945098",GL320:GL330),2)</f>
        <v>0</v>
      </c>
      <c r="CA332" s="2">
        <f>ROUND(SUMIF(AA320:AA330,"=32945098",GM320:GM330),2)</f>
        <v>0</v>
      </c>
      <c r="CB332" s="2">
        <f>ROUND(SUMIF(AA320:AA330,"=32945098",GN320:GN330),2)</f>
        <v>0</v>
      </c>
      <c r="CC332" s="2">
        <f>ROUND(SUMIF(AA320:AA330,"=32945098",GO320:GO330),2)</f>
        <v>0</v>
      </c>
      <c r="CD332" s="2">
        <f>ROUND(SUMIF(AA320:AA330,"=32945098",GP320:GP330),2)</f>
        <v>0</v>
      </c>
      <c r="CE332" s="2">
        <f>AC332-BX332</f>
        <v>-1691.8</v>
      </c>
      <c r="CF332" s="2">
        <f>AC332-BY332</f>
        <v>0</v>
      </c>
      <c r="CG332" s="2">
        <f>BX332-BZ332</f>
        <v>1691.8</v>
      </c>
      <c r="CH332" s="2">
        <f>AC332-BX332-BY332+BZ332</f>
        <v>-1691.8</v>
      </c>
      <c r="CI332" s="2">
        <f>BY332-BZ332</f>
        <v>0</v>
      </c>
      <c r="CJ332" s="2">
        <f>ROUND(SUMIF(AA320:AA330,"=32945098",GX320:GX330),2)</f>
        <v>0</v>
      </c>
      <c r="CK332" s="2">
        <f>ROUND(SUMIF(AA320:AA330,"=32945098",GY320:GY330),2)</f>
        <v>0</v>
      </c>
      <c r="CL332" s="2">
        <f>ROUND(SUMIF(AA320:AA330,"=32945098",GZ320:GZ330),2)</f>
        <v>0</v>
      </c>
      <c r="CM332" s="2">
        <f>ROUND(SUMIF(AA320:AA330,"=32945098",HD320:HD330),2)</f>
        <v>0</v>
      </c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3"/>
      <c r="DU332" s="3"/>
      <c r="DV332" s="3"/>
      <c r="DW332" s="3"/>
      <c r="DX332" s="3"/>
      <c r="DY332" s="3"/>
      <c r="DZ332" s="3"/>
      <c r="EA332" s="3"/>
      <c r="EB332" s="3"/>
      <c r="EC332" s="3"/>
      <c r="ED332" s="3"/>
      <c r="EE332" s="3"/>
      <c r="EF332" s="3"/>
      <c r="EG332" s="3"/>
      <c r="EH332" s="3"/>
      <c r="EI332" s="3"/>
      <c r="EJ332" s="3"/>
      <c r="EK332" s="3"/>
      <c r="EL332" s="3"/>
      <c r="EM332" s="3"/>
      <c r="EN332" s="3"/>
      <c r="EO332" s="3"/>
      <c r="EP332" s="3"/>
      <c r="EQ332" s="3"/>
      <c r="ER332" s="3"/>
      <c r="ES332" s="3"/>
      <c r="ET332" s="3"/>
      <c r="EU332" s="3"/>
      <c r="EV332" s="3"/>
      <c r="EW332" s="3"/>
      <c r="EX332" s="3"/>
      <c r="EY332" s="3"/>
      <c r="EZ332" s="3"/>
      <c r="FA332" s="3"/>
      <c r="FB332" s="3"/>
      <c r="FC332" s="3"/>
      <c r="FD332" s="3"/>
      <c r="FE332" s="3"/>
      <c r="FF332" s="3"/>
      <c r="FG332" s="3"/>
      <c r="FH332" s="3"/>
      <c r="FI332" s="3"/>
      <c r="FJ332" s="3"/>
      <c r="FK332" s="3"/>
      <c r="FL332" s="3"/>
      <c r="FM332" s="3"/>
      <c r="FN332" s="3"/>
      <c r="FO332" s="3"/>
      <c r="FP332" s="3"/>
      <c r="FQ332" s="3"/>
      <c r="FR332" s="3"/>
      <c r="FS332" s="3"/>
      <c r="FT332" s="3"/>
      <c r="FU332" s="3"/>
      <c r="FV332" s="3"/>
      <c r="FW332" s="3"/>
      <c r="FX332" s="3"/>
      <c r="FY332" s="3"/>
      <c r="FZ332" s="3"/>
      <c r="GA332" s="3"/>
      <c r="GB332" s="3"/>
      <c r="GC332" s="3"/>
      <c r="GD332" s="3"/>
      <c r="GE332" s="3"/>
      <c r="GF332" s="3"/>
      <c r="GG332" s="3"/>
      <c r="GH332" s="3"/>
      <c r="GI332" s="3"/>
      <c r="GJ332" s="3"/>
      <c r="GK332" s="3"/>
      <c r="GL332" s="3"/>
      <c r="GM332" s="3"/>
      <c r="GN332" s="3"/>
      <c r="GO332" s="3"/>
      <c r="GP332" s="3"/>
      <c r="GQ332" s="3"/>
      <c r="GR332" s="3"/>
      <c r="GS332" s="3"/>
      <c r="GT332" s="3"/>
      <c r="GU332" s="3"/>
      <c r="GV332" s="3"/>
      <c r="GW332" s="3"/>
      <c r="GX332" s="3">
        <v>0</v>
      </c>
    </row>
    <row r="334" spans="1:245" x14ac:dyDescent="0.2">
      <c r="A334" s="4">
        <v>50</v>
      </c>
      <c r="B334" s="4">
        <v>0</v>
      </c>
      <c r="C334" s="4">
        <v>0</v>
      </c>
      <c r="D334" s="4">
        <v>1</v>
      </c>
      <c r="E334" s="4">
        <v>201</v>
      </c>
      <c r="F334" s="4">
        <f>ROUND(Source!O332,O334)</f>
        <v>0</v>
      </c>
      <c r="G334" s="4" t="s">
        <v>107</v>
      </c>
      <c r="H334" s="4" t="s">
        <v>108</v>
      </c>
      <c r="I334" s="4"/>
      <c r="J334" s="4"/>
      <c r="K334" s="4">
        <v>201</v>
      </c>
      <c r="L334" s="4">
        <v>1</v>
      </c>
      <c r="M334" s="4">
        <v>3</v>
      </c>
      <c r="N334" s="4" t="s">
        <v>3</v>
      </c>
      <c r="O334" s="4">
        <v>2</v>
      </c>
      <c r="P334" s="4"/>
      <c r="Q334" s="4"/>
      <c r="R334" s="4"/>
      <c r="S334" s="4"/>
      <c r="T334" s="4"/>
      <c r="U334" s="4"/>
      <c r="V334" s="4"/>
      <c r="W334" s="4">
        <v>44616.01</v>
      </c>
      <c r="X334" s="4">
        <v>1</v>
      </c>
      <c r="Y334" s="4">
        <v>44616.01</v>
      </c>
      <c r="Z334" s="4"/>
      <c r="AA334" s="4"/>
      <c r="AB334" s="4"/>
    </row>
    <row r="335" spans="1:245" x14ac:dyDescent="0.2">
      <c r="A335" s="4">
        <v>50</v>
      </c>
      <c r="B335" s="4">
        <v>0</v>
      </c>
      <c r="C335" s="4">
        <v>0</v>
      </c>
      <c r="D335" s="4">
        <v>1</v>
      </c>
      <c r="E335" s="4">
        <v>202</v>
      </c>
      <c r="F335" s="4">
        <f>ROUND(Source!P332,O335)</f>
        <v>0</v>
      </c>
      <c r="G335" s="4" t="s">
        <v>109</v>
      </c>
      <c r="H335" s="4" t="s">
        <v>110</v>
      </c>
      <c r="I335" s="4"/>
      <c r="J335" s="4"/>
      <c r="K335" s="4">
        <v>202</v>
      </c>
      <c r="L335" s="4">
        <v>2</v>
      </c>
      <c r="M335" s="4">
        <v>3</v>
      </c>
      <c r="N335" s="4" t="s">
        <v>3</v>
      </c>
      <c r="O335" s="4">
        <v>2</v>
      </c>
      <c r="P335" s="4"/>
      <c r="Q335" s="4"/>
      <c r="R335" s="4"/>
      <c r="S335" s="4"/>
      <c r="T335" s="4"/>
      <c r="U335" s="4"/>
      <c r="V335" s="4"/>
      <c r="W335" s="4">
        <v>14760.79</v>
      </c>
      <c r="X335" s="4">
        <v>1</v>
      </c>
      <c r="Y335" s="4">
        <v>14760.79</v>
      </c>
      <c r="Z335" s="4"/>
      <c r="AA335" s="4"/>
      <c r="AB335" s="4"/>
    </row>
    <row r="336" spans="1:245" x14ac:dyDescent="0.2">
      <c r="A336" s="4">
        <v>50</v>
      </c>
      <c r="B336" s="4">
        <v>0</v>
      </c>
      <c r="C336" s="4">
        <v>0</v>
      </c>
      <c r="D336" s="4">
        <v>1</v>
      </c>
      <c r="E336" s="4">
        <v>222</v>
      </c>
      <c r="F336" s="4">
        <f>ROUND(Source!AO332,O336)</f>
        <v>1691.8</v>
      </c>
      <c r="G336" s="4" t="s">
        <v>111</v>
      </c>
      <c r="H336" s="4" t="s">
        <v>112</v>
      </c>
      <c r="I336" s="4"/>
      <c r="J336" s="4"/>
      <c r="K336" s="4">
        <v>222</v>
      </c>
      <c r="L336" s="4">
        <v>3</v>
      </c>
      <c r="M336" s="4">
        <v>3</v>
      </c>
      <c r="N336" s="4" t="s">
        <v>3</v>
      </c>
      <c r="O336" s="4">
        <v>2</v>
      </c>
      <c r="P336" s="4"/>
      <c r="Q336" s="4"/>
      <c r="R336" s="4"/>
      <c r="S336" s="4"/>
      <c r="T336" s="4"/>
      <c r="U336" s="4"/>
      <c r="V336" s="4"/>
      <c r="W336" s="4">
        <v>1691.8</v>
      </c>
      <c r="X336" s="4">
        <v>1</v>
      </c>
      <c r="Y336" s="4">
        <v>1691.8</v>
      </c>
      <c r="Z336" s="4"/>
      <c r="AA336" s="4"/>
      <c r="AB336" s="4"/>
    </row>
    <row r="337" spans="1:28" x14ac:dyDescent="0.2">
      <c r="A337" s="4">
        <v>50</v>
      </c>
      <c r="B337" s="4">
        <v>0</v>
      </c>
      <c r="C337" s="4">
        <v>0</v>
      </c>
      <c r="D337" s="4">
        <v>1</v>
      </c>
      <c r="E337" s="4">
        <v>225</v>
      </c>
      <c r="F337" s="4">
        <f>ROUND(Source!AV332,O337)</f>
        <v>-1691.8</v>
      </c>
      <c r="G337" s="4" t="s">
        <v>113</v>
      </c>
      <c r="H337" s="4" t="s">
        <v>114</v>
      </c>
      <c r="I337" s="4"/>
      <c r="J337" s="4"/>
      <c r="K337" s="4">
        <v>225</v>
      </c>
      <c r="L337" s="4">
        <v>4</v>
      </c>
      <c r="M337" s="4">
        <v>3</v>
      </c>
      <c r="N337" s="4" t="s">
        <v>3</v>
      </c>
      <c r="O337" s="4">
        <v>2</v>
      </c>
      <c r="P337" s="4"/>
      <c r="Q337" s="4"/>
      <c r="R337" s="4"/>
      <c r="S337" s="4"/>
      <c r="T337" s="4"/>
      <c r="U337" s="4"/>
      <c r="V337" s="4"/>
      <c r="W337" s="4">
        <v>14760.79</v>
      </c>
      <c r="X337" s="4">
        <v>1</v>
      </c>
      <c r="Y337" s="4">
        <v>14760.79</v>
      </c>
      <c r="Z337" s="4"/>
      <c r="AA337" s="4"/>
      <c r="AB337" s="4"/>
    </row>
    <row r="338" spans="1:28" x14ac:dyDescent="0.2">
      <c r="A338" s="4">
        <v>50</v>
      </c>
      <c r="B338" s="4">
        <v>0</v>
      </c>
      <c r="C338" s="4">
        <v>0</v>
      </c>
      <c r="D338" s="4">
        <v>1</v>
      </c>
      <c r="E338" s="4">
        <v>226</v>
      </c>
      <c r="F338" s="4">
        <f>ROUND(Source!AW332,O338)</f>
        <v>0</v>
      </c>
      <c r="G338" s="4" t="s">
        <v>115</v>
      </c>
      <c r="H338" s="4" t="s">
        <v>116</v>
      </c>
      <c r="I338" s="4"/>
      <c r="J338" s="4"/>
      <c r="K338" s="4">
        <v>226</v>
      </c>
      <c r="L338" s="4">
        <v>5</v>
      </c>
      <c r="M338" s="4">
        <v>3</v>
      </c>
      <c r="N338" s="4" t="s">
        <v>3</v>
      </c>
      <c r="O338" s="4">
        <v>2</v>
      </c>
      <c r="P338" s="4"/>
      <c r="Q338" s="4"/>
      <c r="R338" s="4"/>
      <c r="S338" s="4"/>
      <c r="T338" s="4"/>
      <c r="U338" s="4"/>
      <c r="V338" s="4"/>
      <c r="W338" s="4">
        <v>14760.79</v>
      </c>
      <c r="X338" s="4">
        <v>1</v>
      </c>
      <c r="Y338" s="4">
        <v>14760.79</v>
      </c>
      <c r="Z338" s="4"/>
      <c r="AA338" s="4"/>
      <c r="AB338" s="4"/>
    </row>
    <row r="339" spans="1:28" x14ac:dyDescent="0.2">
      <c r="A339" s="4">
        <v>50</v>
      </c>
      <c r="B339" s="4">
        <v>0</v>
      </c>
      <c r="C339" s="4">
        <v>0</v>
      </c>
      <c r="D339" s="4">
        <v>1</v>
      </c>
      <c r="E339" s="4">
        <v>227</v>
      </c>
      <c r="F339" s="4">
        <f>ROUND(Source!AX332,O339)</f>
        <v>1691.8</v>
      </c>
      <c r="G339" s="4" t="s">
        <v>117</v>
      </c>
      <c r="H339" s="4" t="s">
        <v>118</v>
      </c>
      <c r="I339" s="4"/>
      <c r="J339" s="4"/>
      <c r="K339" s="4">
        <v>227</v>
      </c>
      <c r="L339" s="4">
        <v>6</v>
      </c>
      <c r="M339" s="4">
        <v>3</v>
      </c>
      <c r="N339" s="4" t="s">
        <v>3</v>
      </c>
      <c r="O339" s="4">
        <v>2</v>
      </c>
      <c r="P339" s="4"/>
      <c r="Q339" s="4"/>
      <c r="R339" s="4"/>
      <c r="S339" s="4"/>
      <c r="T339" s="4"/>
      <c r="U339" s="4"/>
      <c r="V339" s="4"/>
      <c r="W339" s="4">
        <v>0</v>
      </c>
      <c r="X339" s="4">
        <v>1</v>
      </c>
      <c r="Y339" s="4">
        <v>0</v>
      </c>
      <c r="Z339" s="4"/>
      <c r="AA339" s="4"/>
      <c r="AB339" s="4"/>
    </row>
    <row r="340" spans="1:28" x14ac:dyDescent="0.2">
      <c r="A340" s="4">
        <v>50</v>
      </c>
      <c r="B340" s="4">
        <v>0</v>
      </c>
      <c r="C340" s="4">
        <v>0</v>
      </c>
      <c r="D340" s="4">
        <v>1</v>
      </c>
      <c r="E340" s="4">
        <v>228</v>
      </c>
      <c r="F340" s="4">
        <f>ROUND(Source!AY332,O340)</f>
        <v>-1691.8</v>
      </c>
      <c r="G340" s="4" t="s">
        <v>119</v>
      </c>
      <c r="H340" s="4" t="s">
        <v>120</v>
      </c>
      <c r="I340" s="4"/>
      <c r="J340" s="4"/>
      <c r="K340" s="4">
        <v>228</v>
      </c>
      <c r="L340" s="4">
        <v>7</v>
      </c>
      <c r="M340" s="4">
        <v>3</v>
      </c>
      <c r="N340" s="4" t="s">
        <v>3</v>
      </c>
      <c r="O340" s="4">
        <v>2</v>
      </c>
      <c r="P340" s="4"/>
      <c r="Q340" s="4"/>
      <c r="R340" s="4"/>
      <c r="S340" s="4"/>
      <c r="T340" s="4"/>
      <c r="U340" s="4"/>
      <c r="V340" s="4"/>
      <c r="W340" s="4">
        <v>14760.79</v>
      </c>
      <c r="X340" s="4">
        <v>1</v>
      </c>
      <c r="Y340" s="4">
        <v>14760.79</v>
      </c>
      <c r="Z340" s="4"/>
      <c r="AA340" s="4"/>
      <c r="AB340" s="4"/>
    </row>
    <row r="341" spans="1:28" x14ac:dyDescent="0.2">
      <c r="A341" s="4">
        <v>50</v>
      </c>
      <c r="B341" s="4">
        <v>0</v>
      </c>
      <c r="C341" s="4">
        <v>0</v>
      </c>
      <c r="D341" s="4">
        <v>1</v>
      </c>
      <c r="E341" s="4">
        <v>216</v>
      </c>
      <c r="F341" s="4">
        <f>ROUND(Source!AP332,O341)</f>
        <v>0</v>
      </c>
      <c r="G341" s="4" t="s">
        <v>121</v>
      </c>
      <c r="H341" s="4" t="s">
        <v>122</v>
      </c>
      <c r="I341" s="4"/>
      <c r="J341" s="4"/>
      <c r="K341" s="4">
        <v>216</v>
      </c>
      <c r="L341" s="4">
        <v>8</v>
      </c>
      <c r="M341" s="4">
        <v>3</v>
      </c>
      <c r="N341" s="4" t="s">
        <v>3</v>
      </c>
      <c r="O341" s="4">
        <v>2</v>
      </c>
      <c r="P341" s="4"/>
      <c r="Q341" s="4"/>
      <c r="R341" s="4"/>
      <c r="S341" s="4"/>
      <c r="T341" s="4"/>
      <c r="U341" s="4"/>
      <c r="V341" s="4"/>
      <c r="W341" s="4">
        <v>0</v>
      </c>
      <c r="X341" s="4">
        <v>1</v>
      </c>
      <c r="Y341" s="4">
        <v>0</v>
      </c>
      <c r="Z341" s="4"/>
      <c r="AA341" s="4"/>
      <c r="AB341" s="4"/>
    </row>
    <row r="342" spans="1:28" x14ac:dyDescent="0.2">
      <c r="A342" s="4">
        <v>50</v>
      </c>
      <c r="B342" s="4">
        <v>0</v>
      </c>
      <c r="C342" s="4">
        <v>0</v>
      </c>
      <c r="D342" s="4">
        <v>1</v>
      </c>
      <c r="E342" s="4">
        <v>223</v>
      </c>
      <c r="F342" s="4">
        <f>ROUND(Source!AQ332,O342)</f>
        <v>0</v>
      </c>
      <c r="G342" s="4" t="s">
        <v>123</v>
      </c>
      <c r="H342" s="4" t="s">
        <v>124</v>
      </c>
      <c r="I342" s="4"/>
      <c r="J342" s="4"/>
      <c r="K342" s="4">
        <v>223</v>
      </c>
      <c r="L342" s="4">
        <v>9</v>
      </c>
      <c r="M342" s="4">
        <v>3</v>
      </c>
      <c r="N342" s="4" t="s">
        <v>3</v>
      </c>
      <c r="O342" s="4">
        <v>2</v>
      </c>
      <c r="P342" s="4"/>
      <c r="Q342" s="4"/>
      <c r="R342" s="4"/>
      <c r="S342" s="4"/>
      <c r="T342" s="4"/>
      <c r="U342" s="4"/>
      <c r="V342" s="4"/>
      <c r="W342" s="4">
        <v>0</v>
      </c>
      <c r="X342" s="4">
        <v>1</v>
      </c>
      <c r="Y342" s="4">
        <v>0</v>
      </c>
      <c r="Z342" s="4"/>
      <c r="AA342" s="4"/>
      <c r="AB342" s="4"/>
    </row>
    <row r="343" spans="1:28" x14ac:dyDescent="0.2">
      <c r="A343" s="4">
        <v>50</v>
      </c>
      <c r="B343" s="4">
        <v>0</v>
      </c>
      <c r="C343" s="4">
        <v>0</v>
      </c>
      <c r="D343" s="4">
        <v>1</v>
      </c>
      <c r="E343" s="4">
        <v>229</v>
      </c>
      <c r="F343" s="4">
        <f>ROUND(Source!AZ332,O343)</f>
        <v>0</v>
      </c>
      <c r="G343" s="4" t="s">
        <v>125</v>
      </c>
      <c r="H343" s="4" t="s">
        <v>126</v>
      </c>
      <c r="I343" s="4"/>
      <c r="J343" s="4"/>
      <c r="K343" s="4">
        <v>229</v>
      </c>
      <c r="L343" s="4">
        <v>10</v>
      </c>
      <c r="M343" s="4">
        <v>3</v>
      </c>
      <c r="N343" s="4" t="s">
        <v>3</v>
      </c>
      <c r="O343" s="4">
        <v>2</v>
      </c>
      <c r="P343" s="4"/>
      <c r="Q343" s="4"/>
      <c r="R343" s="4"/>
      <c r="S343" s="4"/>
      <c r="T343" s="4"/>
      <c r="U343" s="4"/>
      <c r="V343" s="4"/>
      <c r="W343" s="4">
        <v>0</v>
      </c>
      <c r="X343" s="4">
        <v>1</v>
      </c>
      <c r="Y343" s="4">
        <v>0</v>
      </c>
      <c r="Z343" s="4"/>
      <c r="AA343" s="4"/>
      <c r="AB343" s="4"/>
    </row>
    <row r="344" spans="1:28" x14ac:dyDescent="0.2">
      <c r="A344" s="4">
        <v>50</v>
      </c>
      <c r="B344" s="4">
        <v>0</v>
      </c>
      <c r="C344" s="4">
        <v>0</v>
      </c>
      <c r="D344" s="4">
        <v>1</v>
      </c>
      <c r="E344" s="4">
        <v>203</v>
      </c>
      <c r="F344" s="4">
        <f>ROUND(Source!Q332,O344)</f>
        <v>0</v>
      </c>
      <c r="G344" s="4" t="s">
        <v>127</v>
      </c>
      <c r="H344" s="4" t="s">
        <v>128</v>
      </c>
      <c r="I344" s="4"/>
      <c r="J344" s="4"/>
      <c r="K344" s="4">
        <v>203</v>
      </c>
      <c r="L344" s="4">
        <v>11</v>
      </c>
      <c r="M344" s="4">
        <v>3</v>
      </c>
      <c r="N344" s="4" t="s">
        <v>3</v>
      </c>
      <c r="O344" s="4">
        <v>2</v>
      </c>
      <c r="P344" s="4"/>
      <c r="Q344" s="4"/>
      <c r="R344" s="4"/>
      <c r="S344" s="4"/>
      <c r="T344" s="4"/>
      <c r="U344" s="4"/>
      <c r="V344" s="4"/>
      <c r="W344" s="4">
        <v>94.08</v>
      </c>
      <c r="X344" s="4">
        <v>1</v>
      </c>
      <c r="Y344" s="4">
        <v>94.08</v>
      </c>
      <c r="Z344" s="4"/>
      <c r="AA344" s="4"/>
      <c r="AB344" s="4"/>
    </row>
    <row r="345" spans="1:28" x14ac:dyDescent="0.2">
      <c r="A345" s="4">
        <v>50</v>
      </c>
      <c r="B345" s="4">
        <v>0</v>
      </c>
      <c r="C345" s="4">
        <v>0</v>
      </c>
      <c r="D345" s="4">
        <v>1</v>
      </c>
      <c r="E345" s="4">
        <v>231</v>
      </c>
      <c r="F345" s="4">
        <f>ROUND(Source!BB332,O345)</f>
        <v>0</v>
      </c>
      <c r="G345" s="4" t="s">
        <v>129</v>
      </c>
      <c r="H345" s="4" t="s">
        <v>130</v>
      </c>
      <c r="I345" s="4"/>
      <c r="J345" s="4"/>
      <c r="K345" s="4">
        <v>231</v>
      </c>
      <c r="L345" s="4">
        <v>12</v>
      </c>
      <c r="M345" s="4">
        <v>3</v>
      </c>
      <c r="N345" s="4" t="s">
        <v>3</v>
      </c>
      <c r="O345" s="4">
        <v>2</v>
      </c>
      <c r="P345" s="4"/>
      <c r="Q345" s="4"/>
      <c r="R345" s="4"/>
      <c r="S345" s="4"/>
      <c r="T345" s="4"/>
      <c r="U345" s="4"/>
      <c r="V345" s="4"/>
      <c r="W345" s="4">
        <v>0</v>
      </c>
      <c r="X345" s="4">
        <v>1</v>
      </c>
      <c r="Y345" s="4">
        <v>0</v>
      </c>
      <c r="Z345" s="4"/>
      <c r="AA345" s="4"/>
      <c r="AB345" s="4"/>
    </row>
    <row r="346" spans="1:28" x14ac:dyDescent="0.2">
      <c r="A346" s="4">
        <v>50</v>
      </c>
      <c r="B346" s="4">
        <v>0</v>
      </c>
      <c r="C346" s="4">
        <v>0</v>
      </c>
      <c r="D346" s="4">
        <v>1</v>
      </c>
      <c r="E346" s="4">
        <v>204</v>
      </c>
      <c r="F346" s="4">
        <f>ROUND(Source!R332,O346)</f>
        <v>0</v>
      </c>
      <c r="G346" s="4" t="s">
        <v>131</v>
      </c>
      <c r="H346" s="4" t="s">
        <v>132</v>
      </c>
      <c r="I346" s="4"/>
      <c r="J346" s="4"/>
      <c r="K346" s="4">
        <v>204</v>
      </c>
      <c r="L346" s="4">
        <v>13</v>
      </c>
      <c r="M346" s="4">
        <v>3</v>
      </c>
      <c r="N346" s="4" t="s">
        <v>3</v>
      </c>
      <c r="O346" s="4">
        <v>2</v>
      </c>
      <c r="P346" s="4"/>
      <c r="Q346" s="4"/>
      <c r="R346" s="4"/>
      <c r="S346" s="4"/>
      <c r="T346" s="4"/>
      <c r="U346" s="4"/>
      <c r="V346" s="4"/>
      <c r="W346" s="4">
        <v>418.67</v>
      </c>
      <c r="X346" s="4">
        <v>1</v>
      </c>
      <c r="Y346" s="4">
        <v>418.67</v>
      </c>
      <c r="Z346" s="4"/>
      <c r="AA346" s="4"/>
      <c r="AB346" s="4"/>
    </row>
    <row r="347" spans="1:28" x14ac:dyDescent="0.2">
      <c r="A347" s="4">
        <v>50</v>
      </c>
      <c r="B347" s="4">
        <v>0</v>
      </c>
      <c r="C347" s="4">
        <v>0</v>
      </c>
      <c r="D347" s="4">
        <v>1</v>
      </c>
      <c r="E347" s="4">
        <v>205</v>
      </c>
      <c r="F347" s="4">
        <f>ROUND(Source!S332,O347)</f>
        <v>0</v>
      </c>
      <c r="G347" s="4" t="s">
        <v>133</v>
      </c>
      <c r="H347" s="4" t="s">
        <v>134</v>
      </c>
      <c r="I347" s="4"/>
      <c r="J347" s="4"/>
      <c r="K347" s="4">
        <v>205</v>
      </c>
      <c r="L347" s="4">
        <v>14</v>
      </c>
      <c r="M347" s="4">
        <v>3</v>
      </c>
      <c r="N347" s="4" t="s">
        <v>3</v>
      </c>
      <c r="O347" s="4">
        <v>2</v>
      </c>
      <c r="P347" s="4"/>
      <c r="Q347" s="4"/>
      <c r="R347" s="4"/>
      <c r="S347" s="4"/>
      <c r="T347" s="4"/>
      <c r="U347" s="4"/>
      <c r="V347" s="4"/>
      <c r="W347" s="4">
        <v>29342.47</v>
      </c>
      <c r="X347" s="4">
        <v>1</v>
      </c>
      <c r="Y347" s="4">
        <v>29342.47</v>
      </c>
      <c r="Z347" s="4"/>
      <c r="AA347" s="4"/>
      <c r="AB347" s="4"/>
    </row>
    <row r="348" spans="1:28" x14ac:dyDescent="0.2">
      <c r="A348" s="4">
        <v>50</v>
      </c>
      <c r="B348" s="4">
        <v>0</v>
      </c>
      <c r="C348" s="4">
        <v>0</v>
      </c>
      <c r="D348" s="4">
        <v>1</v>
      </c>
      <c r="E348" s="4">
        <v>232</v>
      </c>
      <c r="F348" s="4">
        <f>ROUND(Source!BC332,O348)</f>
        <v>0</v>
      </c>
      <c r="G348" s="4" t="s">
        <v>135</v>
      </c>
      <c r="H348" s="4" t="s">
        <v>136</v>
      </c>
      <c r="I348" s="4"/>
      <c r="J348" s="4"/>
      <c r="K348" s="4">
        <v>232</v>
      </c>
      <c r="L348" s="4">
        <v>15</v>
      </c>
      <c r="M348" s="4">
        <v>3</v>
      </c>
      <c r="N348" s="4" t="s">
        <v>3</v>
      </c>
      <c r="O348" s="4">
        <v>2</v>
      </c>
      <c r="P348" s="4"/>
      <c r="Q348" s="4"/>
      <c r="R348" s="4"/>
      <c r="S348" s="4"/>
      <c r="T348" s="4"/>
      <c r="U348" s="4"/>
      <c r="V348" s="4"/>
      <c r="W348" s="4">
        <v>0</v>
      </c>
      <c r="X348" s="4">
        <v>1</v>
      </c>
      <c r="Y348" s="4">
        <v>0</v>
      </c>
      <c r="Z348" s="4"/>
      <c r="AA348" s="4"/>
      <c r="AB348" s="4"/>
    </row>
    <row r="349" spans="1:28" x14ac:dyDescent="0.2">
      <c r="A349" s="4">
        <v>50</v>
      </c>
      <c r="B349" s="4">
        <v>0</v>
      </c>
      <c r="C349" s="4">
        <v>0</v>
      </c>
      <c r="D349" s="4">
        <v>1</v>
      </c>
      <c r="E349" s="4">
        <v>214</v>
      </c>
      <c r="F349" s="4">
        <f>ROUND(Source!AS332,O349)</f>
        <v>0</v>
      </c>
      <c r="G349" s="4" t="s">
        <v>137</v>
      </c>
      <c r="H349" s="4" t="s">
        <v>138</v>
      </c>
      <c r="I349" s="4"/>
      <c r="J349" s="4"/>
      <c r="K349" s="4">
        <v>214</v>
      </c>
      <c r="L349" s="4">
        <v>16</v>
      </c>
      <c r="M349" s="4">
        <v>3</v>
      </c>
      <c r="N349" s="4" t="s">
        <v>3</v>
      </c>
      <c r="O349" s="4">
        <v>2</v>
      </c>
      <c r="P349" s="4"/>
      <c r="Q349" s="4"/>
      <c r="R349" s="4"/>
      <c r="S349" s="4"/>
      <c r="T349" s="4"/>
      <c r="U349" s="4"/>
      <c r="V349" s="4"/>
      <c r="W349" s="4">
        <v>84020.98</v>
      </c>
      <c r="X349" s="4">
        <v>1</v>
      </c>
      <c r="Y349" s="4">
        <v>84020.98</v>
      </c>
      <c r="Z349" s="4"/>
      <c r="AA349" s="4"/>
      <c r="AB349" s="4"/>
    </row>
    <row r="350" spans="1:28" x14ac:dyDescent="0.2">
      <c r="A350" s="4">
        <v>50</v>
      </c>
      <c r="B350" s="4">
        <v>0</v>
      </c>
      <c r="C350" s="4">
        <v>0</v>
      </c>
      <c r="D350" s="4">
        <v>1</v>
      </c>
      <c r="E350" s="4">
        <v>215</v>
      </c>
      <c r="F350" s="4">
        <f>ROUND(Source!AT332,O350)</f>
        <v>0</v>
      </c>
      <c r="G350" s="4" t="s">
        <v>139</v>
      </c>
      <c r="H350" s="4" t="s">
        <v>140</v>
      </c>
      <c r="I350" s="4"/>
      <c r="J350" s="4"/>
      <c r="K350" s="4">
        <v>215</v>
      </c>
      <c r="L350" s="4">
        <v>17</v>
      </c>
      <c r="M350" s="4">
        <v>3</v>
      </c>
      <c r="N350" s="4" t="s">
        <v>3</v>
      </c>
      <c r="O350" s="4">
        <v>2</v>
      </c>
      <c r="P350" s="4"/>
      <c r="Q350" s="4"/>
      <c r="R350" s="4"/>
      <c r="S350" s="4"/>
      <c r="T350" s="4"/>
      <c r="U350" s="4"/>
      <c r="V350" s="4"/>
      <c r="W350" s="4">
        <v>0</v>
      </c>
      <c r="X350" s="4">
        <v>1</v>
      </c>
      <c r="Y350" s="4">
        <v>0</v>
      </c>
      <c r="Z350" s="4"/>
      <c r="AA350" s="4"/>
      <c r="AB350" s="4"/>
    </row>
    <row r="351" spans="1:28" x14ac:dyDescent="0.2">
      <c r="A351" s="4">
        <v>50</v>
      </c>
      <c r="B351" s="4">
        <v>0</v>
      </c>
      <c r="C351" s="4">
        <v>0</v>
      </c>
      <c r="D351" s="4">
        <v>1</v>
      </c>
      <c r="E351" s="4">
        <v>217</v>
      </c>
      <c r="F351" s="4">
        <f>ROUND(Source!AU332,O351)</f>
        <v>0</v>
      </c>
      <c r="G351" s="4" t="s">
        <v>141</v>
      </c>
      <c r="H351" s="4" t="s">
        <v>142</v>
      </c>
      <c r="I351" s="4"/>
      <c r="J351" s="4"/>
      <c r="K351" s="4">
        <v>217</v>
      </c>
      <c r="L351" s="4">
        <v>18</v>
      </c>
      <c r="M351" s="4">
        <v>3</v>
      </c>
      <c r="N351" s="4" t="s">
        <v>3</v>
      </c>
      <c r="O351" s="4">
        <v>2</v>
      </c>
      <c r="P351" s="4"/>
      <c r="Q351" s="4"/>
      <c r="R351" s="4"/>
      <c r="S351" s="4"/>
      <c r="T351" s="4"/>
      <c r="U351" s="4"/>
      <c r="V351" s="4"/>
      <c r="W351" s="4">
        <v>0</v>
      </c>
      <c r="X351" s="4">
        <v>1</v>
      </c>
      <c r="Y351" s="4">
        <v>0</v>
      </c>
      <c r="Z351" s="4"/>
      <c r="AA351" s="4"/>
      <c r="AB351" s="4"/>
    </row>
    <row r="352" spans="1:28" x14ac:dyDescent="0.2">
      <c r="A352" s="4">
        <v>50</v>
      </c>
      <c r="B352" s="4">
        <v>0</v>
      </c>
      <c r="C352" s="4">
        <v>0</v>
      </c>
      <c r="D352" s="4">
        <v>1</v>
      </c>
      <c r="E352" s="4">
        <v>230</v>
      </c>
      <c r="F352" s="4">
        <f>ROUND(Source!BA332,O352)</f>
        <v>0</v>
      </c>
      <c r="G352" s="4" t="s">
        <v>143</v>
      </c>
      <c r="H352" s="4" t="s">
        <v>144</v>
      </c>
      <c r="I352" s="4"/>
      <c r="J352" s="4"/>
      <c r="K352" s="4">
        <v>230</v>
      </c>
      <c r="L352" s="4">
        <v>19</v>
      </c>
      <c r="M352" s="4">
        <v>3</v>
      </c>
      <c r="N352" s="4" t="s">
        <v>3</v>
      </c>
      <c r="O352" s="4">
        <v>2</v>
      </c>
      <c r="P352" s="4"/>
      <c r="Q352" s="4"/>
      <c r="R352" s="4"/>
      <c r="S352" s="4"/>
      <c r="T352" s="4"/>
      <c r="U352" s="4"/>
      <c r="V352" s="4"/>
      <c r="W352" s="4">
        <v>0</v>
      </c>
      <c r="X352" s="4">
        <v>1</v>
      </c>
      <c r="Y352" s="4">
        <v>0</v>
      </c>
      <c r="Z352" s="4"/>
      <c r="AA352" s="4"/>
      <c r="AB352" s="4"/>
    </row>
    <row r="353" spans="1:245" x14ac:dyDescent="0.2">
      <c r="A353" s="4">
        <v>50</v>
      </c>
      <c r="B353" s="4">
        <v>0</v>
      </c>
      <c r="C353" s="4">
        <v>0</v>
      </c>
      <c r="D353" s="4">
        <v>1</v>
      </c>
      <c r="E353" s="4">
        <v>206</v>
      </c>
      <c r="F353" s="4">
        <f>ROUND(Source!T332,O353)</f>
        <v>0</v>
      </c>
      <c r="G353" s="4" t="s">
        <v>145</v>
      </c>
      <c r="H353" s="4" t="s">
        <v>146</v>
      </c>
      <c r="I353" s="4"/>
      <c r="J353" s="4"/>
      <c r="K353" s="4">
        <v>206</v>
      </c>
      <c r="L353" s="4">
        <v>20</v>
      </c>
      <c r="M353" s="4">
        <v>3</v>
      </c>
      <c r="N353" s="4" t="s">
        <v>3</v>
      </c>
      <c r="O353" s="4">
        <v>2</v>
      </c>
      <c r="P353" s="4"/>
      <c r="Q353" s="4"/>
      <c r="R353" s="4"/>
      <c r="S353" s="4"/>
      <c r="T353" s="4"/>
      <c r="U353" s="4"/>
      <c r="V353" s="4"/>
      <c r="W353" s="4">
        <v>0</v>
      </c>
      <c r="X353" s="4">
        <v>1</v>
      </c>
      <c r="Y353" s="4">
        <v>0</v>
      </c>
      <c r="Z353" s="4"/>
      <c r="AA353" s="4"/>
      <c r="AB353" s="4"/>
    </row>
    <row r="354" spans="1:245" x14ac:dyDescent="0.2">
      <c r="A354" s="4">
        <v>50</v>
      </c>
      <c r="B354" s="4">
        <v>0</v>
      </c>
      <c r="C354" s="4">
        <v>0</v>
      </c>
      <c r="D354" s="4">
        <v>1</v>
      </c>
      <c r="E354" s="4">
        <v>207</v>
      </c>
      <c r="F354" s="4">
        <f>ROUND(Source!U332,O354)</f>
        <v>0</v>
      </c>
      <c r="G354" s="4" t="s">
        <v>147</v>
      </c>
      <c r="H354" s="4" t="s">
        <v>148</v>
      </c>
      <c r="I354" s="4"/>
      <c r="J354" s="4"/>
      <c r="K354" s="4">
        <v>207</v>
      </c>
      <c r="L354" s="4">
        <v>21</v>
      </c>
      <c r="M354" s="4">
        <v>3</v>
      </c>
      <c r="N354" s="4" t="s">
        <v>3</v>
      </c>
      <c r="O354" s="4">
        <v>7</v>
      </c>
      <c r="P354" s="4"/>
      <c r="Q354" s="4"/>
      <c r="R354" s="4"/>
      <c r="S354" s="4"/>
      <c r="T354" s="4"/>
      <c r="U354" s="4"/>
      <c r="V354" s="4"/>
      <c r="W354" s="4">
        <v>65.741645199999994</v>
      </c>
      <c r="X354" s="4">
        <v>1</v>
      </c>
      <c r="Y354" s="4">
        <v>65.741645199999994</v>
      </c>
      <c r="Z354" s="4"/>
      <c r="AA354" s="4"/>
      <c r="AB354" s="4"/>
    </row>
    <row r="355" spans="1:245" x14ac:dyDescent="0.2">
      <c r="A355" s="4">
        <v>50</v>
      </c>
      <c r="B355" s="4">
        <v>0</v>
      </c>
      <c r="C355" s="4">
        <v>0</v>
      </c>
      <c r="D355" s="4">
        <v>1</v>
      </c>
      <c r="E355" s="4">
        <v>208</v>
      </c>
      <c r="F355" s="4">
        <f>ROUND(Source!V332,O355)</f>
        <v>0</v>
      </c>
      <c r="G355" s="4" t="s">
        <v>149</v>
      </c>
      <c r="H355" s="4" t="s">
        <v>150</v>
      </c>
      <c r="I355" s="4"/>
      <c r="J355" s="4"/>
      <c r="K355" s="4">
        <v>208</v>
      </c>
      <c r="L355" s="4">
        <v>22</v>
      </c>
      <c r="M355" s="4">
        <v>3</v>
      </c>
      <c r="N355" s="4" t="s">
        <v>3</v>
      </c>
      <c r="O355" s="4">
        <v>7</v>
      </c>
      <c r="P355" s="4"/>
      <c r="Q355" s="4"/>
      <c r="R355" s="4"/>
      <c r="S355" s="4"/>
      <c r="T355" s="4"/>
      <c r="U355" s="4"/>
      <c r="V355" s="4"/>
      <c r="W355" s="4">
        <v>0.92091999999999996</v>
      </c>
      <c r="X355" s="4">
        <v>1</v>
      </c>
      <c r="Y355" s="4">
        <v>0.92091999999999996</v>
      </c>
      <c r="Z355" s="4"/>
      <c r="AA355" s="4"/>
      <c r="AB355" s="4"/>
    </row>
    <row r="356" spans="1:245" x14ac:dyDescent="0.2">
      <c r="A356" s="4">
        <v>50</v>
      </c>
      <c r="B356" s="4">
        <v>0</v>
      </c>
      <c r="C356" s="4">
        <v>0</v>
      </c>
      <c r="D356" s="4">
        <v>1</v>
      </c>
      <c r="E356" s="4">
        <v>209</v>
      </c>
      <c r="F356" s="4">
        <f>ROUND(Source!W332,O356)</f>
        <v>0</v>
      </c>
      <c r="G356" s="4" t="s">
        <v>151</v>
      </c>
      <c r="H356" s="4" t="s">
        <v>152</v>
      </c>
      <c r="I356" s="4"/>
      <c r="J356" s="4"/>
      <c r="K356" s="4">
        <v>209</v>
      </c>
      <c r="L356" s="4">
        <v>23</v>
      </c>
      <c r="M356" s="4">
        <v>3</v>
      </c>
      <c r="N356" s="4" t="s">
        <v>3</v>
      </c>
      <c r="O356" s="4">
        <v>2</v>
      </c>
      <c r="P356" s="4"/>
      <c r="Q356" s="4"/>
      <c r="R356" s="4"/>
      <c r="S356" s="4"/>
      <c r="T356" s="4"/>
      <c r="U356" s="4"/>
      <c r="V356" s="4"/>
      <c r="W356" s="4">
        <v>0</v>
      </c>
      <c r="X356" s="4">
        <v>1</v>
      </c>
      <c r="Y356" s="4">
        <v>0</v>
      </c>
      <c r="Z356" s="4"/>
      <c r="AA356" s="4"/>
      <c r="AB356" s="4"/>
    </row>
    <row r="357" spans="1:245" x14ac:dyDescent="0.2">
      <c r="A357" s="4">
        <v>50</v>
      </c>
      <c r="B357" s="4">
        <v>0</v>
      </c>
      <c r="C357" s="4">
        <v>0</v>
      </c>
      <c r="D357" s="4">
        <v>1</v>
      </c>
      <c r="E357" s="4">
        <v>233</v>
      </c>
      <c r="F357" s="4">
        <f>ROUND(Source!BD332,O357)</f>
        <v>0</v>
      </c>
      <c r="G357" s="4" t="s">
        <v>153</v>
      </c>
      <c r="H357" s="4" t="s">
        <v>154</v>
      </c>
      <c r="I357" s="4"/>
      <c r="J357" s="4"/>
      <c r="K357" s="4">
        <v>233</v>
      </c>
      <c r="L357" s="4">
        <v>24</v>
      </c>
      <c r="M357" s="4">
        <v>3</v>
      </c>
      <c r="N357" s="4" t="s">
        <v>3</v>
      </c>
      <c r="O357" s="4">
        <v>2</v>
      </c>
      <c r="P357" s="4"/>
      <c r="Q357" s="4"/>
      <c r="R357" s="4"/>
      <c r="S357" s="4"/>
      <c r="T357" s="4"/>
      <c r="U357" s="4"/>
      <c r="V357" s="4"/>
      <c r="W357" s="4">
        <v>0</v>
      </c>
      <c r="X357" s="4">
        <v>1</v>
      </c>
      <c r="Y357" s="4">
        <v>0</v>
      </c>
      <c r="Z357" s="4"/>
      <c r="AA357" s="4"/>
      <c r="AB357" s="4"/>
    </row>
    <row r="358" spans="1:245" x14ac:dyDescent="0.2">
      <c r="A358" s="4">
        <v>50</v>
      </c>
      <c r="B358" s="4">
        <v>0</v>
      </c>
      <c r="C358" s="4">
        <v>0</v>
      </c>
      <c r="D358" s="4">
        <v>1</v>
      </c>
      <c r="E358" s="4">
        <v>210</v>
      </c>
      <c r="F358" s="4">
        <f>ROUND(Source!X332,O358)</f>
        <v>0</v>
      </c>
      <c r="G358" s="4" t="s">
        <v>155</v>
      </c>
      <c r="H358" s="4" t="s">
        <v>156</v>
      </c>
      <c r="I358" s="4"/>
      <c r="J358" s="4"/>
      <c r="K358" s="4">
        <v>210</v>
      </c>
      <c r="L358" s="4">
        <v>25</v>
      </c>
      <c r="M358" s="4">
        <v>3</v>
      </c>
      <c r="N358" s="4" t="s">
        <v>3</v>
      </c>
      <c r="O358" s="4">
        <v>2</v>
      </c>
      <c r="P358" s="4"/>
      <c r="Q358" s="4"/>
      <c r="R358" s="4"/>
      <c r="S358" s="4"/>
      <c r="T358" s="4"/>
      <c r="U358" s="4"/>
      <c r="V358" s="4"/>
      <c r="W358" s="4">
        <v>26785.03</v>
      </c>
      <c r="X358" s="4">
        <v>1</v>
      </c>
      <c r="Y358" s="4">
        <v>26785.03</v>
      </c>
      <c r="Z358" s="4"/>
      <c r="AA358" s="4"/>
      <c r="AB358" s="4"/>
    </row>
    <row r="359" spans="1:245" x14ac:dyDescent="0.2">
      <c r="A359" s="4">
        <v>50</v>
      </c>
      <c r="B359" s="4">
        <v>0</v>
      </c>
      <c r="C359" s="4">
        <v>0</v>
      </c>
      <c r="D359" s="4">
        <v>1</v>
      </c>
      <c r="E359" s="4">
        <v>211</v>
      </c>
      <c r="F359" s="4">
        <f>ROUND(Source!Y332,O359)</f>
        <v>0</v>
      </c>
      <c r="G359" s="4" t="s">
        <v>157</v>
      </c>
      <c r="H359" s="4" t="s">
        <v>158</v>
      </c>
      <c r="I359" s="4"/>
      <c r="J359" s="4"/>
      <c r="K359" s="4">
        <v>211</v>
      </c>
      <c r="L359" s="4">
        <v>26</v>
      </c>
      <c r="M359" s="4">
        <v>3</v>
      </c>
      <c r="N359" s="4" t="s">
        <v>3</v>
      </c>
      <c r="O359" s="4">
        <v>2</v>
      </c>
      <c r="P359" s="4"/>
      <c r="Q359" s="4"/>
      <c r="R359" s="4"/>
      <c r="S359" s="4"/>
      <c r="T359" s="4"/>
      <c r="U359" s="4"/>
      <c r="V359" s="4"/>
      <c r="W359" s="4">
        <v>12619.94</v>
      </c>
      <c r="X359" s="4">
        <v>1</v>
      </c>
      <c r="Y359" s="4">
        <v>12619.94</v>
      </c>
      <c r="Z359" s="4"/>
      <c r="AA359" s="4"/>
      <c r="AB359" s="4"/>
    </row>
    <row r="360" spans="1:245" x14ac:dyDescent="0.2">
      <c r="A360" s="4">
        <v>50</v>
      </c>
      <c r="B360" s="4">
        <v>0</v>
      </c>
      <c r="C360" s="4">
        <v>0</v>
      </c>
      <c r="D360" s="4">
        <v>1</v>
      </c>
      <c r="E360" s="4">
        <v>224</v>
      </c>
      <c r="F360" s="4">
        <f>ROUND(Source!AR332,O360)</f>
        <v>0</v>
      </c>
      <c r="G360" s="4" t="s">
        <v>159</v>
      </c>
      <c r="H360" s="4" t="s">
        <v>160</v>
      </c>
      <c r="I360" s="4"/>
      <c r="J360" s="4"/>
      <c r="K360" s="4">
        <v>224</v>
      </c>
      <c r="L360" s="4">
        <v>27</v>
      </c>
      <c r="M360" s="4">
        <v>3</v>
      </c>
      <c r="N360" s="4" t="s">
        <v>3</v>
      </c>
      <c r="O360" s="4">
        <v>2</v>
      </c>
      <c r="P360" s="4"/>
      <c r="Q360" s="4"/>
      <c r="R360" s="4"/>
      <c r="S360" s="4"/>
      <c r="T360" s="4"/>
      <c r="U360" s="4"/>
      <c r="V360" s="4"/>
      <c r="W360" s="4">
        <v>84020.98000000001</v>
      </c>
      <c r="X360" s="4">
        <v>1</v>
      </c>
      <c r="Y360" s="4">
        <v>84020.98000000001</v>
      </c>
      <c r="Z360" s="4"/>
      <c r="AA360" s="4"/>
      <c r="AB360" s="4"/>
    </row>
    <row r="362" spans="1:245" x14ac:dyDescent="0.2">
      <c r="A362" s="1">
        <v>4</v>
      </c>
      <c r="B362" s="1">
        <v>1</v>
      </c>
      <c r="C362" s="1"/>
      <c r="D362" s="1">
        <f>ROW(A378)</f>
        <v>378</v>
      </c>
      <c r="E362" s="1"/>
      <c r="F362" s="1" t="s">
        <v>17</v>
      </c>
      <c r="G362" s="1" t="s">
        <v>496</v>
      </c>
      <c r="H362" s="1" t="s">
        <v>3</v>
      </c>
      <c r="I362" s="1">
        <v>0</v>
      </c>
      <c r="J362" s="1"/>
      <c r="K362" s="1">
        <v>0</v>
      </c>
      <c r="L362" s="1"/>
      <c r="M362" s="1" t="s">
        <v>3</v>
      </c>
      <c r="N362" s="1"/>
      <c r="O362" s="1"/>
      <c r="P362" s="1"/>
      <c r="Q362" s="1"/>
      <c r="R362" s="1"/>
      <c r="S362" s="1">
        <v>0</v>
      </c>
      <c r="T362" s="1"/>
      <c r="U362" s="1" t="s">
        <v>3</v>
      </c>
      <c r="V362" s="1">
        <v>0</v>
      </c>
      <c r="W362" s="1"/>
      <c r="X362" s="1"/>
      <c r="Y362" s="1"/>
      <c r="Z362" s="1"/>
      <c r="AA362" s="1"/>
      <c r="AB362" s="1" t="s">
        <v>3</v>
      </c>
      <c r="AC362" s="1" t="s">
        <v>3</v>
      </c>
      <c r="AD362" s="1" t="s">
        <v>3</v>
      </c>
      <c r="AE362" s="1" t="s">
        <v>3</v>
      </c>
      <c r="AF362" s="1" t="s">
        <v>3</v>
      </c>
      <c r="AG362" s="1" t="s">
        <v>3</v>
      </c>
      <c r="AH362" s="1"/>
      <c r="AI362" s="1"/>
      <c r="AJ362" s="1"/>
      <c r="AK362" s="1"/>
      <c r="AL362" s="1"/>
      <c r="AM362" s="1"/>
      <c r="AN362" s="1"/>
      <c r="AO362" s="1"/>
      <c r="AP362" s="1" t="s">
        <v>3</v>
      </c>
      <c r="AQ362" s="1" t="s">
        <v>3</v>
      </c>
      <c r="AR362" s="1" t="s">
        <v>3</v>
      </c>
      <c r="AS362" s="1"/>
      <c r="AT362" s="1"/>
      <c r="AU362" s="1"/>
      <c r="AV362" s="1"/>
      <c r="AW362" s="1"/>
      <c r="AX362" s="1"/>
      <c r="AY362" s="1"/>
      <c r="AZ362" s="1" t="s">
        <v>3</v>
      </c>
      <c r="BA362" s="1"/>
      <c r="BB362" s="1" t="s">
        <v>3</v>
      </c>
      <c r="BC362" s="1" t="s">
        <v>3</v>
      </c>
      <c r="BD362" s="1" t="s">
        <v>3</v>
      </c>
      <c r="BE362" s="1" t="s">
        <v>3</v>
      </c>
      <c r="BF362" s="1" t="s">
        <v>3</v>
      </c>
      <c r="BG362" s="1" t="s">
        <v>3</v>
      </c>
      <c r="BH362" s="1" t="s">
        <v>3</v>
      </c>
      <c r="BI362" s="1" t="s">
        <v>3</v>
      </c>
      <c r="BJ362" s="1" t="s">
        <v>3</v>
      </c>
      <c r="BK362" s="1" t="s">
        <v>3</v>
      </c>
      <c r="BL362" s="1" t="s">
        <v>3</v>
      </c>
      <c r="BM362" s="1" t="s">
        <v>3</v>
      </c>
      <c r="BN362" s="1" t="s">
        <v>3</v>
      </c>
      <c r="BO362" s="1" t="s">
        <v>3</v>
      </c>
      <c r="BP362" s="1" t="s">
        <v>3</v>
      </c>
      <c r="BQ362" s="1"/>
      <c r="BR362" s="1"/>
      <c r="BS362" s="1"/>
      <c r="BT362" s="1"/>
      <c r="BU362" s="1"/>
      <c r="BV362" s="1"/>
      <c r="BW362" s="1"/>
      <c r="BX362" s="1">
        <v>0</v>
      </c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>
        <v>0</v>
      </c>
    </row>
    <row r="364" spans="1:245" x14ac:dyDescent="0.2">
      <c r="A364" s="2">
        <v>52</v>
      </c>
      <c r="B364" s="2">
        <f t="shared" ref="B364:G364" si="262">B378</f>
        <v>1</v>
      </c>
      <c r="C364" s="2">
        <f t="shared" si="262"/>
        <v>4</v>
      </c>
      <c r="D364" s="2">
        <f t="shared" si="262"/>
        <v>362</v>
      </c>
      <c r="E364" s="2">
        <f t="shared" si="262"/>
        <v>0</v>
      </c>
      <c r="F364" s="2" t="str">
        <f t="shared" si="262"/>
        <v>Новый раздел</v>
      </c>
      <c r="G364" s="2" t="str">
        <f t="shared" si="262"/>
        <v>Ремонт потолка снарядной комнаты</v>
      </c>
      <c r="H364" s="2"/>
      <c r="I364" s="2"/>
      <c r="J364" s="2"/>
      <c r="K364" s="2"/>
      <c r="L364" s="2"/>
      <c r="M364" s="2"/>
      <c r="N364" s="2"/>
      <c r="O364" s="2">
        <f t="shared" ref="O364:AT364" si="263">O378</f>
        <v>0</v>
      </c>
      <c r="P364" s="2">
        <f t="shared" si="263"/>
        <v>0</v>
      </c>
      <c r="Q364" s="2">
        <f t="shared" si="263"/>
        <v>0</v>
      </c>
      <c r="R364" s="2">
        <f t="shared" si="263"/>
        <v>0</v>
      </c>
      <c r="S364" s="2">
        <f t="shared" si="263"/>
        <v>0</v>
      </c>
      <c r="T364" s="2">
        <f t="shared" si="263"/>
        <v>0</v>
      </c>
      <c r="U364" s="2">
        <f t="shared" si="263"/>
        <v>0</v>
      </c>
      <c r="V364" s="2">
        <f t="shared" si="263"/>
        <v>0</v>
      </c>
      <c r="W364" s="2">
        <f t="shared" si="263"/>
        <v>0</v>
      </c>
      <c r="X364" s="2">
        <f t="shared" si="263"/>
        <v>0</v>
      </c>
      <c r="Y364" s="2">
        <f t="shared" si="263"/>
        <v>0</v>
      </c>
      <c r="Z364" s="2">
        <f t="shared" si="263"/>
        <v>0</v>
      </c>
      <c r="AA364" s="2">
        <f t="shared" si="263"/>
        <v>0</v>
      </c>
      <c r="AB364" s="2">
        <f t="shared" si="263"/>
        <v>0</v>
      </c>
      <c r="AC364" s="2">
        <f t="shared" si="263"/>
        <v>0</v>
      </c>
      <c r="AD364" s="2">
        <f t="shared" si="263"/>
        <v>0</v>
      </c>
      <c r="AE364" s="2">
        <f t="shared" si="263"/>
        <v>0</v>
      </c>
      <c r="AF364" s="2">
        <f t="shared" si="263"/>
        <v>0</v>
      </c>
      <c r="AG364" s="2">
        <f t="shared" si="263"/>
        <v>0</v>
      </c>
      <c r="AH364" s="2">
        <f t="shared" si="263"/>
        <v>0</v>
      </c>
      <c r="AI364" s="2">
        <f t="shared" si="263"/>
        <v>0</v>
      </c>
      <c r="AJ364" s="2">
        <f t="shared" si="263"/>
        <v>0</v>
      </c>
      <c r="AK364" s="2">
        <f t="shared" si="263"/>
        <v>0</v>
      </c>
      <c r="AL364" s="2">
        <f t="shared" si="263"/>
        <v>0</v>
      </c>
      <c r="AM364" s="2">
        <f t="shared" si="263"/>
        <v>0</v>
      </c>
      <c r="AN364" s="2">
        <f t="shared" si="263"/>
        <v>0</v>
      </c>
      <c r="AO364" s="2">
        <f t="shared" si="263"/>
        <v>391.56</v>
      </c>
      <c r="AP364" s="2">
        <f t="shared" si="263"/>
        <v>0</v>
      </c>
      <c r="AQ364" s="2">
        <f t="shared" si="263"/>
        <v>0</v>
      </c>
      <c r="AR364" s="2">
        <f t="shared" si="263"/>
        <v>0</v>
      </c>
      <c r="AS364" s="2">
        <f t="shared" si="263"/>
        <v>0</v>
      </c>
      <c r="AT364" s="2">
        <f t="shared" si="263"/>
        <v>0</v>
      </c>
      <c r="AU364" s="2">
        <f t="shared" ref="AU364:BZ364" si="264">AU378</f>
        <v>0</v>
      </c>
      <c r="AV364" s="2">
        <f t="shared" si="264"/>
        <v>-391.56</v>
      </c>
      <c r="AW364" s="2">
        <f t="shared" si="264"/>
        <v>0</v>
      </c>
      <c r="AX364" s="2">
        <f t="shared" si="264"/>
        <v>391.56</v>
      </c>
      <c r="AY364" s="2">
        <f t="shared" si="264"/>
        <v>-391.56</v>
      </c>
      <c r="AZ364" s="2">
        <f t="shared" si="264"/>
        <v>0</v>
      </c>
      <c r="BA364" s="2">
        <f t="shared" si="264"/>
        <v>0</v>
      </c>
      <c r="BB364" s="2">
        <f t="shared" si="264"/>
        <v>0</v>
      </c>
      <c r="BC364" s="2">
        <f t="shared" si="264"/>
        <v>0</v>
      </c>
      <c r="BD364" s="2">
        <f t="shared" si="264"/>
        <v>0</v>
      </c>
      <c r="BE364" s="2">
        <f t="shared" si="264"/>
        <v>0</v>
      </c>
      <c r="BF364" s="2">
        <f t="shared" si="264"/>
        <v>0</v>
      </c>
      <c r="BG364" s="2">
        <f t="shared" si="264"/>
        <v>0</v>
      </c>
      <c r="BH364" s="2">
        <f t="shared" si="264"/>
        <v>0</v>
      </c>
      <c r="BI364" s="2">
        <f t="shared" si="264"/>
        <v>0</v>
      </c>
      <c r="BJ364" s="2">
        <f t="shared" si="264"/>
        <v>0</v>
      </c>
      <c r="BK364" s="2">
        <f t="shared" si="264"/>
        <v>0</v>
      </c>
      <c r="BL364" s="2">
        <f t="shared" si="264"/>
        <v>0</v>
      </c>
      <c r="BM364" s="2">
        <f t="shared" si="264"/>
        <v>0</v>
      </c>
      <c r="BN364" s="2">
        <f t="shared" si="264"/>
        <v>0</v>
      </c>
      <c r="BO364" s="2">
        <f t="shared" si="264"/>
        <v>0</v>
      </c>
      <c r="BP364" s="2">
        <f t="shared" si="264"/>
        <v>0</v>
      </c>
      <c r="BQ364" s="2">
        <f t="shared" si="264"/>
        <v>0</v>
      </c>
      <c r="BR364" s="2">
        <f t="shared" si="264"/>
        <v>0</v>
      </c>
      <c r="BS364" s="2">
        <f t="shared" si="264"/>
        <v>0</v>
      </c>
      <c r="BT364" s="2">
        <f t="shared" si="264"/>
        <v>0</v>
      </c>
      <c r="BU364" s="2">
        <f t="shared" si="264"/>
        <v>0</v>
      </c>
      <c r="BV364" s="2">
        <f t="shared" si="264"/>
        <v>0</v>
      </c>
      <c r="BW364" s="2">
        <f t="shared" si="264"/>
        <v>0</v>
      </c>
      <c r="BX364" s="2">
        <f t="shared" si="264"/>
        <v>391.56</v>
      </c>
      <c r="BY364" s="2">
        <f t="shared" si="264"/>
        <v>0</v>
      </c>
      <c r="BZ364" s="2">
        <f t="shared" si="264"/>
        <v>0</v>
      </c>
      <c r="CA364" s="2">
        <f t="shared" ref="CA364:DF364" si="265">CA378</f>
        <v>0</v>
      </c>
      <c r="CB364" s="2">
        <f t="shared" si="265"/>
        <v>0</v>
      </c>
      <c r="CC364" s="2">
        <f t="shared" si="265"/>
        <v>0</v>
      </c>
      <c r="CD364" s="2">
        <f t="shared" si="265"/>
        <v>0</v>
      </c>
      <c r="CE364" s="2">
        <f t="shared" si="265"/>
        <v>-391.56</v>
      </c>
      <c r="CF364" s="2">
        <f t="shared" si="265"/>
        <v>0</v>
      </c>
      <c r="CG364" s="2">
        <f t="shared" si="265"/>
        <v>391.56</v>
      </c>
      <c r="CH364" s="2">
        <f t="shared" si="265"/>
        <v>-391.56</v>
      </c>
      <c r="CI364" s="2">
        <f t="shared" si="265"/>
        <v>0</v>
      </c>
      <c r="CJ364" s="2">
        <f t="shared" si="265"/>
        <v>0</v>
      </c>
      <c r="CK364" s="2">
        <f t="shared" si="265"/>
        <v>0</v>
      </c>
      <c r="CL364" s="2">
        <f t="shared" si="265"/>
        <v>0</v>
      </c>
      <c r="CM364" s="2">
        <f t="shared" si="265"/>
        <v>0</v>
      </c>
      <c r="CN364" s="2">
        <f t="shared" si="265"/>
        <v>0</v>
      </c>
      <c r="CO364" s="2">
        <f t="shared" si="265"/>
        <v>0</v>
      </c>
      <c r="CP364" s="2">
        <f t="shared" si="265"/>
        <v>0</v>
      </c>
      <c r="CQ364" s="2">
        <f t="shared" si="265"/>
        <v>0</v>
      </c>
      <c r="CR364" s="2">
        <f t="shared" si="265"/>
        <v>0</v>
      </c>
      <c r="CS364" s="2">
        <f t="shared" si="265"/>
        <v>0</v>
      </c>
      <c r="CT364" s="2">
        <f t="shared" si="265"/>
        <v>0</v>
      </c>
      <c r="CU364" s="2">
        <f t="shared" si="265"/>
        <v>0</v>
      </c>
      <c r="CV364" s="2">
        <f t="shared" si="265"/>
        <v>0</v>
      </c>
      <c r="CW364" s="2">
        <f t="shared" si="265"/>
        <v>0</v>
      </c>
      <c r="CX364" s="2">
        <f t="shared" si="265"/>
        <v>0</v>
      </c>
      <c r="CY364" s="2">
        <f t="shared" si="265"/>
        <v>0</v>
      </c>
      <c r="CZ364" s="2">
        <f t="shared" si="265"/>
        <v>0</v>
      </c>
      <c r="DA364" s="2">
        <f t="shared" si="265"/>
        <v>0</v>
      </c>
      <c r="DB364" s="2">
        <f t="shared" si="265"/>
        <v>0</v>
      </c>
      <c r="DC364" s="2">
        <f t="shared" si="265"/>
        <v>0</v>
      </c>
      <c r="DD364" s="2">
        <f t="shared" si="265"/>
        <v>0</v>
      </c>
      <c r="DE364" s="2">
        <f t="shared" si="265"/>
        <v>0</v>
      </c>
      <c r="DF364" s="2">
        <f t="shared" si="265"/>
        <v>0</v>
      </c>
      <c r="DG364" s="3">
        <f t="shared" ref="DG364:EL364" si="266">DG378</f>
        <v>0</v>
      </c>
      <c r="DH364" s="3">
        <f t="shared" si="266"/>
        <v>0</v>
      </c>
      <c r="DI364" s="3">
        <f t="shared" si="266"/>
        <v>0</v>
      </c>
      <c r="DJ364" s="3">
        <f t="shared" si="266"/>
        <v>0</v>
      </c>
      <c r="DK364" s="3">
        <f t="shared" si="266"/>
        <v>0</v>
      </c>
      <c r="DL364" s="3">
        <f t="shared" si="266"/>
        <v>0</v>
      </c>
      <c r="DM364" s="3">
        <f t="shared" si="266"/>
        <v>0</v>
      </c>
      <c r="DN364" s="3">
        <f t="shared" si="266"/>
        <v>0</v>
      </c>
      <c r="DO364" s="3">
        <f t="shared" si="266"/>
        <v>0</v>
      </c>
      <c r="DP364" s="3">
        <f t="shared" si="266"/>
        <v>0</v>
      </c>
      <c r="DQ364" s="3">
        <f t="shared" si="266"/>
        <v>0</v>
      </c>
      <c r="DR364" s="3">
        <f t="shared" si="266"/>
        <v>0</v>
      </c>
      <c r="DS364" s="3">
        <f t="shared" si="266"/>
        <v>0</v>
      </c>
      <c r="DT364" s="3">
        <f t="shared" si="266"/>
        <v>0</v>
      </c>
      <c r="DU364" s="3">
        <f t="shared" si="266"/>
        <v>0</v>
      </c>
      <c r="DV364" s="3">
        <f t="shared" si="266"/>
        <v>0</v>
      </c>
      <c r="DW364" s="3">
        <f t="shared" si="266"/>
        <v>0</v>
      </c>
      <c r="DX364" s="3">
        <f t="shared" si="266"/>
        <v>0</v>
      </c>
      <c r="DY364" s="3">
        <f t="shared" si="266"/>
        <v>0</v>
      </c>
      <c r="DZ364" s="3">
        <f t="shared" si="266"/>
        <v>0</v>
      </c>
      <c r="EA364" s="3">
        <f t="shared" si="266"/>
        <v>0</v>
      </c>
      <c r="EB364" s="3">
        <f t="shared" si="266"/>
        <v>0</v>
      </c>
      <c r="EC364" s="3">
        <f t="shared" si="266"/>
        <v>0</v>
      </c>
      <c r="ED364" s="3">
        <f t="shared" si="266"/>
        <v>0</v>
      </c>
      <c r="EE364" s="3">
        <f t="shared" si="266"/>
        <v>0</v>
      </c>
      <c r="EF364" s="3">
        <f t="shared" si="266"/>
        <v>0</v>
      </c>
      <c r="EG364" s="3">
        <f t="shared" si="266"/>
        <v>0</v>
      </c>
      <c r="EH364" s="3">
        <f t="shared" si="266"/>
        <v>0</v>
      </c>
      <c r="EI364" s="3">
        <f t="shared" si="266"/>
        <v>0</v>
      </c>
      <c r="EJ364" s="3">
        <f t="shared" si="266"/>
        <v>0</v>
      </c>
      <c r="EK364" s="3">
        <f t="shared" si="266"/>
        <v>0</v>
      </c>
      <c r="EL364" s="3">
        <f t="shared" si="266"/>
        <v>0</v>
      </c>
      <c r="EM364" s="3">
        <f t="shared" ref="EM364:FR364" si="267">EM378</f>
        <v>0</v>
      </c>
      <c r="EN364" s="3">
        <f t="shared" si="267"/>
        <v>0</v>
      </c>
      <c r="EO364" s="3">
        <f t="shared" si="267"/>
        <v>0</v>
      </c>
      <c r="EP364" s="3">
        <f t="shared" si="267"/>
        <v>0</v>
      </c>
      <c r="EQ364" s="3">
        <f t="shared" si="267"/>
        <v>0</v>
      </c>
      <c r="ER364" s="3">
        <f t="shared" si="267"/>
        <v>0</v>
      </c>
      <c r="ES364" s="3">
        <f t="shared" si="267"/>
        <v>0</v>
      </c>
      <c r="ET364" s="3">
        <f t="shared" si="267"/>
        <v>0</v>
      </c>
      <c r="EU364" s="3">
        <f t="shared" si="267"/>
        <v>0</v>
      </c>
      <c r="EV364" s="3">
        <f t="shared" si="267"/>
        <v>0</v>
      </c>
      <c r="EW364" s="3">
        <f t="shared" si="267"/>
        <v>0</v>
      </c>
      <c r="EX364" s="3">
        <f t="shared" si="267"/>
        <v>0</v>
      </c>
      <c r="EY364" s="3">
        <f t="shared" si="267"/>
        <v>0</v>
      </c>
      <c r="EZ364" s="3">
        <f t="shared" si="267"/>
        <v>0</v>
      </c>
      <c r="FA364" s="3">
        <f t="shared" si="267"/>
        <v>0</v>
      </c>
      <c r="FB364" s="3">
        <f t="shared" si="267"/>
        <v>0</v>
      </c>
      <c r="FC364" s="3">
        <f t="shared" si="267"/>
        <v>0</v>
      </c>
      <c r="FD364" s="3">
        <f t="shared" si="267"/>
        <v>0</v>
      </c>
      <c r="FE364" s="3">
        <f t="shared" si="267"/>
        <v>0</v>
      </c>
      <c r="FF364" s="3">
        <f t="shared" si="267"/>
        <v>0</v>
      </c>
      <c r="FG364" s="3">
        <f t="shared" si="267"/>
        <v>0</v>
      </c>
      <c r="FH364" s="3">
        <f t="shared" si="267"/>
        <v>0</v>
      </c>
      <c r="FI364" s="3">
        <f t="shared" si="267"/>
        <v>0</v>
      </c>
      <c r="FJ364" s="3">
        <f t="shared" si="267"/>
        <v>0</v>
      </c>
      <c r="FK364" s="3">
        <f t="shared" si="267"/>
        <v>0</v>
      </c>
      <c r="FL364" s="3">
        <f t="shared" si="267"/>
        <v>0</v>
      </c>
      <c r="FM364" s="3">
        <f t="shared" si="267"/>
        <v>0</v>
      </c>
      <c r="FN364" s="3">
        <f t="shared" si="267"/>
        <v>0</v>
      </c>
      <c r="FO364" s="3">
        <f t="shared" si="267"/>
        <v>0</v>
      </c>
      <c r="FP364" s="3">
        <f t="shared" si="267"/>
        <v>0</v>
      </c>
      <c r="FQ364" s="3">
        <f t="shared" si="267"/>
        <v>0</v>
      </c>
      <c r="FR364" s="3">
        <f t="shared" si="267"/>
        <v>0</v>
      </c>
      <c r="FS364" s="3">
        <f t="shared" ref="FS364:GX364" si="268">FS378</f>
        <v>0</v>
      </c>
      <c r="FT364" s="3">
        <f t="shared" si="268"/>
        <v>0</v>
      </c>
      <c r="FU364" s="3">
        <f t="shared" si="268"/>
        <v>0</v>
      </c>
      <c r="FV364" s="3">
        <f t="shared" si="268"/>
        <v>0</v>
      </c>
      <c r="FW364" s="3">
        <f t="shared" si="268"/>
        <v>0</v>
      </c>
      <c r="FX364" s="3">
        <f t="shared" si="268"/>
        <v>0</v>
      </c>
      <c r="FY364" s="3">
        <f t="shared" si="268"/>
        <v>0</v>
      </c>
      <c r="FZ364" s="3">
        <f t="shared" si="268"/>
        <v>0</v>
      </c>
      <c r="GA364" s="3">
        <f t="shared" si="268"/>
        <v>0</v>
      </c>
      <c r="GB364" s="3">
        <f t="shared" si="268"/>
        <v>0</v>
      </c>
      <c r="GC364" s="3">
        <f t="shared" si="268"/>
        <v>0</v>
      </c>
      <c r="GD364" s="3">
        <f t="shared" si="268"/>
        <v>0</v>
      </c>
      <c r="GE364" s="3">
        <f t="shared" si="268"/>
        <v>0</v>
      </c>
      <c r="GF364" s="3">
        <f t="shared" si="268"/>
        <v>0</v>
      </c>
      <c r="GG364" s="3">
        <f t="shared" si="268"/>
        <v>0</v>
      </c>
      <c r="GH364" s="3">
        <f t="shared" si="268"/>
        <v>0</v>
      </c>
      <c r="GI364" s="3">
        <f t="shared" si="268"/>
        <v>0</v>
      </c>
      <c r="GJ364" s="3">
        <f t="shared" si="268"/>
        <v>0</v>
      </c>
      <c r="GK364" s="3">
        <f t="shared" si="268"/>
        <v>0</v>
      </c>
      <c r="GL364" s="3">
        <f t="shared" si="268"/>
        <v>0</v>
      </c>
      <c r="GM364" s="3">
        <f t="shared" si="268"/>
        <v>0</v>
      </c>
      <c r="GN364" s="3">
        <f t="shared" si="268"/>
        <v>0</v>
      </c>
      <c r="GO364" s="3">
        <f t="shared" si="268"/>
        <v>0</v>
      </c>
      <c r="GP364" s="3">
        <f t="shared" si="268"/>
        <v>0</v>
      </c>
      <c r="GQ364" s="3">
        <f t="shared" si="268"/>
        <v>0</v>
      </c>
      <c r="GR364" s="3">
        <f t="shared" si="268"/>
        <v>0</v>
      </c>
      <c r="GS364" s="3">
        <f t="shared" si="268"/>
        <v>0</v>
      </c>
      <c r="GT364" s="3">
        <f t="shared" si="268"/>
        <v>0</v>
      </c>
      <c r="GU364" s="3">
        <f t="shared" si="268"/>
        <v>0</v>
      </c>
      <c r="GV364" s="3">
        <f t="shared" si="268"/>
        <v>0</v>
      </c>
      <c r="GW364" s="3">
        <f t="shared" si="268"/>
        <v>0</v>
      </c>
      <c r="GX364" s="3">
        <f t="shared" si="268"/>
        <v>0</v>
      </c>
    </row>
    <row r="366" spans="1:245" x14ac:dyDescent="0.2">
      <c r="A366">
        <v>17</v>
      </c>
      <c r="B366">
        <v>1</v>
      </c>
      <c r="C366">
        <f>ROW(SmtRes!A259)</f>
        <v>259</v>
      </c>
      <c r="D366">
        <f>ROW(EtalonRes!A259)</f>
        <v>259</v>
      </c>
      <c r="E366" t="s">
        <v>497</v>
      </c>
      <c r="F366" t="s">
        <v>175</v>
      </c>
      <c r="G366" t="s">
        <v>320</v>
      </c>
      <c r="H366" t="s">
        <v>22</v>
      </c>
      <c r="I366">
        <v>0</v>
      </c>
      <c r="J366">
        <v>0</v>
      </c>
      <c r="K366">
        <v>0</v>
      </c>
      <c r="O366">
        <f t="shared" ref="O366:O376" si="269">ROUND(CP366,2)</f>
        <v>0</v>
      </c>
      <c r="P366">
        <f>SUMIF(SmtRes!AQ259:'SmtRes'!AQ259,"=1",SmtRes!DF259:'SmtRes'!DF259)</f>
        <v>0</v>
      </c>
      <c r="Q366">
        <f>SUMIF(SmtRes!AQ259:'SmtRes'!AQ259,"=1",SmtRes!DG259:'SmtRes'!DG259)</f>
        <v>0</v>
      </c>
      <c r="R366">
        <f>SUMIF(SmtRes!AQ259:'SmtRes'!AQ259,"=1",SmtRes!DH259:'SmtRes'!DH259)</f>
        <v>0</v>
      </c>
      <c r="S366">
        <f>SUMIF(SmtRes!AQ259:'SmtRes'!AQ259,"=1",SmtRes!DI259:'SmtRes'!DI259)</f>
        <v>0</v>
      </c>
      <c r="T366">
        <f t="shared" ref="T366:T376" si="270">ROUND(CU366*I366,2)</f>
        <v>0</v>
      </c>
      <c r="U366">
        <f>SUMIF(SmtRes!AQ259:'SmtRes'!AQ259,"=1",SmtRes!CV259:'SmtRes'!CV259)</f>
        <v>0</v>
      </c>
      <c r="V366">
        <f>SUMIF(SmtRes!AQ259:'SmtRes'!AQ259,"=1",SmtRes!CW259:'SmtRes'!CW259)</f>
        <v>0</v>
      </c>
      <c r="W366">
        <f t="shared" ref="W366:W376" si="271">ROUND(CX366*I366,2)</f>
        <v>0</v>
      </c>
      <c r="X366">
        <f t="shared" ref="X366:X376" si="272">ROUND(CY366,2)</f>
        <v>0</v>
      </c>
      <c r="Y366">
        <f t="shared" ref="Y366:Y376" si="273">ROUND(CZ366,2)</f>
        <v>0</v>
      </c>
      <c r="AA366">
        <v>32945098</v>
      </c>
      <c r="AB366">
        <f t="shared" ref="AB366:AB376" si="274">ROUND((AC366+AD366+AF366),6)</f>
        <v>10514.897999999999</v>
      </c>
      <c r="AC366">
        <f>ROUND((0),6)</f>
        <v>0</v>
      </c>
      <c r="AD366">
        <f>ROUND((((0)-(0))+AE366),6)</f>
        <v>0</v>
      </c>
      <c r="AE366">
        <f>ROUND((0),6)</f>
        <v>0</v>
      </c>
      <c r="AF366">
        <f>ROUND((SUM(SmtRes!BT259:'SmtRes'!BT259)),6)</f>
        <v>10514.897999999999</v>
      </c>
      <c r="AG366">
        <f t="shared" ref="AG366:AG376" si="275">ROUND((AP366),6)</f>
        <v>0</v>
      </c>
      <c r="AH366">
        <f>(SUM(SmtRes!BU259:'SmtRes'!BU259))</f>
        <v>25.7</v>
      </c>
      <c r="AI366">
        <f>(0)</f>
        <v>0</v>
      </c>
      <c r="AJ366">
        <f t="shared" ref="AJ366:AJ376" si="276">(AS366)</f>
        <v>0</v>
      </c>
      <c r="AK366">
        <v>10514.897999999999</v>
      </c>
      <c r="AL366">
        <v>0</v>
      </c>
      <c r="AM366">
        <v>0</v>
      </c>
      <c r="AN366">
        <v>0</v>
      </c>
      <c r="AO366">
        <v>10514.897999999999</v>
      </c>
      <c r="AP366">
        <v>0</v>
      </c>
      <c r="AQ366">
        <v>25.7</v>
      </c>
      <c r="AR366">
        <v>0</v>
      </c>
      <c r="AS366">
        <v>0</v>
      </c>
      <c r="AT366">
        <v>90</v>
      </c>
      <c r="AU366">
        <v>46</v>
      </c>
      <c r="AV366">
        <v>1</v>
      </c>
      <c r="AW366">
        <v>1</v>
      </c>
      <c r="AZ366">
        <v>1</v>
      </c>
      <c r="BA366">
        <v>1</v>
      </c>
      <c r="BB366">
        <v>1</v>
      </c>
      <c r="BC366">
        <v>1</v>
      </c>
      <c r="BD366" t="s">
        <v>3</v>
      </c>
      <c r="BE366" t="s">
        <v>3</v>
      </c>
      <c r="BF366" t="s">
        <v>3</v>
      </c>
      <c r="BG366" t="s">
        <v>3</v>
      </c>
      <c r="BH366">
        <v>0</v>
      </c>
      <c r="BI366">
        <v>1</v>
      </c>
      <c r="BJ366" t="s">
        <v>177</v>
      </c>
      <c r="BM366">
        <v>62001</v>
      </c>
      <c r="BN366">
        <v>0</v>
      </c>
      <c r="BO366" t="s">
        <v>3</v>
      </c>
      <c r="BP366">
        <v>0</v>
      </c>
      <c r="BQ366">
        <v>6</v>
      </c>
      <c r="BR366">
        <v>0</v>
      </c>
      <c r="BS366">
        <v>1</v>
      </c>
      <c r="BT366">
        <v>1</v>
      </c>
      <c r="BU366">
        <v>1</v>
      </c>
      <c r="BV366">
        <v>1</v>
      </c>
      <c r="BW366">
        <v>1</v>
      </c>
      <c r="BX366">
        <v>1</v>
      </c>
      <c r="BY366" t="s">
        <v>3</v>
      </c>
      <c r="BZ366">
        <v>90</v>
      </c>
      <c r="CA366">
        <v>46</v>
      </c>
      <c r="CB366" t="s">
        <v>3</v>
      </c>
      <c r="CE366">
        <v>0</v>
      </c>
      <c r="CF366">
        <v>0</v>
      </c>
      <c r="CG366">
        <v>0</v>
      </c>
      <c r="CM366">
        <v>0</v>
      </c>
      <c r="CN366" t="s">
        <v>3</v>
      </c>
      <c r="CO366">
        <v>0</v>
      </c>
      <c r="CP366">
        <f t="shared" ref="CP366:CP376" si="277">(P366+Q366+S366+R366)</f>
        <v>0</v>
      </c>
      <c r="CQ366">
        <f>SUMIF(SmtRes!AQ259:'SmtRes'!AQ259,"=1",SmtRes!AA259:'SmtRes'!AA259)</f>
        <v>0</v>
      </c>
      <c r="CR366">
        <f>SUMIF(SmtRes!AQ259:'SmtRes'!AQ259,"=1",SmtRes!AB259:'SmtRes'!AB259)</f>
        <v>0</v>
      </c>
      <c r="CS366">
        <f>SUMIF(SmtRes!AQ259:'SmtRes'!AQ259,"=1",SmtRes!AC259:'SmtRes'!AC259)</f>
        <v>0</v>
      </c>
      <c r="CT366">
        <f>SUMIF(SmtRes!AQ259:'SmtRes'!AQ259,"=1",SmtRes!AD259:'SmtRes'!AD259)</f>
        <v>409.14</v>
      </c>
      <c r="CU366">
        <f t="shared" ref="CU366:CU376" si="278">AG366</f>
        <v>0</v>
      </c>
      <c r="CV366">
        <f>SUMIF(SmtRes!AQ259:'SmtRes'!AQ259,"=1",SmtRes!BU259:'SmtRes'!BU259)</f>
        <v>25.7</v>
      </c>
      <c r="CW366">
        <f>SUMIF(SmtRes!AQ259:'SmtRes'!AQ259,"=1",SmtRes!BV259:'SmtRes'!BV259)</f>
        <v>0</v>
      </c>
      <c r="CX366">
        <f t="shared" ref="CX366:CX376" si="279">AJ366</f>
        <v>0</v>
      </c>
      <c r="CY366">
        <f>(((S366+R366)*AT366)/100)</f>
        <v>0</v>
      </c>
      <c r="CZ366">
        <f>(((S366+R366)*AU366)/100)</f>
        <v>0</v>
      </c>
      <c r="DC366" t="s">
        <v>3</v>
      </c>
      <c r="DD366" t="s">
        <v>3</v>
      </c>
      <c r="DE366" t="s">
        <v>3</v>
      </c>
      <c r="DF366" t="s">
        <v>3</v>
      </c>
      <c r="DG366" t="s">
        <v>3</v>
      </c>
      <c r="DH366" t="s">
        <v>3</v>
      </c>
      <c r="DI366" t="s">
        <v>3</v>
      </c>
      <c r="DJ366" t="s">
        <v>3</v>
      </c>
      <c r="DK366" t="s">
        <v>3</v>
      </c>
      <c r="DL366" t="s">
        <v>3</v>
      </c>
      <c r="DM366" t="s">
        <v>3</v>
      </c>
      <c r="DN366">
        <v>0</v>
      </c>
      <c r="DO366">
        <v>0</v>
      </c>
      <c r="DP366">
        <v>1</v>
      </c>
      <c r="DQ366">
        <v>1</v>
      </c>
      <c r="DU366">
        <v>1005</v>
      </c>
      <c r="DV366" t="s">
        <v>22</v>
      </c>
      <c r="DW366" t="s">
        <v>22</v>
      </c>
      <c r="DX366">
        <v>100</v>
      </c>
      <c r="DZ366" t="s">
        <v>3</v>
      </c>
      <c r="EA366" t="s">
        <v>3</v>
      </c>
      <c r="EB366" t="s">
        <v>3</v>
      </c>
      <c r="EC366" t="s">
        <v>3</v>
      </c>
      <c r="EE366">
        <v>31728057</v>
      </c>
      <c r="EF366">
        <v>6</v>
      </c>
      <c r="EG366" t="s">
        <v>52</v>
      </c>
      <c r="EH366">
        <v>96</v>
      </c>
      <c r="EI366" t="s">
        <v>96</v>
      </c>
      <c r="EJ366">
        <v>1</v>
      </c>
      <c r="EK366">
        <v>62001</v>
      </c>
      <c r="EL366" t="s">
        <v>96</v>
      </c>
      <c r="EM366" t="s">
        <v>97</v>
      </c>
      <c r="EO366" t="s">
        <v>3</v>
      </c>
      <c r="EQ366">
        <v>0</v>
      </c>
      <c r="ER366">
        <v>0</v>
      </c>
      <c r="ES366">
        <v>0</v>
      </c>
      <c r="ET366">
        <v>0</v>
      </c>
      <c r="EU366">
        <v>0</v>
      </c>
      <c r="EV366">
        <v>0</v>
      </c>
      <c r="EW366">
        <v>25.7</v>
      </c>
      <c r="EX366">
        <v>0</v>
      </c>
      <c r="EY366">
        <v>0</v>
      </c>
      <c r="FQ366">
        <v>0</v>
      </c>
      <c r="FR366">
        <f t="shared" ref="FR366:FR376" si="280">ROUND(IF(BI366=3,GM366,0),2)</f>
        <v>0</v>
      </c>
      <c r="FS366">
        <v>0</v>
      </c>
      <c r="FX366">
        <v>90</v>
      </c>
      <c r="FY366">
        <v>46</v>
      </c>
      <c r="GA366" t="s">
        <v>3</v>
      </c>
      <c r="GD366">
        <v>1</v>
      </c>
      <c r="GF366">
        <v>-2053993781</v>
      </c>
      <c r="GG366">
        <v>2</v>
      </c>
      <c r="GH366">
        <v>1</v>
      </c>
      <c r="GI366">
        <v>-2</v>
      </c>
      <c r="GJ366">
        <v>0</v>
      </c>
      <c r="GK366">
        <v>0</v>
      </c>
      <c r="GL366">
        <f t="shared" ref="GL366:GL376" si="281">ROUND(IF(AND(BH366=3,BI366=3,FS366&lt;&gt;0),P366,0),2)</f>
        <v>0</v>
      </c>
      <c r="GM366">
        <f t="shared" ref="GM366:GM376" si="282">ROUND(O366+X366+Y366,2)+GX366</f>
        <v>0</v>
      </c>
      <c r="GN366">
        <f t="shared" ref="GN366:GN376" si="283">IF(OR(BI366=0,BI366=1),GM366-GX366,0)</f>
        <v>0</v>
      </c>
      <c r="GO366">
        <f t="shared" ref="GO366:GO376" si="284">IF(BI366=2,GM366-GX366,0)</f>
        <v>0</v>
      </c>
      <c r="GP366">
        <f t="shared" ref="GP366:GP376" si="285">IF(BI366=4,GM366-GX366,0)</f>
        <v>0</v>
      </c>
      <c r="GR366">
        <v>0</v>
      </c>
      <c r="GS366">
        <v>3</v>
      </c>
      <c r="GT366">
        <v>0</v>
      </c>
      <c r="GU366" t="s">
        <v>3</v>
      </c>
      <c r="GV366">
        <f t="shared" ref="GV366:GV376" si="286">ROUND((GT366),6)</f>
        <v>0</v>
      </c>
      <c r="GW366">
        <v>1</v>
      </c>
      <c r="GX366">
        <f t="shared" ref="GX366:GX376" si="287">ROUND(HC366*I366,2)</f>
        <v>0</v>
      </c>
      <c r="HA366">
        <v>0</v>
      </c>
      <c r="HB366">
        <v>0</v>
      </c>
      <c r="HC366">
        <f t="shared" ref="HC366:HC376" si="288">GV366*GW366</f>
        <v>0</v>
      </c>
      <c r="HE366" t="s">
        <v>3</v>
      </c>
      <c r="HF366" t="s">
        <v>3</v>
      </c>
      <c r="HM366" t="s">
        <v>3</v>
      </c>
      <c r="HN366" t="s">
        <v>98</v>
      </c>
      <c r="HO366" t="s">
        <v>99</v>
      </c>
      <c r="HP366" t="s">
        <v>96</v>
      </c>
      <c r="HQ366" t="s">
        <v>96</v>
      </c>
      <c r="IK366">
        <v>0</v>
      </c>
    </row>
    <row r="367" spans="1:245" x14ac:dyDescent="0.2">
      <c r="A367">
        <v>17</v>
      </c>
      <c r="B367">
        <v>1</v>
      </c>
      <c r="C367">
        <f>ROW(SmtRes!A267)</f>
        <v>267</v>
      </c>
      <c r="D367">
        <f>ROW(EtalonRes!A267)</f>
        <v>267</v>
      </c>
      <c r="E367" t="s">
        <v>498</v>
      </c>
      <c r="F367" t="s">
        <v>322</v>
      </c>
      <c r="G367" t="s">
        <v>323</v>
      </c>
      <c r="H367" t="s">
        <v>22</v>
      </c>
      <c r="I367">
        <v>0</v>
      </c>
      <c r="J367">
        <v>0</v>
      </c>
      <c r="K367">
        <v>0</v>
      </c>
      <c r="O367">
        <f t="shared" si="269"/>
        <v>0</v>
      </c>
      <c r="P367">
        <f>SUMIF(SmtRes!AQ260:'SmtRes'!AQ267,"=1",SmtRes!DF260:'SmtRes'!DF267)</f>
        <v>0</v>
      </c>
      <c r="Q367">
        <f>SUMIF(SmtRes!AQ260:'SmtRes'!AQ267,"=1",SmtRes!DG260:'SmtRes'!DG267)</f>
        <v>0</v>
      </c>
      <c r="R367">
        <f>SUMIF(SmtRes!AQ260:'SmtRes'!AQ267,"=1",SmtRes!DH260:'SmtRes'!DH267)</f>
        <v>0</v>
      </c>
      <c r="S367">
        <f>SUMIF(SmtRes!AQ260:'SmtRes'!AQ267,"=1",SmtRes!DI260:'SmtRes'!DI267)</f>
        <v>0</v>
      </c>
      <c r="T367">
        <f t="shared" si="270"/>
        <v>0</v>
      </c>
      <c r="U367">
        <f>SUMIF(SmtRes!AQ260:'SmtRes'!AQ267,"=1",SmtRes!CV260:'SmtRes'!CV267)</f>
        <v>0</v>
      </c>
      <c r="V367">
        <f>SUMIF(SmtRes!AQ260:'SmtRes'!AQ267,"=1",SmtRes!CW260:'SmtRes'!CW267)</f>
        <v>0</v>
      </c>
      <c r="W367">
        <f t="shared" si="271"/>
        <v>0</v>
      </c>
      <c r="X367">
        <f t="shared" si="272"/>
        <v>0</v>
      </c>
      <c r="Y367">
        <f t="shared" si="273"/>
        <v>0</v>
      </c>
      <c r="AA367">
        <v>32945098</v>
      </c>
      <c r="AB367">
        <f t="shared" si="274"/>
        <v>19457.275205000002</v>
      </c>
      <c r="AC367">
        <f>ROUND((SUM(SmtRes!BQ260:'SmtRes'!BQ267)),6)</f>
        <v>19.2834</v>
      </c>
      <c r="AD367">
        <f>ROUND((((SUM(SmtRes!BR260:'SmtRes'!BR267))-(SUM(SmtRes!BS260:'SmtRes'!BS267)))+AE367),6)</f>
        <v>51.633125</v>
      </c>
      <c r="AE367">
        <f>ROUND((SUM(SmtRes!BS260:'SmtRes'!BS267)),6)</f>
        <v>556.05074999999999</v>
      </c>
      <c r="AF367">
        <f>ROUND((SUM(SmtRes!BT260:'SmtRes'!BT267)),6)</f>
        <v>19386.358680000001</v>
      </c>
      <c r="AG367">
        <f t="shared" si="275"/>
        <v>0</v>
      </c>
      <c r="AH367">
        <f>(SUM(SmtRes!BU260:'SmtRes'!BU267))</f>
        <v>43.400999999999996</v>
      </c>
      <c r="AI367">
        <f>(SUM(SmtRes!BV260:'SmtRes'!BV267))</f>
        <v>1.2375</v>
      </c>
      <c r="AJ367">
        <f t="shared" si="276"/>
        <v>0</v>
      </c>
      <c r="AK367">
        <v>17363.133699999998</v>
      </c>
      <c r="AL367">
        <v>19.2834</v>
      </c>
      <c r="AM367">
        <v>41.3065</v>
      </c>
      <c r="AN367">
        <v>444.84059999999999</v>
      </c>
      <c r="AO367">
        <v>16857.7032</v>
      </c>
      <c r="AP367">
        <v>0</v>
      </c>
      <c r="AQ367">
        <v>37.74</v>
      </c>
      <c r="AR367">
        <v>0.99</v>
      </c>
      <c r="AS367">
        <v>0</v>
      </c>
      <c r="AT367">
        <v>90</v>
      </c>
      <c r="AU367">
        <v>41.65</v>
      </c>
      <c r="AV367">
        <v>1</v>
      </c>
      <c r="AW367">
        <v>1</v>
      </c>
      <c r="AZ367">
        <v>1</v>
      </c>
      <c r="BA367">
        <v>1</v>
      </c>
      <c r="BB367">
        <v>1</v>
      </c>
      <c r="BC367">
        <v>1</v>
      </c>
      <c r="BD367" t="s">
        <v>3</v>
      </c>
      <c r="BE367" t="s">
        <v>3</v>
      </c>
      <c r="BF367" t="s">
        <v>3</v>
      </c>
      <c r="BG367" t="s">
        <v>3</v>
      </c>
      <c r="BH367">
        <v>0</v>
      </c>
      <c r="BI367">
        <v>1</v>
      </c>
      <c r="BJ367" t="s">
        <v>324</v>
      </c>
      <c r="BM367">
        <v>15001</v>
      </c>
      <c r="BN367">
        <v>0</v>
      </c>
      <c r="BO367" t="s">
        <v>3</v>
      </c>
      <c r="BP367">
        <v>0</v>
      </c>
      <c r="BQ367">
        <v>2</v>
      </c>
      <c r="BR367">
        <v>0</v>
      </c>
      <c r="BS367">
        <v>1</v>
      </c>
      <c r="BT367">
        <v>1</v>
      </c>
      <c r="BU367">
        <v>1</v>
      </c>
      <c r="BV367">
        <v>1</v>
      </c>
      <c r="BW367">
        <v>1</v>
      </c>
      <c r="BX367">
        <v>1</v>
      </c>
      <c r="BY367" t="s">
        <v>3</v>
      </c>
      <c r="BZ367">
        <v>100</v>
      </c>
      <c r="CA367">
        <v>49</v>
      </c>
      <c r="CB367" t="s">
        <v>3</v>
      </c>
      <c r="CE367">
        <v>0</v>
      </c>
      <c r="CF367">
        <v>0</v>
      </c>
      <c r="CG367">
        <v>0</v>
      </c>
      <c r="CM367">
        <v>0</v>
      </c>
      <c r="CN367" t="s">
        <v>1037</v>
      </c>
      <c r="CO367">
        <v>0</v>
      </c>
      <c r="CP367">
        <f t="shared" si="277"/>
        <v>0</v>
      </c>
      <c r="CQ367">
        <f>SUMIF(SmtRes!AQ260:'SmtRes'!AQ267,"=1",SmtRes!AA260:'SmtRes'!AA267)</f>
        <v>32.85</v>
      </c>
      <c r="CR367">
        <f>SUMIF(SmtRes!AQ260:'SmtRes'!AQ267,"=1",SmtRes!AB260:'SmtRes'!AB267)</f>
        <v>1626.44</v>
      </c>
      <c r="CS367">
        <f>SUMIF(SmtRes!AQ260:'SmtRes'!AQ267,"=1",SmtRes!AC260:'SmtRes'!AC267)</f>
        <v>1471.41</v>
      </c>
      <c r="CT367">
        <f>SUMIF(SmtRes!AQ260:'SmtRes'!AQ267,"=1",SmtRes!AD260:'SmtRes'!AD267)</f>
        <v>446.68</v>
      </c>
      <c r="CU367">
        <f t="shared" si="278"/>
        <v>0</v>
      </c>
      <c r="CV367">
        <f>SUMIF(SmtRes!AQ260:'SmtRes'!AQ267,"=1",SmtRes!BU260:'SmtRes'!BU267)</f>
        <v>43.400999999999996</v>
      </c>
      <c r="CW367">
        <f>SUMIF(SmtRes!AQ260:'SmtRes'!AQ267,"=1",SmtRes!BV260:'SmtRes'!BV267)</f>
        <v>1.2375</v>
      </c>
      <c r="CX367">
        <f t="shared" si="279"/>
        <v>0</v>
      </c>
      <c r="CY367">
        <f>(((S367+R367)*AT367)/100)</f>
        <v>0</v>
      </c>
      <c r="CZ367">
        <f>(((S367+R367)*AU367)/100)</f>
        <v>0</v>
      </c>
      <c r="DB367">
        <v>18</v>
      </c>
      <c r="DC367" t="s">
        <v>3</v>
      </c>
      <c r="DD367" t="s">
        <v>3</v>
      </c>
      <c r="DE367" t="s">
        <v>38</v>
      </c>
      <c r="DF367" t="s">
        <v>38</v>
      </c>
      <c r="DG367" t="s">
        <v>39</v>
      </c>
      <c r="DH367" t="s">
        <v>3</v>
      </c>
      <c r="DI367" t="s">
        <v>39</v>
      </c>
      <c r="DJ367" t="s">
        <v>38</v>
      </c>
      <c r="DK367" t="s">
        <v>3</v>
      </c>
      <c r="DL367" t="s">
        <v>40</v>
      </c>
      <c r="DM367" t="s">
        <v>41</v>
      </c>
      <c r="DN367">
        <v>0</v>
      </c>
      <c r="DO367">
        <v>0</v>
      </c>
      <c r="DP367">
        <v>1</v>
      </c>
      <c r="DQ367">
        <v>1</v>
      </c>
      <c r="DU367">
        <v>1005</v>
      </c>
      <c r="DV367" t="s">
        <v>22</v>
      </c>
      <c r="DW367" t="s">
        <v>22</v>
      </c>
      <c r="DX367">
        <v>100</v>
      </c>
      <c r="DZ367" t="s">
        <v>3</v>
      </c>
      <c r="EA367" t="s">
        <v>3</v>
      </c>
      <c r="EB367" t="s">
        <v>3</v>
      </c>
      <c r="EC367" t="s">
        <v>3</v>
      </c>
      <c r="EE367">
        <v>31728000</v>
      </c>
      <c r="EF367">
        <v>2</v>
      </c>
      <c r="EG367" t="s">
        <v>24</v>
      </c>
      <c r="EH367">
        <v>15</v>
      </c>
      <c r="EI367" t="s">
        <v>182</v>
      </c>
      <c r="EJ367">
        <v>1</v>
      </c>
      <c r="EK367">
        <v>15001</v>
      </c>
      <c r="EL367" t="s">
        <v>182</v>
      </c>
      <c r="EM367" t="s">
        <v>183</v>
      </c>
      <c r="EO367" t="s">
        <v>44</v>
      </c>
      <c r="EQ367">
        <v>0</v>
      </c>
      <c r="ER367">
        <v>0</v>
      </c>
      <c r="ES367">
        <v>0</v>
      </c>
      <c r="ET367">
        <v>0</v>
      </c>
      <c r="EU367">
        <v>0</v>
      </c>
      <c r="EV367">
        <v>0</v>
      </c>
      <c r="EW367">
        <v>37.74</v>
      </c>
      <c r="EX367">
        <v>0.99</v>
      </c>
      <c r="EY367">
        <v>0</v>
      </c>
      <c r="FQ367">
        <v>0</v>
      </c>
      <c r="FR367">
        <f t="shared" si="280"/>
        <v>0</v>
      </c>
      <c r="FS367">
        <v>0</v>
      </c>
      <c r="FX367">
        <v>90</v>
      </c>
      <c r="FY367">
        <v>41.65</v>
      </c>
      <c r="GA367" t="s">
        <v>3</v>
      </c>
      <c r="GD367">
        <v>1</v>
      </c>
      <c r="GF367">
        <v>1383516601</v>
      </c>
      <c r="GG367">
        <v>2</v>
      </c>
      <c r="GH367">
        <v>1</v>
      </c>
      <c r="GI367">
        <v>-2</v>
      </c>
      <c r="GJ367">
        <v>0</v>
      </c>
      <c r="GK367">
        <v>0</v>
      </c>
      <c r="GL367">
        <f t="shared" si="281"/>
        <v>0</v>
      </c>
      <c r="GM367">
        <f t="shared" si="282"/>
        <v>0</v>
      </c>
      <c r="GN367">
        <f t="shared" si="283"/>
        <v>0</v>
      </c>
      <c r="GO367">
        <f t="shared" si="284"/>
        <v>0</v>
      </c>
      <c r="GP367">
        <f t="shared" si="285"/>
        <v>0</v>
      </c>
      <c r="GR367">
        <v>0</v>
      </c>
      <c r="GS367">
        <v>3</v>
      </c>
      <c r="GT367">
        <v>0</v>
      </c>
      <c r="GU367" t="s">
        <v>3</v>
      </c>
      <c r="GV367">
        <f t="shared" si="286"/>
        <v>0</v>
      </c>
      <c r="GW367">
        <v>1</v>
      </c>
      <c r="GX367">
        <f t="shared" si="287"/>
        <v>0</v>
      </c>
      <c r="HA367">
        <v>0</v>
      </c>
      <c r="HB367">
        <v>0</v>
      </c>
      <c r="HC367">
        <f t="shared" si="288"/>
        <v>0</v>
      </c>
      <c r="HE367" t="s">
        <v>3</v>
      </c>
      <c r="HF367" t="s">
        <v>3</v>
      </c>
      <c r="HM367" t="s">
        <v>3</v>
      </c>
      <c r="HN367" t="s">
        <v>184</v>
      </c>
      <c r="HO367" t="s">
        <v>185</v>
      </c>
      <c r="HP367" t="s">
        <v>182</v>
      </c>
      <c r="HQ367" t="s">
        <v>182</v>
      </c>
      <c r="IK367">
        <v>0</v>
      </c>
    </row>
    <row r="368" spans="1:245" x14ac:dyDescent="0.2">
      <c r="A368">
        <v>18</v>
      </c>
      <c r="B368">
        <v>1</v>
      </c>
      <c r="C368">
        <v>266</v>
      </c>
      <c r="E368" t="s">
        <v>499</v>
      </c>
      <c r="F368" t="s">
        <v>282</v>
      </c>
      <c r="G368" t="s">
        <v>283</v>
      </c>
      <c r="H368" t="s">
        <v>33</v>
      </c>
      <c r="I368">
        <f>I367*J368</f>
        <v>0</v>
      </c>
      <c r="J368">
        <v>0</v>
      </c>
      <c r="K368">
        <v>0</v>
      </c>
      <c r="O368">
        <f t="shared" si="269"/>
        <v>0</v>
      </c>
      <c r="P368">
        <f>ROUND(CQ368*I368,2)</f>
        <v>0</v>
      </c>
      <c r="Q368">
        <f>ROUND(CR368*I368,2)</f>
        <v>0</v>
      </c>
      <c r="R368">
        <f>ROUND(CS368*I368,2)</f>
        <v>0</v>
      </c>
      <c r="S368">
        <f>ROUND(CT368*I368,2)</f>
        <v>0</v>
      </c>
      <c r="T368">
        <f t="shared" si="270"/>
        <v>0</v>
      </c>
      <c r="U368">
        <f>ROUND(CV368*I368,7)</f>
        <v>0</v>
      </c>
      <c r="V368">
        <f>ROUND(CW368*I368,7)</f>
        <v>0</v>
      </c>
      <c r="W368">
        <f t="shared" si="271"/>
        <v>0</v>
      </c>
      <c r="X368">
        <f t="shared" si="272"/>
        <v>0</v>
      </c>
      <c r="Y368">
        <f t="shared" si="273"/>
        <v>0</v>
      </c>
      <c r="AA368">
        <v>32945098</v>
      </c>
      <c r="AB368">
        <f t="shared" si="274"/>
        <v>0</v>
      </c>
      <c r="AC368">
        <f>ROUND((ES368),6)</f>
        <v>0</v>
      </c>
      <c r="AD368">
        <f>ROUND((((ET368)-(EU368))+AE368),6)</f>
        <v>0</v>
      </c>
      <c r="AE368">
        <f t="shared" ref="AE368:AF371" si="289">ROUND((EU368),6)</f>
        <v>0</v>
      </c>
      <c r="AF368">
        <f t="shared" si="289"/>
        <v>0</v>
      </c>
      <c r="AG368">
        <f t="shared" si="275"/>
        <v>0</v>
      </c>
      <c r="AH368">
        <f t="shared" ref="AH368:AI371" si="290">(EW368)</f>
        <v>0</v>
      </c>
      <c r="AI368">
        <f t="shared" si="290"/>
        <v>0</v>
      </c>
      <c r="AJ368">
        <f t="shared" si="276"/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100</v>
      </c>
      <c r="AU368">
        <v>49</v>
      </c>
      <c r="AV368">
        <v>1</v>
      </c>
      <c r="AW368">
        <v>1</v>
      </c>
      <c r="AZ368">
        <v>1</v>
      </c>
      <c r="BA368">
        <v>1</v>
      </c>
      <c r="BB368">
        <v>1</v>
      </c>
      <c r="BC368">
        <v>1</v>
      </c>
      <c r="BD368" t="s">
        <v>3</v>
      </c>
      <c r="BE368" t="s">
        <v>3</v>
      </c>
      <c r="BF368" t="s">
        <v>3</v>
      </c>
      <c r="BG368" t="s">
        <v>3</v>
      </c>
      <c r="BH368">
        <v>3</v>
      </c>
      <c r="BI368">
        <v>1</v>
      </c>
      <c r="BJ368" t="s">
        <v>3</v>
      </c>
      <c r="BM368">
        <v>15001</v>
      </c>
      <c r="BN368">
        <v>0</v>
      </c>
      <c r="BO368" t="s">
        <v>3</v>
      </c>
      <c r="BP368">
        <v>0</v>
      </c>
      <c r="BQ368">
        <v>2</v>
      </c>
      <c r="BR368">
        <v>0</v>
      </c>
      <c r="BS368">
        <v>1</v>
      </c>
      <c r="BT368">
        <v>1</v>
      </c>
      <c r="BU368">
        <v>1</v>
      </c>
      <c r="BV368">
        <v>1</v>
      </c>
      <c r="BW368">
        <v>1</v>
      </c>
      <c r="BX368">
        <v>1</v>
      </c>
      <c r="BY368" t="s">
        <v>3</v>
      </c>
      <c r="BZ368">
        <v>100</v>
      </c>
      <c r="CA368">
        <v>49</v>
      </c>
      <c r="CB368" t="s">
        <v>3</v>
      </c>
      <c r="CE368">
        <v>0</v>
      </c>
      <c r="CF368">
        <v>0</v>
      </c>
      <c r="CG368">
        <v>0</v>
      </c>
      <c r="CM368">
        <v>0</v>
      </c>
      <c r="CN368" t="s">
        <v>3</v>
      </c>
      <c r="CO368">
        <v>0</v>
      </c>
      <c r="CP368">
        <f t="shared" si="277"/>
        <v>0</v>
      </c>
      <c r="CQ368">
        <f>ROUND(AL368*BC368,2)</f>
        <v>0</v>
      </c>
      <c r="CR368">
        <f>ROUND(AM368*BB368,2)</f>
        <v>0</v>
      </c>
      <c r="CS368">
        <f>ROUND(AN368*BS368,2)</f>
        <v>0</v>
      </c>
      <c r="CT368">
        <f>ROUND(AO368*BA368,2)</f>
        <v>0</v>
      </c>
      <c r="CU368">
        <f t="shared" si="278"/>
        <v>0</v>
      </c>
      <c r="CV368">
        <f t="shared" ref="CV368:CW371" si="291">AH368</f>
        <v>0</v>
      </c>
      <c r="CW368">
        <f t="shared" si="291"/>
        <v>0</v>
      </c>
      <c r="CX368">
        <f t="shared" si="279"/>
        <v>0</v>
      </c>
      <c r="CY368">
        <f>(((S368+R368)*AT368)/100)</f>
        <v>0</v>
      </c>
      <c r="CZ368">
        <f>(((S368+R368)*AU368)/100)</f>
        <v>0</v>
      </c>
      <c r="DC368" t="s">
        <v>3</v>
      </c>
      <c r="DD368" t="s">
        <v>3</v>
      </c>
      <c r="DE368" t="s">
        <v>3</v>
      </c>
      <c r="DF368" t="s">
        <v>3</v>
      </c>
      <c r="DG368" t="s">
        <v>3</v>
      </c>
      <c r="DH368" t="s">
        <v>3</v>
      </c>
      <c r="DI368" t="s">
        <v>3</v>
      </c>
      <c r="DJ368" t="s">
        <v>3</v>
      </c>
      <c r="DK368" t="s">
        <v>3</v>
      </c>
      <c r="DL368" t="s">
        <v>3</v>
      </c>
      <c r="DM368" t="s">
        <v>3</v>
      </c>
      <c r="DN368">
        <v>0</v>
      </c>
      <c r="DO368">
        <v>0</v>
      </c>
      <c r="DP368">
        <v>1</v>
      </c>
      <c r="DQ368">
        <v>1</v>
      </c>
      <c r="DU368">
        <v>1009</v>
      </c>
      <c r="DV368" t="s">
        <v>33</v>
      </c>
      <c r="DW368" t="s">
        <v>33</v>
      </c>
      <c r="DX368">
        <v>1000</v>
      </c>
      <c r="DZ368" t="s">
        <v>3</v>
      </c>
      <c r="EA368" t="s">
        <v>3</v>
      </c>
      <c r="EB368" t="s">
        <v>3</v>
      </c>
      <c r="EC368" t="s">
        <v>3</v>
      </c>
      <c r="EE368">
        <v>31728000</v>
      </c>
      <c r="EF368">
        <v>2</v>
      </c>
      <c r="EG368" t="s">
        <v>24</v>
      </c>
      <c r="EH368">
        <v>15</v>
      </c>
      <c r="EI368" t="s">
        <v>182</v>
      </c>
      <c r="EJ368">
        <v>1</v>
      </c>
      <c r="EK368">
        <v>15001</v>
      </c>
      <c r="EL368" t="s">
        <v>182</v>
      </c>
      <c r="EM368" t="s">
        <v>183</v>
      </c>
      <c r="EO368" t="s">
        <v>3</v>
      </c>
      <c r="EQ368">
        <v>0</v>
      </c>
      <c r="ER368">
        <v>0</v>
      </c>
      <c r="ES368">
        <v>0</v>
      </c>
      <c r="ET368">
        <v>0</v>
      </c>
      <c r="EU368">
        <v>0</v>
      </c>
      <c r="EV368">
        <v>0</v>
      </c>
      <c r="EW368">
        <v>0</v>
      </c>
      <c r="EX368">
        <v>0</v>
      </c>
      <c r="FQ368">
        <v>0</v>
      </c>
      <c r="FR368">
        <f t="shared" si="280"/>
        <v>0</v>
      </c>
      <c r="FS368">
        <v>0</v>
      </c>
      <c r="FX368">
        <v>100</v>
      </c>
      <c r="FY368">
        <v>49</v>
      </c>
      <c r="GA368" t="s">
        <v>3</v>
      </c>
      <c r="GD368">
        <v>1</v>
      </c>
      <c r="GF368">
        <v>1880203204</v>
      </c>
      <c r="GG368">
        <v>2</v>
      </c>
      <c r="GH368">
        <v>1</v>
      </c>
      <c r="GI368">
        <v>-2</v>
      </c>
      <c r="GJ368">
        <v>0</v>
      </c>
      <c r="GK368">
        <v>0</v>
      </c>
      <c r="GL368">
        <f t="shared" si="281"/>
        <v>0</v>
      </c>
      <c r="GM368">
        <f t="shared" si="282"/>
        <v>0</v>
      </c>
      <c r="GN368">
        <f t="shared" si="283"/>
        <v>0</v>
      </c>
      <c r="GO368">
        <f t="shared" si="284"/>
        <v>0</v>
      </c>
      <c r="GP368">
        <f t="shared" si="285"/>
        <v>0</v>
      </c>
      <c r="GR368">
        <v>0</v>
      </c>
      <c r="GS368">
        <v>3</v>
      </c>
      <c r="GT368">
        <v>0</v>
      </c>
      <c r="GU368" t="s">
        <v>3</v>
      </c>
      <c r="GV368">
        <f t="shared" si="286"/>
        <v>0</v>
      </c>
      <c r="GW368">
        <v>1</v>
      </c>
      <c r="GX368">
        <f t="shared" si="287"/>
        <v>0</v>
      </c>
      <c r="HA368">
        <v>0</v>
      </c>
      <c r="HB368">
        <v>0</v>
      </c>
      <c r="HC368">
        <f t="shared" si="288"/>
        <v>0</v>
      </c>
      <c r="HE368" t="s">
        <v>3</v>
      </c>
      <c r="HF368" t="s">
        <v>3</v>
      </c>
      <c r="HM368" t="s">
        <v>3</v>
      </c>
      <c r="HN368" t="s">
        <v>184</v>
      </c>
      <c r="HO368" t="s">
        <v>185</v>
      </c>
      <c r="HP368" t="s">
        <v>182</v>
      </c>
      <c r="HQ368" t="s">
        <v>182</v>
      </c>
      <c r="IK368">
        <v>0</v>
      </c>
    </row>
    <row r="369" spans="1:245" x14ac:dyDescent="0.2">
      <c r="A369">
        <v>18</v>
      </c>
      <c r="B369">
        <v>1</v>
      </c>
      <c r="C369">
        <v>267</v>
      </c>
      <c r="E369" t="s">
        <v>500</v>
      </c>
      <c r="F369" t="s">
        <v>285</v>
      </c>
      <c r="G369" t="s">
        <v>191</v>
      </c>
      <c r="H369" t="s">
        <v>33</v>
      </c>
      <c r="I369">
        <f>I367*J369</f>
        <v>0</v>
      </c>
      <c r="J369">
        <v>0</v>
      </c>
      <c r="K369">
        <v>0</v>
      </c>
      <c r="O369">
        <f t="shared" si="269"/>
        <v>0</v>
      </c>
      <c r="P369">
        <f>ROUND(CQ369*I369,2)</f>
        <v>0</v>
      </c>
      <c r="Q369">
        <f>ROUND(CR369*I369,2)</f>
        <v>0</v>
      </c>
      <c r="R369">
        <f>ROUND(CS369*I369,2)</f>
        <v>0</v>
      </c>
      <c r="S369">
        <f>ROUND(CT369*I369,2)</f>
        <v>0</v>
      </c>
      <c r="T369">
        <f t="shared" si="270"/>
        <v>0</v>
      </c>
      <c r="U369">
        <f>ROUND(CV369*I369,7)</f>
        <v>0</v>
      </c>
      <c r="V369">
        <f>ROUND(CW369*I369,7)</f>
        <v>0</v>
      </c>
      <c r="W369">
        <f t="shared" si="271"/>
        <v>0</v>
      </c>
      <c r="X369">
        <f t="shared" si="272"/>
        <v>0</v>
      </c>
      <c r="Y369">
        <f t="shared" si="273"/>
        <v>0</v>
      </c>
      <c r="AA369">
        <v>32945098</v>
      </c>
      <c r="AB369">
        <f t="shared" si="274"/>
        <v>0</v>
      </c>
      <c r="AC369">
        <f>ROUND((ES369),6)</f>
        <v>0</v>
      </c>
      <c r="AD369">
        <f>ROUND((((ET369)-(EU369))+AE369),6)</f>
        <v>0</v>
      </c>
      <c r="AE369">
        <f t="shared" si="289"/>
        <v>0</v>
      </c>
      <c r="AF369">
        <f t="shared" si="289"/>
        <v>0</v>
      </c>
      <c r="AG369">
        <f t="shared" si="275"/>
        <v>0</v>
      </c>
      <c r="AH369">
        <f t="shared" si="290"/>
        <v>0</v>
      </c>
      <c r="AI369">
        <f t="shared" si="290"/>
        <v>0</v>
      </c>
      <c r="AJ369">
        <f t="shared" si="276"/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100</v>
      </c>
      <c r="AU369">
        <v>49</v>
      </c>
      <c r="AV369">
        <v>1</v>
      </c>
      <c r="AW369">
        <v>1</v>
      </c>
      <c r="AZ369">
        <v>1</v>
      </c>
      <c r="BA369">
        <v>1</v>
      </c>
      <c r="BB369">
        <v>1</v>
      </c>
      <c r="BC369">
        <v>1</v>
      </c>
      <c r="BD369" t="s">
        <v>3</v>
      </c>
      <c r="BE369" t="s">
        <v>3</v>
      </c>
      <c r="BF369" t="s">
        <v>3</v>
      </c>
      <c r="BG369" t="s">
        <v>3</v>
      </c>
      <c r="BH369">
        <v>3</v>
      </c>
      <c r="BI369">
        <v>1</v>
      </c>
      <c r="BJ369" t="s">
        <v>3</v>
      </c>
      <c r="BM369">
        <v>15001</v>
      </c>
      <c r="BN369">
        <v>0</v>
      </c>
      <c r="BO369" t="s">
        <v>3</v>
      </c>
      <c r="BP369">
        <v>0</v>
      </c>
      <c r="BQ369">
        <v>2</v>
      </c>
      <c r="BR369">
        <v>0</v>
      </c>
      <c r="BS369">
        <v>1</v>
      </c>
      <c r="BT369">
        <v>1</v>
      </c>
      <c r="BU369">
        <v>1</v>
      </c>
      <c r="BV369">
        <v>1</v>
      </c>
      <c r="BW369">
        <v>1</v>
      </c>
      <c r="BX369">
        <v>1</v>
      </c>
      <c r="BY369" t="s">
        <v>3</v>
      </c>
      <c r="BZ369">
        <v>100</v>
      </c>
      <c r="CA369">
        <v>49</v>
      </c>
      <c r="CB369" t="s">
        <v>3</v>
      </c>
      <c r="CE369">
        <v>0</v>
      </c>
      <c r="CF369">
        <v>0</v>
      </c>
      <c r="CG369">
        <v>0</v>
      </c>
      <c r="CM369">
        <v>0</v>
      </c>
      <c r="CN369" t="s">
        <v>3</v>
      </c>
      <c r="CO369">
        <v>0</v>
      </c>
      <c r="CP369">
        <f t="shared" si="277"/>
        <v>0</v>
      </c>
      <c r="CQ369">
        <f>ROUND(AL369*BC369,2)</f>
        <v>0</v>
      </c>
      <c r="CR369">
        <f>ROUND(AM369*BB369,2)</f>
        <v>0</v>
      </c>
      <c r="CS369">
        <f>ROUND(AN369*BS369,2)</f>
        <v>0</v>
      </c>
      <c r="CT369">
        <f>ROUND(AO369*BA369,2)</f>
        <v>0</v>
      </c>
      <c r="CU369">
        <f t="shared" si="278"/>
        <v>0</v>
      </c>
      <c r="CV369">
        <f t="shared" si="291"/>
        <v>0</v>
      </c>
      <c r="CW369">
        <f t="shared" si="291"/>
        <v>0</v>
      </c>
      <c r="CX369">
        <f t="shared" si="279"/>
        <v>0</v>
      </c>
      <c r="CY369">
        <f>(((S369+R369)*AT369)/100)</f>
        <v>0</v>
      </c>
      <c r="CZ369">
        <f>(((S369+R369)*AU369)/100)</f>
        <v>0</v>
      </c>
      <c r="DC369" t="s">
        <v>3</v>
      </c>
      <c r="DD369" t="s">
        <v>3</v>
      </c>
      <c r="DE369" t="s">
        <v>3</v>
      </c>
      <c r="DF369" t="s">
        <v>3</v>
      </c>
      <c r="DG369" t="s">
        <v>3</v>
      </c>
      <c r="DH369" t="s">
        <v>3</v>
      </c>
      <c r="DI369" t="s">
        <v>3</v>
      </c>
      <c r="DJ369" t="s">
        <v>3</v>
      </c>
      <c r="DK369" t="s">
        <v>3</v>
      </c>
      <c r="DL369" t="s">
        <v>3</v>
      </c>
      <c r="DM369" t="s">
        <v>3</v>
      </c>
      <c r="DN369">
        <v>0</v>
      </c>
      <c r="DO369">
        <v>0</v>
      </c>
      <c r="DP369">
        <v>1</v>
      </c>
      <c r="DQ369">
        <v>1</v>
      </c>
      <c r="DU369">
        <v>1009</v>
      </c>
      <c r="DV369" t="s">
        <v>33</v>
      </c>
      <c r="DW369" t="s">
        <v>33</v>
      </c>
      <c r="DX369">
        <v>1000</v>
      </c>
      <c r="DZ369" t="s">
        <v>3</v>
      </c>
      <c r="EA369" t="s">
        <v>3</v>
      </c>
      <c r="EB369" t="s">
        <v>3</v>
      </c>
      <c r="EC369" t="s">
        <v>3</v>
      </c>
      <c r="EE369">
        <v>31728000</v>
      </c>
      <c r="EF369">
        <v>2</v>
      </c>
      <c r="EG369" t="s">
        <v>24</v>
      </c>
      <c r="EH369">
        <v>15</v>
      </c>
      <c r="EI369" t="s">
        <v>182</v>
      </c>
      <c r="EJ369">
        <v>1</v>
      </c>
      <c r="EK369">
        <v>15001</v>
      </c>
      <c r="EL369" t="s">
        <v>182</v>
      </c>
      <c r="EM369" t="s">
        <v>183</v>
      </c>
      <c r="EO369" t="s">
        <v>3</v>
      </c>
      <c r="EQ369">
        <v>0</v>
      </c>
      <c r="ER369">
        <v>0</v>
      </c>
      <c r="ES369">
        <v>0</v>
      </c>
      <c r="ET369">
        <v>0</v>
      </c>
      <c r="EU369">
        <v>0</v>
      </c>
      <c r="EV369">
        <v>0</v>
      </c>
      <c r="EW369">
        <v>0</v>
      </c>
      <c r="EX369">
        <v>0</v>
      </c>
      <c r="FQ369">
        <v>0</v>
      </c>
      <c r="FR369">
        <f t="shared" si="280"/>
        <v>0</v>
      </c>
      <c r="FS369">
        <v>0</v>
      </c>
      <c r="FX369">
        <v>100</v>
      </c>
      <c r="FY369">
        <v>49</v>
      </c>
      <c r="GA369" t="s">
        <v>3</v>
      </c>
      <c r="GD369">
        <v>1</v>
      </c>
      <c r="GF369">
        <v>-1212923053</v>
      </c>
      <c r="GG369">
        <v>2</v>
      </c>
      <c r="GH369">
        <v>1</v>
      </c>
      <c r="GI369">
        <v>-2</v>
      </c>
      <c r="GJ369">
        <v>0</v>
      </c>
      <c r="GK369">
        <v>0</v>
      </c>
      <c r="GL369">
        <f t="shared" si="281"/>
        <v>0</v>
      </c>
      <c r="GM369">
        <f t="shared" si="282"/>
        <v>0</v>
      </c>
      <c r="GN369">
        <f t="shared" si="283"/>
        <v>0</v>
      </c>
      <c r="GO369">
        <f t="shared" si="284"/>
        <v>0</v>
      </c>
      <c r="GP369">
        <f t="shared" si="285"/>
        <v>0</v>
      </c>
      <c r="GR369">
        <v>0</v>
      </c>
      <c r="GS369">
        <v>3</v>
      </c>
      <c r="GT369">
        <v>0</v>
      </c>
      <c r="GU369" t="s">
        <v>3</v>
      </c>
      <c r="GV369">
        <f t="shared" si="286"/>
        <v>0</v>
      </c>
      <c r="GW369">
        <v>1</v>
      </c>
      <c r="GX369">
        <f t="shared" si="287"/>
        <v>0</v>
      </c>
      <c r="HA369">
        <v>0</v>
      </c>
      <c r="HB369">
        <v>0</v>
      </c>
      <c r="HC369">
        <f t="shared" si="288"/>
        <v>0</v>
      </c>
      <c r="HE369" t="s">
        <v>3</v>
      </c>
      <c r="HF369" t="s">
        <v>3</v>
      </c>
      <c r="HM369" t="s">
        <v>3</v>
      </c>
      <c r="HN369" t="s">
        <v>184</v>
      </c>
      <c r="HO369" t="s">
        <v>185</v>
      </c>
      <c r="HP369" t="s">
        <v>182</v>
      </c>
      <c r="HQ369" t="s">
        <v>182</v>
      </c>
      <c r="IK369">
        <v>0</v>
      </c>
    </row>
    <row r="370" spans="1:245" x14ac:dyDescent="0.2">
      <c r="A370">
        <v>17</v>
      </c>
      <c r="B370">
        <v>1</v>
      </c>
      <c r="E370" t="s">
        <v>501</v>
      </c>
      <c r="F370" t="s">
        <v>287</v>
      </c>
      <c r="G370" t="s">
        <v>288</v>
      </c>
      <c r="H370" t="s">
        <v>68</v>
      </c>
      <c r="I370">
        <v>0</v>
      </c>
      <c r="J370">
        <v>0</v>
      </c>
      <c r="K370">
        <v>0</v>
      </c>
      <c r="O370">
        <f t="shared" si="269"/>
        <v>0</v>
      </c>
      <c r="P370">
        <f>ROUND(CQ370*I370,2)</f>
        <v>0</v>
      </c>
      <c r="Q370">
        <f>ROUND(CR370*I370,2)</f>
        <v>0</v>
      </c>
      <c r="R370">
        <f>ROUND(CS370*I370,2)</f>
        <v>0</v>
      </c>
      <c r="S370">
        <f>ROUND(CT370*I370,2)</f>
        <v>0</v>
      </c>
      <c r="T370">
        <f t="shared" si="270"/>
        <v>0</v>
      </c>
      <c r="U370">
        <f>ROUND(CV370*I370,7)</f>
        <v>0</v>
      </c>
      <c r="V370">
        <f>ROUND(CW370*I370,7)</f>
        <v>0</v>
      </c>
      <c r="W370">
        <f t="shared" si="271"/>
        <v>0</v>
      </c>
      <c r="X370">
        <f t="shared" si="272"/>
        <v>0</v>
      </c>
      <c r="Y370">
        <f t="shared" si="273"/>
        <v>0</v>
      </c>
      <c r="AA370">
        <v>32945098</v>
      </c>
      <c r="AB370">
        <f t="shared" si="274"/>
        <v>12.31</v>
      </c>
      <c r="AC370">
        <f>ROUND((ES370),6)</f>
        <v>12.31</v>
      </c>
      <c r="AD370">
        <f>ROUND((((ET370)-(EU370))+AE370),6)</f>
        <v>0</v>
      </c>
      <c r="AE370">
        <f t="shared" si="289"/>
        <v>0</v>
      </c>
      <c r="AF370">
        <f t="shared" si="289"/>
        <v>0</v>
      </c>
      <c r="AG370">
        <f t="shared" si="275"/>
        <v>0</v>
      </c>
      <c r="AH370">
        <f t="shared" si="290"/>
        <v>0</v>
      </c>
      <c r="AI370">
        <f t="shared" si="290"/>
        <v>0</v>
      </c>
      <c r="AJ370">
        <f t="shared" si="276"/>
        <v>0</v>
      </c>
      <c r="AK370">
        <v>12.31</v>
      </c>
      <c r="AL370">
        <v>12.31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1</v>
      </c>
      <c r="AW370">
        <v>1</v>
      </c>
      <c r="AZ370">
        <v>1</v>
      </c>
      <c r="BA370">
        <v>1</v>
      </c>
      <c r="BB370">
        <v>1</v>
      </c>
      <c r="BC370">
        <v>1.31</v>
      </c>
      <c r="BD370" t="s">
        <v>3</v>
      </c>
      <c r="BE370" t="s">
        <v>3</v>
      </c>
      <c r="BF370" t="s">
        <v>3</v>
      </c>
      <c r="BG370" t="s">
        <v>3</v>
      </c>
      <c r="BH370">
        <v>3</v>
      </c>
      <c r="BI370">
        <v>1</v>
      </c>
      <c r="BJ370" t="s">
        <v>289</v>
      </c>
      <c r="BM370">
        <v>500001</v>
      </c>
      <c r="BN370">
        <v>0</v>
      </c>
      <c r="BO370" t="s">
        <v>287</v>
      </c>
      <c r="BP370">
        <v>1</v>
      </c>
      <c r="BQ370">
        <v>8</v>
      </c>
      <c r="BR370">
        <v>0</v>
      </c>
      <c r="BS370">
        <v>1</v>
      </c>
      <c r="BT370">
        <v>1</v>
      </c>
      <c r="BU370">
        <v>1</v>
      </c>
      <c r="BV370">
        <v>1</v>
      </c>
      <c r="BW370">
        <v>1</v>
      </c>
      <c r="BX370">
        <v>1</v>
      </c>
      <c r="BY370" t="s">
        <v>3</v>
      </c>
      <c r="BZ370">
        <v>0</v>
      </c>
      <c r="CA370">
        <v>0</v>
      </c>
      <c r="CB370" t="s">
        <v>3</v>
      </c>
      <c r="CE370">
        <v>0</v>
      </c>
      <c r="CF370">
        <v>0</v>
      </c>
      <c r="CG370">
        <v>0</v>
      </c>
      <c r="CM370">
        <v>0</v>
      </c>
      <c r="CN370" t="s">
        <v>3</v>
      </c>
      <c r="CO370">
        <v>0</v>
      </c>
      <c r="CP370">
        <f t="shared" si="277"/>
        <v>0</v>
      </c>
      <c r="CQ370">
        <f>ROUND(AL370*BC370,2)</f>
        <v>16.13</v>
      </c>
      <c r="CR370">
        <f>ROUND(AM370*BB370,2)</f>
        <v>0</v>
      </c>
      <c r="CS370">
        <f>ROUND(AN370*BS370,2)</f>
        <v>0</v>
      </c>
      <c r="CT370">
        <f>ROUND(AO370*BA370,2)</f>
        <v>0</v>
      </c>
      <c r="CU370">
        <f t="shared" si="278"/>
        <v>0</v>
      </c>
      <c r="CV370">
        <f t="shared" si="291"/>
        <v>0</v>
      </c>
      <c r="CW370">
        <f t="shared" si="291"/>
        <v>0</v>
      </c>
      <c r="CX370">
        <f t="shared" si="279"/>
        <v>0</v>
      </c>
      <c r="CY370">
        <f>0</f>
        <v>0</v>
      </c>
      <c r="CZ370">
        <f>0</f>
        <v>0</v>
      </c>
      <c r="DC370" t="s">
        <v>3</v>
      </c>
      <c r="DD370" t="s">
        <v>3</v>
      </c>
      <c r="DE370" t="s">
        <v>3</v>
      </c>
      <c r="DF370" t="s">
        <v>3</v>
      </c>
      <c r="DG370" t="s">
        <v>3</v>
      </c>
      <c r="DH370" t="s">
        <v>3</v>
      </c>
      <c r="DI370" t="s">
        <v>3</v>
      </c>
      <c r="DJ370" t="s">
        <v>3</v>
      </c>
      <c r="DK370" t="s">
        <v>3</v>
      </c>
      <c r="DL370" t="s">
        <v>3</v>
      </c>
      <c r="DM370" t="s">
        <v>3</v>
      </c>
      <c r="DN370">
        <v>0</v>
      </c>
      <c r="DO370">
        <v>0</v>
      </c>
      <c r="DP370">
        <v>1</v>
      </c>
      <c r="DQ370">
        <v>1</v>
      </c>
      <c r="DU370">
        <v>1009</v>
      </c>
      <c r="DV370" t="s">
        <v>68</v>
      </c>
      <c r="DW370" t="s">
        <v>68</v>
      </c>
      <c r="DX370">
        <v>1</v>
      </c>
      <c r="DZ370" t="s">
        <v>3</v>
      </c>
      <c r="EA370" t="s">
        <v>3</v>
      </c>
      <c r="EB370" t="s">
        <v>3</v>
      </c>
      <c r="EC370" t="s">
        <v>3</v>
      </c>
      <c r="EE370">
        <v>31727907</v>
      </c>
      <c r="EF370">
        <v>8</v>
      </c>
      <c r="EG370" t="s">
        <v>73</v>
      </c>
      <c r="EH370">
        <v>0</v>
      </c>
      <c r="EI370" t="s">
        <v>3</v>
      </c>
      <c r="EJ370">
        <v>1</v>
      </c>
      <c r="EK370">
        <v>500001</v>
      </c>
      <c r="EL370" t="s">
        <v>74</v>
      </c>
      <c r="EM370" t="s">
        <v>75</v>
      </c>
      <c r="EO370" t="s">
        <v>3</v>
      </c>
      <c r="EQ370">
        <v>0</v>
      </c>
      <c r="ER370">
        <v>12.31</v>
      </c>
      <c r="ES370">
        <v>12.31</v>
      </c>
      <c r="ET370">
        <v>0</v>
      </c>
      <c r="EU370">
        <v>0</v>
      </c>
      <c r="EV370">
        <v>0</v>
      </c>
      <c r="EW370">
        <v>0</v>
      </c>
      <c r="EX370">
        <v>0</v>
      </c>
      <c r="EY370">
        <v>0</v>
      </c>
      <c r="FQ370">
        <v>0</v>
      </c>
      <c r="FR370">
        <f t="shared" si="280"/>
        <v>0</v>
      </c>
      <c r="FS370">
        <v>0</v>
      </c>
      <c r="FX370">
        <v>0</v>
      </c>
      <c r="FY370">
        <v>0</v>
      </c>
      <c r="GA370" t="s">
        <v>3</v>
      </c>
      <c r="GD370">
        <v>1</v>
      </c>
      <c r="GF370">
        <v>1094990683</v>
      </c>
      <c r="GG370">
        <v>2</v>
      </c>
      <c r="GH370">
        <v>1</v>
      </c>
      <c r="GI370">
        <v>2</v>
      </c>
      <c r="GJ370">
        <v>0</v>
      </c>
      <c r="GK370">
        <v>0</v>
      </c>
      <c r="GL370">
        <f t="shared" si="281"/>
        <v>0</v>
      </c>
      <c r="GM370">
        <f t="shared" si="282"/>
        <v>0</v>
      </c>
      <c r="GN370">
        <f t="shared" si="283"/>
        <v>0</v>
      </c>
      <c r="GO370">
        <f t="shared" si="284"/>
        <v>0</v>
      </c>
      <c r="GP370">
        <f t="shared" si="285"/>
        <v>0</v>
      </c>
      <c r="GR370">
        <v>0</v>
      </c>
      <c r="GS370">
        <v>3</v>
      </c>
      <c r="GT370">
        <v>0</v>
      </c>
      <c r="GU370" t="s">
        <v>3</v>
      </c>
      <c r="GV370">
        <f t="shared" si="286"/>
        <v>0</v>
      </c>
      <c r="GW370">
        <v>1</v>
      </c>
      <c r="GX370">
        <f t="shared" si="287"/>
        <v>0</v>
      </c>
      <c r="HA370">
        <v>0</v>
      </c>
      <c r="HB370">
        <v>0</v>
      </c>
      <c r="HC370">
        <f t="shared" si="288"/>
        <v>0</v>
      </c>
      <c r="HE370" t="s">
        <v>3</v>
      </c>
      <c r="HF370" t="s">
        <v>3</v>
      </c>
      <c r="HM370" t="s">
        <v>3</v>
      </c>
      <c r="HN370" t="s">
        <v>3</v>
      </c>
      <c r="HO370" t="s">
        <v>3</v>
      </c>
      <c r="HP370" t="s">
        <v>3</v>
      </c>
      <c r="HQ370" t="s">
        <v>3</v>
      </c>
      <c r="IK370">
        <v>0</v>
      </c>
    </row>
    <row r="371" spans="1:245" x14ac:dyDescent="0.2">
      <c r="A371">
        <v>17</v>
      </c>
      <c r="B371">
        <v>1</v>
      </c>
      <c r="E371" t="s">
        <v>502</v>
      </c>
      <c r="F371" t="s">
        <v>291</v>
      </c>
      <c r="G371" t="s">
        <v>292</v>
      </c>
      <c r="H371" t="s">
        <v>33</v>
      </c>
      <c r="I371">
        <v>0</v>
      </c>
      <c r="J371">
        <v>0</v>
      </c>
      <c r="K371">
        <v>0</v>
      </c>
      <c r="O371">
        <f t="shared" si="269"/>
        <v>0</v>
      </c>
      <c r="P371">
        <f>ROUND(CQ371*I371,2)</f>
        <v>0</v>
      </c>
      <c r="Q371">
        <f>ROUND(CR371*I371,2)</f>
        <v>0</v>
      </c>
      <c r="R371">
        <f>ROUND(CS371*I371,2)</f>
        <v>0</v>
      </c>
      <c r="S371">
        <f>ROUND(CT371*I371,2)</f>
        <v>0</v>
      </c>
      <c r="T371">
        <f t="shared" si="270"/>
        <v>0</v>
      </c>
      <c r="U371">
        <f>ROUND(CV371*I371,7)</f>
        <v>0</v>
      </c>
      <c r="V371">
        <f>ROUND(CW371*I371,7)</f>
        <v>0</v>
      </c>
      <c r="W371">
        <f t="shared" si="271"/>
        <v>0</v>
      </c>
      <c r="X371">
        <f t="shared" si="272"/>
        <v>0</v>
      </c>
      <c r="Y371">
        <f t="shared" si="273"/>
        <v>0</v>
      </c>
      <c r="AA371">
        <v>32945098</v>
      </c>
      <c r="AB371">
        <f t="shared" si="274"/>
        <v>60840.08</v>
      </c>
      <c r="AC371">
        <f>ROUND((ES371),6)</f>
        <v>60840.08</v>
      </c>
      <c r="AD371">
        <f>ROUND((((ET371)-(EU371))+AE371),6)</f>
        <v>0</v>
      </c>
      <c r="AE371">
        <f t="shared" si="289"/>
        <v>0</v>
      </c>
      <c r="AF371">
        <f t="shared" si="289"/>
        <v>0</v>
      </c>
      <c r="AG371">
        <f t="shared" si="275"/>
        <v>0</v>
      </c>
      <c r="AH371">
        <f t="shared" si="290"/>
        <v>0</v>
      </c>
      <c r="AI371">
        <f t="shared" si="290"/>
        <v>0</v>
      </c>
      <c r="AJ371">
        <f t="shared" si="276"/>
        <v>0</v>
      </c>
      <c r="AK371">
        <v>60840.08</v>
      </c>
      <c r="AL371">
        <v>60840.08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1</v>
      </c>
      <c r="AW371">
        <v>1</v>
      </c>
      <c r="AZ371">
        <v>1</v>
      </c>
      <c r="BA371">
        <v>1</v>
      </c>
      <c r="BB371">
        <v>1</v>
      </c>
      <c r="BC371">
        <v>1.23</v>
      </c>
      <c r="BD371" t="s">
        <v>3</v>
      </c>
      <c r="BE371" t="s">
        <v>3</v>
      </c>
      <c r="BF371" t="s">
        <v>3</v>
      </c>
      <c r="BG371" t="s">
        <v>3</v>
      </c>
      <c r="BH371">
        <v>3</v>
      </c>
      <c r="BI371">
        <v>1</v>
      </c>
      <c r="BJ371" t="s">
        <v>293</v>
      </c>
      <c r="BM371">
        <v>500001</v>
      </c>
      <c r="BN371">
        <v>0</v>
      </c>
      <c r="BO371" t="s">
        <v>291</v>
      </c>
      <c r="BP371">
        <v>1</v>
      </c>
      <c r="BQ371">
        <v>8</v>
      </c>
      <c r="BR371">
        <v>0</v>
      </c>
      <c r="BS371">
        <v>1</v>
      </c>
      <c r="BT371">
        <v>1</v>
      </c>
      <c r="BU371">
        <v>1</v>
      </c>
      <c r="BV371">
        <v>1</v>
      </c>
      <c r="BW371">
        <v>1</v>
      </c>
      <c r="BX371">
        <v>1</v>
      </c>
      <c r="BY371" t="s">
        <v>3</v>
      </c>
      <c r="BZ371">
        <v>0</v>
      </c>
      <c r="CA371">
        <v>0</v>
      </c>
      <c r="CB371" t="s">
        <v>3</v>
      </c>
      <c r="CE371">
        <v>0</v>
      </c>
      <c r="CF371">
        <v>0</v>
      </c>
      <c r="CG371">
        <v>0</v>
      </c>
      <c r="CM371">
        <v>0</v>
      </c>
      <c r="CN371" t="s">
        <v>3</v>
      </c>
      <c r="CO371">
        <v>0</v>
      </c>
      <c r="CP371">
        <f t="shared" si="277"/>
        <v>0</v>
      </c>
      <c r="CQ371">
        <f>ROUND(AL371*BC371,2)</f>
        <v>74833.3</v>
      </c>
      <c r="CR371">
        <f>ROUND(AM371*BB371,2)</f>
        <v>0</v>
      </c>
      <c r="CS371">
        <f>ROUND(AN371*BS371,2)</f>
        <v>0</v>
      </c>
      <c r="CT371">
        <f>ROUND(AO371*BA371,2)</f>
        <v>0</v>
      </c>
      <c r="CU371">
        <f t="shared" si="278"/>
        <v>0</v>
      </c>
      <c r="CV371">
        <f t="shared" si="291"/>
        <v>0</v>
      </c>
      <c r="CW371">
        <f t="shared" si="291"/>
        <v>0</v>
      </c>
      <c r="CX371">
        <f t="shared" si="279"/>
        <v>0</v>
      </c>
      <c r="CY371">
        <f>0</f>
        <v>0</v>
      </c>
      <c r="CZ371">
        <f>0</f>
        <v>0</v>
      </c>
      <c r="DC371" t="s">
        <v>3</v>
      </c>
      <c r="DD371" t="s">
        <v>3</v>
      </c>
      <c r="DE371" t="s">
        <v>3</v>
      </c>
      <c r="DF371" t="s">
        <v>3</v>
      </c>
      <c r="DG371" t="s">
        <v>3</v>
      </c>
      <c r="DH371" t="s">
        <v>3</v>
      </c>
      <c r="DI371" t="s">
        <v>3</v>
      </c>
      <c r="DJ371" t="s">
        <v>3</v>
      </c>
      <c r="DK371" t="s">
        <v>3</v>
      </c>
      <c r="DL371" t="s">
        <v>3</v>
      </c>
      <c r="DM371" t="s">
        <v>3</v>
      </c>
      <c r="DN371">
        <v>0</v>
      </c>
      <c r="DO371">
        <v>0</v>
      </c>
      <c r="DP371">
        <v>1</v>
      </c>
      <c r="DQ371">
        <v>1</v>
      </c>
      <c r="DU371">
        <v>1009</v>
      </c>
      <c r="DV371" t="s">
        <v>33</v>
      </c>
      <c r="DW371" t="s">
        <v>33</v>
      </c>
      <c r="DX371">
        <v>1000</v>
      </c>
      <c r="DZ371" t="s">
        <v>3</v>
      </c>
      <c r="EA371" t="s">
        <v>3</v>
      </c>
      <c r="EB371" t="s">
        <v>3</v>
      </c>
      <c r="EC371" t="s">
        <v>3</v>
      </c>
      <c r="EE371">
        <v>31727907</v>
      </c>
      <c r="EF371">
        <v>8</v>
      </c>
      <c r="EG371" t="s">
        <v>73</v>
      </c>
      <c r="EH371">
        <v>0</v>
      </c>
      <c r="EI371" t="s">
        <v>3</v>
      </c>
      <c r="EJ371">
        <v>1</v>
      </c>
      <c r="EK371">
        <v>500001</v>
      </c>
      <c r="EL371" t="s">
        <v>74</v>
      </c>
      <c r="EM371" t="s">
        <v>75</v>
      </c>
      <c r="EO371" t="s">
        <v>3</v>
      </c>
      <c r="EQ371">
        <v>0</v>
      </c>
      <c r="ER371">
        <v>60840.08</v>
      </c>
      <c r="ES371">
        <v>60840.08</v>
      </c>
      <c r="ET371">
        <v>0</v>
      </c>
      <c r="EU371">
        <v>0</v>
      </c>
      <c r="EV371">
        <v>0</v>
      </c>
      <c r="EW371">
        <v>0</v>
      </c>
      <c r="EX371">
        <v>0</v>
      </c>
      <c r="EY371">
        <v>0</v>
      </c>
      <c r="FQ371">
        <v>0</v>
      </c>
      <c r="FR371">
        <f t="shared" si="280"/>
        <v>0</v>
      </c>
      <c r="FS371">
        <v>0</v>
      </c>
      <c r="FX371">
        <v>0</v>
      </c>
      <c r="FY371">
        <v>0</v>
      </c>
      <c r="GA371" t="s">
        <v>3</v>
      </c>
      <c r="GD371">
        <v>1</v>
      </c>
      <c r="GF371">
        <v>-2132977165</v>
      </c>
      <c r="GG371">
        <v>2</v>
      </c>
      <c r="GH371">
        <v>1</v>
      </c>
      <c r="GI371">
        <v>2</v>
      </c>
      <c r="GJ371">
        <v>0</v>
      </c>
      <c r="GK371">
        <v>0</v>
      </c>
      <c r="GL371">
        <f t="shared" si="281"/>
        <v>0</v>
      </c>
      <c r="GM371">
        <f t="shared" si="282"/>
        <v>0</v>
      </c>
      <c r="GN371">
        <f t="shared" si="283"/>
        <v>0</v>
      </c>
      <c r="GO371">
        <f t="shared" si="284"/>
        <v>0</v>
      </c>
      <c r="GP371">
        <f t="shared" si="285"/>
        <v>0</v>
      </c>
      <c r="GR371">
        <v>0</v>
      </c>
      <c r="GS371">
        <v>3</v>
      </c>
      <c r="GT371">
        <v>0</v>
      </c>
      <c r="GU371" t="s">
        <v>3</v>
      </c>
      <c r="GV371">
        <f t="shared" si="286"/>
        <v>0</v>
      </c>
      <c r="GW371">
        <v>1</v>
      </c>
      <c r="GX371">
        <f t="shared" si="287"/>
        <v>0</v>
      </c>
      <c r="HA371">
        <v>0</v>
      </c>
      <c r="HB371">
        <v>0</v>
      </c>
      <c r="HC371">
        <f t="shared" si="288"/>
        <v>0</v>
      </c>
      <c r="HE371" t="s">
        <v>3</v>
      </c>
      <c r="HF371" t="s">
        <v>3</v>
      </c>
      <c r="HM371" t="s">
        <v>3</v>
      </c>
      <c r="HN371" t="s">
        <v>3</v>
      </c>
      <c r="HO371" t="s">
        <v>3</v>
      </c>
      <c r="HP371" t="s">
        <v>3</v>
      </c>
      <c r="HQ371" t="s">
        <v>3</v>
      </c>
      <c r="IK371">
        <v>0</v>
      </c>
    </row>
    <row r="372" spans="1:245" x14ac:dyDescent="0.2">
      <c r="A372">
        <v>17</v>
      </c>
      <c r="B372">
        <v>1</v>
      </c>
      <c r="C372">
        <f>ROW(SmtRes!A276)</f>
        <v>276</v>
      </c>
      <c r="D372">
        <f>ROW(EtalonRes!A276)</f>
        <v>276</v>
      </c>
      <c r="E372" t="s">
        <v>503</v>
      </c>
      <c r="F372" t="s">
        <v>330</v>
      </c>
      <c r="G372" t="s">
        <v>331</v>
      </c>
      <c r="H372" t="s">
        <v>22</v>
      </c>
      <c r="I372">
        <v>0</v>
      </c>
      <c r="J372">
        <v>0</v>
      </c>
      <c r="K372">
        <v>0</v>
      </c>
      <c r="O372">
        <f t="shared" si="269"/>
        <v>0</v>
      </c>
      <c r="P372">
        <f>SUMIF(SmtRes!AQ268:'SmtRes'!AQ276,"=1",SmtRes!DF268:'SmtRes'!DF276)</f>
        <v>0</v>
      </c>
      <c r="Q372">
        <f>SUMIF(SmtRes!AQ268:'SmtRes'!AQ276,"=1",SmtRes!DG268:'SmtRes'!DG276)</f>
        <v>0</v>
      </c>
      <c r="R372">
        <f>SUMIF(SmtRes!AQ268:'SmtRes'!AQ276,"=1",SmtRes!DH268:'SmtRes'!DH276)</f>
        <v>0</v>
      </c>
      <c r="S372">
        <f>SUMIF(SmtRes!AQ268:'SmtRes'!AQ276,"=1",SmtRes!DI268:'SmtRes'!DI276)</f>
        <v>0</v>
      </c>
      <c r="T372">
        <f t="shared" si="270"/>
        <v>0</v>
      </c>
      <c r="U372">
        <f>SUMIF(SmtRes!AQ268:'SmtRes'!AQ276,"=1",SmtRes!CV268:'SmtRes'!CV276)</f>
        <v>0</v>
      </c>
      <c r="V372">
        <f>SUMIF(SmtRes!AQ268:'SmtRes'!AQ276,"=1",SmtRes!CW268:'SmtRes'!CW276)</f>
        <v>0</v>
      </c>
      <c r="W372">
        <f t="shared" si="271"/>
        <v>0</v>
      </c>
      <c r="X372">
        <f t="shared" si="272"/>
        <v>0</v>
      </c>
      <c r="Y372">
        <f t="shared" si="273"/>
        <v>0</v>
      </c>
      <c r="AA372">
        <v>32945098</v>
      </c>
      <c r="AB372">
        <f t="shared" si="274"/>
        <v>22143.761030000001</v>
      </c>
      <c r="AC372">
        <f>ROUND((SUM(SmtRes!BQ268:'SmtRes'!BQ276)),6)</f>
        <v>754.15051500000004</v>
      </c>
      <c r="AD372">
        <f>ROUND((((SUM(SmtRes!BR268:'SmtRes'!BR276))-(SUM(SmtRes!BS268:'SmtRes'!BS276)))+AE372),6)</f>
        <v>76.052625000000006</v>
      </c>
      <c r="AE372">
        <f>ROUND((SUM(SmtRes!BS268:'SmtRes'!BS276)),6)</f>
        <v>68.456000000000003</v>
      </c>
      <c r="AF372">
        <f>ROUND((SUM(SmtRes!BT268:'SmtRes'!BT276)),6)</f>
        <v>21313.55789</v>
      </c>
      <c r="AG372">
        <f t="shared" si="275"/>
        <v>0</v>
      </c>
      <c r="AH372">
        <f>(SUM(SmtRes!BU268:'SmtRes'!BU276))</f>
        <v>45.97699999999999</v>
      </c>
      <c r="AI372">
        <f>(SUM(SmtRes!BV268:'SmtRes'!BV276))</f>
        <v>0.13750000000000001</v>
      </c>
      <c r="AJ372">
        <f t="shared" si="276"/>
        <v>0</v>
      </c>
      <c r="AK372">
        <v>19403.286014999998</v>
      </c>
      <c r="AL372">
        <v>754.15051500000004</v>
      </c>
      <c r="AM372">
        <v>60.842100000000002</v>
      </c>
      <c r="AN372">
        <v>54.764800000000001</v>
      </c>
      <c r="AO372">
        <v>18533.528599999998</v>
      </c>
      <c r="AP372">
        <v>0</v>
      </c>
      <c r="AQ372">
        <v>39.979999999999997</v>
      </c>
      <c r="AR372">
        <v>0.11</v>
      </c>
      <c r="AS372">
        <v>0</v>
      </c>
      <c r="AT372">
        <v>90</v>
      </c>
      <c r="AU372">
        <v>41.65</v>
      </c>
      <c r="AV372">
        <v>1</v>
      </c>
      <c r="AW372">
        <v>1</v>
      </c>
      <c r="AZ372">
        <v>1</v>
      </c>
      <c r="BA372">
        <v>1</v>
      </c>
      <c r="BB372">
        <v>1</v>
      </c>
      <c r="BC372">
        <v>1</v>
      </c>
      <c r="BD372" t="s">
        <v>3</v>
      </c>
      <c r="BE372" t="s">
        <v>3</v>
      </c>
      <c r="BF372" t="s">
        <v>3</v>
      </c>
      <c r="BG372" t="s">
        <v>3</v>
      </c>
      <c r="BH372">
        <v>0</v>
      </c>
      <c r="BI372">
        <v>1</v>
      </c>
      <c r="BJ372" t="s">
        <v>332</v>
      </c>
      <c r="BM372">
        <v>15001</v>
      </c>
      <c r="BN372">
        <v>0</v>
      </c>
      <c r="BO372" t="s">
        <v>3</v>
      </c>
      <c r="BP372">
        <v>0</v>
      </c>
      <c r="BQ372">
        <v>2</v>
      </c>
      <c r="BR372">
        <v>0</v>
      </c>
      <c r="BS372">
        <v>1</v>
      </c>
      <c r="BT372">
        <v>1</v>
      </c>
      <c r="BU372">
        <v>1</v>
      </c>
      <c r="BV372">
        <v>1</v>
      </c>
      <c r="BW372">
        <v>1</v>
      </c>
      <c r="BX372">
        <v>1</v>
      </c>
      <c r="BY372" t="s">
        <v>3</v>
      </c>
      <c r="BZ372">
        <v>100</v>
      </c>
      <c r="CA372">
        <v>49</v>
      </c>
      <c r="CB372" t="s">
        <v>3</v>
      </c>
      <c r="CE372">
        <v>0</v>
      </c>
      <c r="CF372">
        <v>0</v>
      </c>
      <c r="CG372">
        <v>0</v>
      </c>
      <c r="CM372">
        <v>0</v>
      </c>
      <c r="CN372" t="s">
        <v>1037</v>
      </c>
      <c r="CO372">
        <v>0</v>
      </c>
      <c r="CP372">
        <f t="shared" si="277"/>
        <v>0</v>
      </c>
      <c r="CQ372">
        <f>SUMIF(SmtRes!AQ268:'SmtRes'!AQ276,"=1",SmtRes!AA268:'SmtRes'!AA276)</f>
        <v>78365.069999999992</v>
      </c>
      <c r="CR372">
        <f>SUMIF(SmtRes!AQ268:'SmtRes'!AQ276,"=1",SmtRes!AB268:'SmtRes'!AB276)</f>
        <v>650.36</v>
      </c>
      <c r="CS372">
        <f>SUMIF(SmtRes!AQ268:'SmtRes'!AQ276,"=1",SmtRes!AC268:'SmtRes'!AC276)</f>
        <v>949.66000000000008</v>
      </c>
      <c r="CT372">
        <f>SUMIF(SmtRes!AQ268:'SmtRes'!AQ276,"=1",SmtRes!AD268:'SmtRes'!AD276)</f>
        <v>463.57</v>
      </c>
      <c r="CU372">
        <f t="shared" si="278"/>
        <v>0</v>
      </c>
      <c r="CV372">
        <f>SUMIF(SmtRes!AQ268:'SmtRes'!AQ276,"=1",SmtRes!BU268:'SmtRes'!BU276)</f>
        <v>45.97699999999999</v>
      </c>
      <c r="CW372">
        <f>SUMIF(SmtRes!AQ268:'SmtRes'!AQ276,"=1",SmtRes!BV268:'SmtRes'!BV276)</f>
        <v>0.13750000000000001</v>
      </c>
      <c r="CX372">
        <f t="shared" si="279"/>
        <v>0</v>
      </c>
      <c r="CY372">
        <f>(((S372+R372)*AT372)/100)</f>
        <v>0</v>
      </c>
      <c r="CZ372">
        <f>(((S372+R372)*AU372)/100)</f>
        <v>0</v>
      </c>
      <c r="DB372">
        <v>19</v>
      </c>
      <c r="DC372" t="s">
        <v>3</v>
      </c>
      <c r="DD372" t="s">
        <v>3</v>
      </c>
      <c r="DE372" t="s">
        <v>38</v>
      </c>
      <c r="DF372" t="s">
        <v>38</v>
      </c>
      <c r="DG372" t="s">
        <v>39</v>
      </c>
      <c r="DH372" t="s">
        <v>3</v>
      </c>
      <c r="DI372" t="s">
        <v>39</v>
      </c>
      <c r="DJ372" t="s">
        <v>38</v>
      </c>
      <c r="DK372" t="s">
        <v>3</v>
      </c>
      <c r="DL372" t="s">
        <v>40</v>
      </c>
      <c r="DM372" t="s">
        <v>41</v>
      </c>
      <c r="DN372">
        <v>0</v>
      </c>
      <c r="DO372">
        <v>0</v>
      </c>
      <c r="DP372">
        <v>1</v>
      </c>
      <c r="DQ372">
        <v>1</v>
      </c>
      <c r="DU372">
        <v>1005</v>
      </c>
      <c r="DV372" t="s">
        <v>22</v>
      </c>
      <c r="DW372" t="s">
        <v>22</v>
      </c>
      <c r="DX372">
        <v>100</v>
      </c>
      <c r="DZ372" t="s">
        <v>3</v>
      </c>
      <c r="EA372" t="s">
        <v>3</v>
      </c>
      <c r="EB372" t="s">
        <v>3</v>
      </c>
      <c r="EC372" t="s">
        <v>3</v>
      </c>
      <c r="EE372">
        <v>31728000</v>
      </c>
      <c r="EF372">
        <v>2</v>
      </c>
      <c r="EG372" t="s">
        <v>24</v>
      </c>
      <c r="EH372">
        <v>15</v>
      </c>
      <c r="EI372" t="s">
        <v>182</v>
      </c>
      <c r="EJ372">
        <v>1</v>
      </c>
      <c r="EK372">
        <v>15001</v>
      </c>
      <c r="EL372" t="s">
        <v>182</v>
      </c>
      <c r="EM372" t="s">
        <v>183</v>
      </c>
      <c r="EO372" t="s">
        <v>44</v>
      </c>
      <c r="EQ372">
        <v>0</v>
      </c>
      <c r="ER372">
        <v>0</v>
      </c>
      <c r="ES372">
        <v>0</v>
      </c>
      <c r="ET372">
        <v>0</v>
      </c>
      <c r="EU372">
        <v>0</v>
      </c>
      <c r="EV372">
        <v>0</v>
      </c>
      <c r="EW372">
        <v>39.979999999999997</v>
      </c>
      <c r="EX372">
        <v>0.11</v>
      </c>
      <c r="EY372">
        <v>0</v>
      </c>
      <c r="FQ372">
        <v>0</v>
      </c>
      <c r="FR372">
        <f t="shared" si="280"/>
        <v>0</v>
      </c>
      <c r="FS372">
        <v>0</v>
      </c>
      <c r="FX372">
        <v>90</v>
      </c>
      <c r="FY372">
        <v>41.65</v>
      </c>
      <c r="GA372" t="s">
        <v>3</v>
      </c>
      <c r="GD372">
        <v>1</v>
      </c>
      <c r="GF372">
        <v>-1841654430</v>
      </c>
      <c r="GG372">
        <v>2</v>
      </c>
      <c r="GH372">
        <v>1</v>
      </c>
      <c r="GI372">
        <v>-2</v>
      </c>
      <c r="GJ372">
        <v>0</v>
      </c>
      <c r="GK372">
        <v>0</v>
      </c>
      <c r="GL372">
        <f t="shared" si="281"/>
        <v>0</v>
      </c>
      <c r="GM372">
        <f t="shared" si="282"/>
        <v>0</v>
      </c>
      <c r="GN372">
        <f t="shared" si="283"/>
        <v>0</v>
      </c>
      <c r="GO372">
        <f t="shared" si="284"/>
        <v>0</v>
      </c>
      <c r="GP372">
        <f t="shared" si="285"/>
        <v>0</v>
      </c>
      <c r="GR372">
        <v>0</v>
      </c>
      <c r="GS372">
        <v>3</v>
      </c>
      <c r="GT372">
        <v>0</v>
      </c>
      <c r="GU372" t="s">
        <v>3</v>
      </c>
      <c r="GV372">
        <f t="shared" si="286"/>
        <v>0</v>
      </c>
      <c r="GW372">
        <v>1</v>
      </c>
      <c r="GX372">
        <f t="shared" si="287"/>
        <v>0</v>
      </c>
      <c r="HA372">
        <v>0</v>
      </c>
      <c r="HB372">
        <v>0</v>
      </c>
      <c r="HC372">
        <f t="shared" si="288"/>
        <v>0</v>
      </c>
      <c r="HE372" t="s">
        <v>3</v>
      </c>
      <c r="HF372" t="s">
        <v>3</v>
      </c>
      <c r="HM372" t="s">
        <v>3</v>
      </c>
      <c r="HN372" t="s">
        <v>184</v>
      </c>
      <c r="HO372" t="s">
        <v>185</v>
      </c>
      <c r="HP372" t="s">
        <v>182</v>
      </c>
      <c r="HQ372" t="s">
        <v>182</v>
      </c>
      <c r="IK372">
        <v>0</v>
      </c>
    </row>
    <row r="373" spans="1:245" x14ac:dyDescent="0.2">
      <c r="A373">
        <v>18</v>
      </c>
      <c r="B373">
        <v>1</v>
      </c>
      <c r="C373">
        <v>274</v>
      </c>
      <c r="E373" t="s">
        <v>504</v>
      </c>
      <c r="F373" t="s">
        <v>187</v>
      </c>
      <c r="G373" t="s">
        <v>188</v>
      </c>
      <c r="H373" t="s">
        <v>33</v>
      </c>
      <c r="I373">
        <v>0</v>
      </c>
      <c r="J373">
        <v>3.3000000000000002E-2</v>
      </c>
      <c r="K373">
        <v>0</v>
      </c>
      <c r="O373">
        <f t="shared" si="269"/>
        <v>0</v>
      </c>
      <c r="P373">
        <f>ROUND(CQ373*I373,2)</f>
        <v>0</v>
      </c>
      <c r="Q373">
        <f>ROUND(CR373*I373,2)</f>
        <v>0</v>
      </c>
      <c r="R373">
        <f>ROUND(CS373*I373,2)</f>
        <v>0</v>
      </c>
      <c r="S373">
        <f>ROUND(CT373*I373,2)</f>
        <v>0</v>
      </c>
      <c r="T373">
        <f t="shared" si="270"/>
        <v>0</v>
      </c>
      <c r="U373">
        <f>ROUND(CV373*I373,7)</f>
        <v>0</v>
      </c>
      <c r="V373">
        <f>ROUND(CW373*I373,7)</f>
        <v>0</v>
      </c>
      <c r="W373">
        <f t="shared" si="271"/>
        <v>0</v>
      </c>
      <c r="X373">
        <f t="shared" si="272"/>
        <v>0</v>
      </c>
      <c r="Y373">
        <f t="shared" si="273"/>
        <v>0</v>
      </c>
      <c r="AA373">
        <v>32945098</v>
      </c>
      <c r="AB373">
        <f t="shared" si="274"/>
        <v>0</v>
      </c>
      <c r="AC373">
        <f>ROUND((ES373),6)</f>
        <v>0</v>
      </c>
      <c r="AD373">
        <f>ROUND((((ET373)-(EU373))+AE373),6)</f>
        <v>0</v>
      </c>
      <c r="AE373">
        <f t="shared" ref="AE373:AF376" si="292">ROUND((EU373),6)</f>
        <v>0</v>
      </c>
      <c r="AF373">
        <f t="shared" si="292"/>
        <v>0</v>
      </c>
      <c r="AG373">
        <f t="shared" si="275"/>
        <v>0</v>
      </c>
      <c r="AH373">
        <f t="shared" ref="AH373:AI376" si="293">(EW373)</f>
        <v>0</v>
      </c>
      <c r="AI373">
        <f t="shared" si="293"/>
        <v>0</v>
      </c>
      <c r="AJ373">
        <f t="shared" si="276"/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100</v>
      </c>
      <c r="AU373">
        <v>49</v>
      </c>
      <c r="AV373">
        <v>1</v>
      </c>
      <c r="AW373">
        <v>1</v>
      </c>
      <c r="AZ373">
        <v>1</v>
      </c>
      <c r="BA373">
        <v>1</v>
      </c>
      <c r="BB373">
        <v>1</v>
      </c>
      <c r="BC373">
        <v>1</v>
      </c>
      <c r="BD373" t="s">
        <v>3</v>
      </c>
      <c r="BE373" t="s">
        <v>3</v>
      </c>
      <c r="BF373" t="s">
        <v>3</v>
      </c>
      <c r="BG373" t="s">
        <v>3</v>
      </c>
      <c r="BH373">
        <v>3</v>
      </c>
      <c r="BI373">
        <v>1</v>
      </c>
      <c r="BJ373" t="s">
        <v>3</v>
      </c>
      <c r="BM373">
        <v>15001</v>
      </c>
      <c r="BN373">
        <v>0</v>
      </c>
      <c r="BO373" t="s">
        <v>3</v>
      </c>
      <c r="BP373">
        <v>0</v>
      </c>
      <c r="BQ373">
        <v>2</v>
      </c>
      <c r="BR373">
        <v>0</v>
      </c>
      <c r="BS373">
        <v>1</v>
      </c>
      <c r="BT373">
        <v>1</v>
      </c>
      <c r="BU373">
        <v>1</v>
      </c>
      <c r="BV373">
        <v>1</v>
      </c>
      <c r="BW373">
        <v>1</v>
      </c>
      <c r="BX373">
        <v>1</v>
      </c>
      <c r="BY373" t="s">
        <v>3</v>
      </c>
      <c r="BZ373">
        <v>100</v>
      </c>
      <c r="CA373">
        <v>49</v>
      </c>
      <c r="CB373" t="s">
        <v>3</v>
      </c>
      <c r="CE373">
        <v>0</v>
      </c>
      <c r="CF373">
        <v>0</v>
      </c>
      <c r="CG373">
        <v>0</v>
      </c>
      <c r="CM373">
        <v>0</v>
      </c>
      <c r="CN373" t="s">
        <v>3</v>
      </c>
      <c r="CO373">
        <v>0</v>
      </c>
      <c r="CP373">
        <f t="shared" si="277"/>
        <v>0</v>
      </c>
      <c r="CQ373">
        <f>ROUND(AL373*BC373,2)</f>
        <v>0</v>
      </c>
      <c r="CR373">
        <f>ROUND(AM373*BB373,2)</f>
        <v>0</v>
      </c>
      <c r="CS373">
        <f>ROUND(AN373*BS373,2)</f>
        <v>0</v>
      </c>
      <c r="CT373">
        <f>ROUND(AO373*BA373,2)</f>
        <v>0</v>
      </c>
      <c r="CU373">
        <f t="shared" si="278"/>
        <v>0</v>
      </c>
      <c r="CV373">
        <f t="shared" ref="CV373:CW376" si="294">AH373</f>
        <v>0</v>
      </c>
      <c r="CW373">
        <f t="shared" si="294"/>
        <v>0</v>
      </c>
      <c r="CX373">
        <f t="shared" si="279"/>
        <v>0</v>
      </c>
      <c r="CY373">
        <f>(((S373+R373)*AT373)/100)</f>
        <v>0</v>
      </c>
      <c r="CZ373">
        <f>(((S373+R373)*AU373)/100)</f>
        <v>0</v>
      </c>
      <c r="DC373" t="s">
        <v>3</v>
      </c>
      <c r="DD373" t="s">
        <v>3</v>
      </c>
      <c r="DE373" t="s">
        <v>3</v>
      </c>
      <c r="DF373" t="s">
        <v>3</v>
      </c>
      <c r="DG373" t="s">
        <v>3</v>
      </c>
      <c r="DH373" t="s">
        <v>3</v>
      </c>
      <c r="DI373" t="s">
        <v>3</v>
      </c>
      <c r="DJ373" t="s">
        <v>3</v>
      </c>
      <c r="DK373" t="s">
        <v>3</v>
      </c>
      <c r="DL373" t="s">
        <v>3</v>
      </c>
      <c r="DM373" t="s">
        <v>3</v>
      </c>
      <c r="DN373">
        <v>0</v>
      </c>
      <c r="DO373">
        <v>0</v>
      </c>
      <c r="DP373">
        <v>1</v>
      </c>
      <c r="DQ373">
        <v>1</v>
      </c>
      <c r="DU373">
        <v>1009</v>
      </c>
      <c r="DV373" t="s">
        <v>33</v>
      </c>
      <c r="DW373" t="s">
        <v>33</v>
      </c>
      <c r="DX373">
        <v>1000</v>
      </c>
      <c r="DZ373" t="s">
        <v>3</v>
      </c>
      <c r="EA373" t="s">
        <v>3</v>
      </c>
      <c r="EB373" t="s">
        <v>3</v>
      </c>
      <c r="EC373" t="s">
        <v>3</v>
      </c>
      <c r="EE373">
        <v>31728000</v>
      </c>
      <c r="EF373">
        <v>2</v>
      </c>
      <c r="EG373" t="s">
        <v>24</v>
      </c>
      <c r="EH373">
        <v>15</v>
      </c>
      <c r="EI373" t="s">
        <v>182</v>
      </c>
      <c r="EJ373">
        <v>1</v>
      </c>
      <c r="EK373">
        <v>15001</v>
      </c>
      <c r="EL373" t="s">
        <v>182</v>
      </c>
      <c r="EM373" t="s">
        <v>183</v>
      </c>
      <c r="EO373" t="s">
        <v>3</v>
      </c>
      <c r="EQ373">
        <v>0</v>
      </c>
      <c r="ER373">
        <v>0</v>
      </c>
      <c r="ES373">
        <v>0</v>
      </c>
      <c r="ET373">
        <v>0</v>
      </c>
      <c r="EU373">
        <v>0</v>
      </c>
      <c r="EV373">
        <v>0</v>
      </c>
      <c r="EW373">
        <v>0</v>
      </c>
      <c r="EX373">
        <v>0</v>
      </c>
      <c r="FQ373">
        <v>0</v>
      </c>
      <c r="FR373">
        <f t="shared" si="280"/>
        <v>0</v>
      </c>
      <c r="FS373">
        <v>0</v>
      </c>
      <c r="FX373">
        <v>100</v>
      </c>
      <c r="FY373">
        <v>49</v>
      </c>
      <c r="GA373" t="s">
        <v>3</v>
      </c>
      <c r="GD373">
        <v>1</v>
      </c>
      <c r="GF373">
        <v>1853111044</v>
      </c>
      <c r="GG373">
        <v>2</v>
      </c>
      <c r="GH373">
        <v>1</v>
      </c>
      <c r="GI373">
        <v>-2</v>
      </c>
      <c r="GJ373">
        <v>0</v>
      </c>
      <c r="GK373">
        <v>0</v>
      </c>
      <c r="GL373">
        <f t="shared" si="281"/>
        <v>0</v>
      </c>
      <c r="GM373">
        <f t="shared" si="282"/>
        <v>0</v>
      </c>
      <c r="GN373">
        <f t="shared" si="283"/>
        <v>0</v>
      </c>
      <c r="GO373">
        <f t="shared" si="284"/>
        <v>0</v>
      </c>
      <c r="GP373">
        <f t="shared" si="285"/>
        <v>0</v>
      </c>
      <c r="GR373">
        <v>0</v>
      </c>
      <c r="GS373">
        <v>3</v>
      </c>
      <c r="GT373">
        <v>0</v>
      </c>
      <c r="GU373" t="s">
        <v>3</v>
      </c>
      <c r="GV373">
        <f t="shared" si="286"/>
        <v>0</v>
      </c>
      <c r="GW373">
        <v>1</v>
      </c>
      <c r="GX373">
        <f t="shared" si="287"/>
        <v>0</v>
      </c>
      <c r="HA373">
        <v>0</v>
      </c>
      <c r="HB373">
        <v>0</v>
      </c>
      <c r="HC373">
        <f t="shared" si="288"/>
        <v>0</v>
      </c>
      <c r="HE373" t="s">
        <v>3</v>
      </c>
      <c r="HF373" t="s">
        <v>3</v>
      </c>
      <c r="HM373" t="s">
        <v>3</v>
      </c>
      <c r="HN373" t="s">
        <v>184</v>
      </c>
      <c r="HO373" t="s">
        <v>185</v>
      </c>
      <c r="HP373" t="s">
        <v>182</v>
      </c>
      <c r="HQ373" t="s">
        <v>182</v>
      </c>
      <c r="IK373">
        <v>0</v>
      </c>
    </row>
    <row r="374" spans="1:245" x14ac:dyDescent="0.2">
      <c r="A374">
        <v>18</v>
      </c>
      <c r="B374">
        <v>1</v>
      </c>
      <c r="C374">
        <v>275</v>
      </c>
      <c r="E374" t="s">
        <v>505</v>
      </c>
      <c r="F374" t="s">
        <v>190</v>
      </c>
      <c r="G374" t="s">
        <v>191</v>
      </c>
      <c r="H374" t="s">
        <v>33</v>
      </c>
      <c r="I374">
        <v>0</v>
      </c>
      <c r="J374">
        <v>2.2000000000000002E-2</v>
      </c>
      <c r="K374">
        <v>0</v>
      </c>
      <c r="O374">
        <f t="shared" si="269"/>
        <v>0</v>
      </c>
      <c r="P374">
        <f>ROUND(CQ374*I374,2)</f>
        <v>0</v>
      </c>
      <c r="Q374">
        <f>ROUND(CR374*I374,2)</f>
        <v>0</v>
      </c>
      <c r="R374">
        <f>ROUND(CS374*I374,2)</f>
        <v>0</v>
      </c>
      <c r="S374">
        <f>ROUND(CT374*I374,2)</f>
        <v>0</v>
      </c>
      <c r="T374">
        <f t="shared" si="270"/>
        <v>0</v>
      </c>
      <c r="U374">
        <f>ROUND(CV374*I374,7)</f>
        <v>0</v>
      </c>
      <c r="V374">
        <f>ROUND(CW374*I374,7)</f>
        <v>0</v>
      </c>
      <c r="W374">
        <f t="shared" si="271"/>
        <v>0</v>
      </c>
      <c r="X374">
        <f t="shared" si="272"/>
        <v>0</v>
      </c>
      <c r="Y374">
        <f t="shared" si="273"/>
        <v>0</v>
      </c>
      <c r="AA374">
        <v>32945098</v>
      </c>
      <c r="AB374">
        <f t="shared" si="274"/>
        <v>0</v>
      </c>
      <c r="AC374">
        <f>ROUND((ES374),6)</f>
        <v>0</v>
      </c>
      <c r="AD374">
        <f>ROUND((((ET374)-(EU374))+AE374),6)</f>
        <v>0</v>
      </c>
      <c r="AE374">
        <f t="shared" si="292"/>
        <v>0</v>
      </c>
      <c r="AF374">
        <f t="shared" si="292"/>
        <v>0</v>
      </c>
      <c r="AG374">
        <f t="shared" si="275"/>
        <v>0</v>
      </c>
      <c r="AH374">
        <f t="shared" si="293"/>
        <v>0</v>
      </c>
      <c r="AI374">
        <f t="shared" si="293"/>
        <v>0</v>
      </c>
      <c r="AJ374">
        <f t="shared" si="276"/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100</v>
      </c>
      <c r="AU374">
        <v>49</v>
      </c>
      <c r="AV374">
        <v>1</v>
      </c>
      <c r="AW374">
        <v>1</v>
      </c>
      <c r="AZ374">
        <v>1</v>
      </c>
      <c r="BA374">
        <v>1</v>
      </c>
      <c r="BB374">
        <v>1</v>
      </c>
      <c r="BC374">
        <v>1</v>
      </c>
      <c r="BD374" t="s">
        <v>3</v>
      </c>
      <c r="BE374" t="s">
        <v>3</v>
      </c>
      <c r="BF374" t="s">
        <v>3</v>
      </c>
      <c r="BG374" t="s">
        <v>3</v>
      </c>
      <c r="BH374">
        <v>3</v>
      </c>
      <c r="BI374">
        <v>1</v>
      </c>
      <c r="BJ374" t="s">
        <v>3</v>
      </c>
      <c r="BM374">
        <v>15001</v>
      </c>
      <c r="BN374">
        <v>0</v>
      </c>
      <c r="BO374" t="s">
        <v>3</v>
      </c>
      <c r="BP374">
        <v>0</v>
      </c>
      <c r="BQ374">
        <v>2</v>
      </c>
      <c r="BR374">
        <v>0</v>
      </c>
      <c r="BS374">
        <v>1</v>
      </c>
      <c r="BT374">
        <v>1</v>
      </c>
      <c r="BU374">
        <v>1</v>
      </c>
      <c r="BV374">
        <v>1</v>
      </c>
      <c r="BW374">
        <v>1</v>
      </c>
      <c r="BX374">
        <v>1</v>
      </c>
      <c r="BY374" t="s">
        <v>3</v>
      </c>
      <c r="BZ374">
        <v>100</v>
      </c>
      <c r="CA374">
        <v>49</v>
      </c>
      <c r="CB374" t="s">
        <v>3</v>
      </c>
      <c r="CE374">
        <v>0</v>
      </c>
      <c r="CF374">
        <v>0</v>
      </c>
      <c r="CG374">
        <v>0</v>
      </c>
      <c r="CM374">
        <v>0</v>
      </c>
      <c r="CN374" t="s">
        <v>3</v>
      </c>
      <c r="CO374">
        <v>0</v>
      </c>
      <c r="CP374">
        <f t="shared" si="277"/>
        <v>0</v>
      </c>
      <c r="CQ374">
        <f>ROUND(AL374*BC374,2)</f>
        <v>0</v>
      </c>
      <c r="CR374">
        <f>ROUND(AM374*BB374,2)</f>
        <v>0</v>
      </c>
      <c r="CS374">
        <f>ROUND(AN374*BS374,2)</f>
        <v>0</v>
      </c>
      <c r="CT374">
        <f>ROUND(AO374*BA374,2)</f>
        <v>0</v>
      </c>
      <c r="CU374">
        <f t="shared" si="278"/>
        <v>0</v>
      </c>
      <c r="CV374">
        <f t="shared" si="294"/>
        <v>0</v>
      </c>
      <c r="CW374">
        <f t="shared" si="294"/>
        <v>0</v>
      </c>
      <c r="CX374">
        <f t="shared" si="279"/>
        <v>0</v>
      </c>
      <c r="CY374">
        <f>(((S374+R374)*AT374)/100)</f>
        <v>0</v>
      </c>
      <c r="CZ374">
        <f>(((S374+R374)*AU374)/100)</f>
        <v>0</v>
      </c>
      <c r="DC374" t="s">
        <v>3</v>
      </c>
      <c r="DD374" t="s">
        <v>3</v>
      </c>
      <c r="DE374" t="s">
        <v>3</v>
      </c>
      <c r="DF374" t="s">
        <v>3</v>
      </c>
      <c r="DG374" t="s">
        <v>3</v>
      </c>
      <c r="DH374" t="s">
        <v>3</v>
      </c>
      <c r="DI374" t="s">
        <v>3</v>
      </c>
      <c r="DJ374" t="s">
        <v>3</v>
      </c>
      <c r="DK374" t="s">
        <v>3</v>
      </c>
      <c r="DL374" t="s">
        <v>3</v>
      </c>
      <c r="DM374" t="s">
        <v>3</v>
      </c>
      <c r="DN374">
        <v>0</v>
      </c>
      <c r="DO374">
        <v>0</v>
      </c>
      <c r="DP374">
        <v>1</v>
      </c>
      <c r="DQ374">
        <v>1</v>
      </c>
      <c r="DU374">
        <v>1009</v>
      </c>
      <c r="DV374" t="s">
        <v>33</v>
      </c>
      <c r="DW374" t="s">
        <v>33</v>
      </c>
      <c r="DX374">
        <v>1000</v>
      </c>
      <c r="DZ374" t="s">
        <v>3</v>
      </c>
      <c r="EA374" t="s">
        <v>3</v>
      </c>
      <c r="EB374" t="s">
        <v>3</v>
      </c>
      <c r="EC374" t="s">
        <v>3</v>
      </c>
      <c r="EE374">
        <v>31728000</v>
      </c>
      <c r="EF374">
        <v>2</v>
      </c>
      <c r="EG374" t="s">
        <v>24</v>
      </c>
      <c r="EH374">
        <v>15</v>
      </c>
      <c r="EI374" t="s">
        <v>182</v>
      </c>
      <c r="EJ374">
        <v>1</v>
      </c>
      <c r="EK374">
        <v>15001</v>
      </c>
      <c r="EL374" t="s">
        <v>182</v>
      </c>
      <c r="EM374" t="s">
        <v>183</v>
      </c>
      <c r="EO374" t="s">
        <v>3</v>
      </c>
      <c r="EQ374">
        <v>0</v>
      </c>
      <c r="ER374">
        <v>0</v>
      </c>
      <c r="ES374">
        <v>0</v>
      </c>
      <c r="ET374">
        <v>0</v>
      </c>
      <c r="EU374">
        <v>0</v>
      </c>
      <c r="EV374">
        <v>0</v>
      </c>
      <c r="EW374">
        <v>0</v>
      </c>
      <c r="EX374">
        <v>0</v>
      </c>
      <c r="FQ374">
        <v>0</v>
      </c>
      <c r="FR374">
        <f t="shared" si="280"/>
        <v>0</v>
      </c>
      <c r="FS374">
        <v>0</v>
      </c>
      <c r="FX374">
        <v>100</v>
      </c>
      <c r="FY374">
        <v>49</v>
      </c>
      <c r="GA374" t="s">
        <v>3</v>
      </c>
      <c r="GD374">
        <v>1</v>
      </c>
      <c r="GF374">
        <v>696686784</v>
      </c>
      <c r="GG374">
        <v>2</v>
      </c>
      <c r="GH374">
        <v>1</v>
      </c>
      <c r="GI374">
        <v>-2</v>
      </c>
      <c r="GJ374">
        <v>0</v>
      </c>
      <c r="GK374">
        <v>0</v>
      </c>
      <c r="GL374">
        <f t="shared" si="281"/>
        <v>0</v>
      </c>
      <c r="GM374">
        <f t="shared" si="282"/>
        <v>0</v>
      </c>
      <c r="GN374">
        <f t="shared" si="283"/>
        <v>0</v>
      </c>
      <c r="GO374">
        <f t="shared" si="284"/>
        <v>0</v>
      </c>
      <c r="GP374">
        <f t="shared" si="285"/>
        <v>0</v>
      </c>
      <c r="GR374">
        <v>0</v>
      </c>
      <c r="GS374">
        <v>3</v>
      </c>
      <c r="GT374">
        <v>0</v>
      </c>
      <c r="GU374" t="s">
        <v>3</v>
      </c>
      <c r="GV374">
        <f t="shared" si="286"/>
        <v>0</v>
      </c>
      <c r="GW374">
        <v>1</v>
      </c>
      <c r="GX374">
        <f t="shared" si="287"/>
        <v>0</v>
      </c>
      <c r="HA374">
        <v>0</v>
      </c>
      <c r="HB374">
        <v>0</v>
      </c>
      <c r="HC374">
        <f t="shared" si="288"/>
        <v>0</v>
      </c>
      <c r="HE374" t="s">
        <v>3</v>
      </c>
      <c r="HF374" t="s">
        <v>3</v>
      </c>
      <c r="HM374" t="s">
        <v>3</v>
      </c>
      <c r="HN374" t="s">
        <v>184</v>
      </c>
      <c r="HO374" t="s">
        <v>185</v>
      </c>
      <c r="HP374" t="s">
        <v>182</v>
      </c>
      <c r="HQ374" t="s">
        <v>182</v>
      </c>
      <c r="IK374">
        <v>0</v>
      </c>
    </row>
    <row r="375" spans="1:245" x14ac:dyDescent="0.2">
      <c r="A375">
        <v>17</v>
      </c>
      <c r="B375">
        <v>1</v>
      </c>
      <c r="E375" t="s">
        <v>506</v>
      </c>
      <c r="F375" t="s">
        <v>193</v>
      </c>
      <c r="G375" t="s">
        <v>194</v>
      </c>
      <c r="H375" t="s">
        <v>33</v>
      </c>
      <c r="I375">
        <v>0</v>
      </c>
      <c r="J375">
        <v>0</v>
      </c>
      <c r="K375">
        <v>0</v>
      </c>
      <c r="O375">
        <f t="shared" si="269"/>
        <v>0</v>
      </c>
      <c r="P375">
        <f>ROUND(CQ375*I375,2)</f>
        <v>0</v>
      </c>
      <c r="Q375">
        <f>ROUND(CR375*I375,2)</f>
        <v>0</v>
      </c>
      <c r="R375">
        <f>ROUND(CS375*I375,2)</f>
        <v>0</v>
      </c>
      <c r="S375">
        <f>ROUND(CT375*I375,2)</f>
        <v>0</v>
      </c>
      <c r="T375">
        <f t="shared" si="270"/>
        <v>0</v>
      </c>
      <c r="U375">
        <f>ROUND(CV375*I375,7)</f>
        <v>0</v>
      </c>
      <c r="V375">
        <f>ROUND(CW375*I375,7)</f>
        <v>0</v>
      </c>
      <c r="W375">
        <f t="shared" si="271"/>
        <v>0</v>
      </c>
      <c r="X375">
        <f t="shared" si="272"/>
        <v>0</v>
      </c>
      <c r="Y375">
        <f t="shared" si="273"/>
        <v>0</v>
      </c>
      <c r="AA375">
        <v>32945098</v>
      </c>
      <c r="AB375">
        <f t="shared" si="274"/>
        <v>80172.509999999995</v>
      </c>
      <c r="AC375">
        <f>ROUND((ES375),6)</f>
        <v>80172.509999999995</v>
      </c>
      <c r="AD375">
        <f>ROUND((((ET375)-(EU375))+AE375),6)</f>
        <v>0</v>
      </c>
      <c r="AE375">
        <f t="shared" si="292"/>
        <v>0</v>
      </c>
      <c r="AF375">
        <f t="shared" si="292"/>
        <v>0</v>
      </c>
      <c r="AG375">
        <f t="shared" si="275"/>
        <v>0</v>
      </c>
      <c r="AH375">
        <f t="shared" si="293"/>
        <v>0</v>
      </c>
      <c r="AI375">
        <f t="shared" si="293"/>
        <v>0</v>
      </c>
      <c r="AJ375">
        <f t="shared" si="276"/>
        <v>0</v>
      </c>
      <c r="AK375">
        <v>80172.509999999995</v>
      </c>
      <c r="AL375">
        <v>80172.509999999995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1</v>
      </c>
      <c r="AW375">
        <v>1</v>
      </c>
      <c r="AZ375">
        <v>1</v>
      </c>
      <c r="BA375">
        <v>1</v>
      </c>
      <c r="BB375">
        <v>1</v>
      </c>
      <c r="BC375">
        <v>1</v>
      </c>
      <c r="BD375" t="s">
        <v>3</v>
      </c>
      <c r="BE375" t="s">
        <v>3</v>
      </c>
      <c r="BF375" t="s">
        <v>3</v>
      </c>
      <c r="BG375" t="s">
        <v>3</v>
      </c>
      <c r="BH375">
        <v>3</v>
      </c>
      <c r="BI375">
        <v>1</v>
      </c>
      <c r="BJ375" t="s">
        <v>195</v>
      </c>
      <c r="BM375">
        <v>500001</v>
      </c>
      <c r="BN375">
        <v>0</v>
      </c>
      <c r="BO375" t="s">
        <v>3</v>
      </c>
      <c r="BP375">
        <v>0</v>
      </c>
      <c r="BQ375">
        <v>8</v>
      </c>
      <c r="BR375">
        <v>0</v>
      </c>
      <c r="BS375">
        <v>1</v>
      </c>
      <c r="BT375">
        <v>1</v>
      </c>
      <c r="BU375">
        <v>1</v>
      </c>
      <c r="BV375">
        <v>1</v>
      </c>
      <c r="BW375">
        <v>1</v>
      </c>
      <c r="BX375">
        <v>1</v>
      </c>
      <c r="BY375" t="s">
        <v>3</v>
      </c>
      <c r="BZ375">
        <v>0</v>
      </c>
      <c r="CA375">
        <v>0</v>
      </c>
      <c r="CB375" t="s">
        <v>3</v>
      </c>
      <c r="CE375">
        <v>0</v>
      </c>
      <c r="CF375">
        <v>0</v>
      </c>
      <c r="CG375">
        <v>0</v>
      </c>
      <c r="CM375">
        <v>0</v>
      </c>
      <c r="CN375" t="s">
        <v>3</v>
      </c>
      <c r="CO375">
        <v>0</v>
      </c>
      <c r="CP375">
        <f t="shared" si="277"/>
        <v>0</v>
      </c>
      <c r="CQ375">
        <f>ROUND(AL375*BC375,2)</f>
        <v>80172.509999999995</v>
      </c>
      <c r="CR375">
        <f>ROUND(AM375*BB375,2)</f>
        <v>0</v>
      </c>
      <c r="CS375">
        <f>ROUND(AN375*BS375,2)</f>
        <v>0</v>
      </c>
      <c r="CT375">
        <f>ROUND(AO375*BA375,2)</f>
        <v>0</v>
      </c>
      <c r="CU375">
        <f t="shared" si="278"/>
        <v>0</v>
      </c>
      <c r="CV375">
        <f t="shared" si="294"/>
        <v>0</v>
      </c>
      <c r="CW375">
        <f t="shared" si="294"/>
        <v>0</v>
      </c>
      <c r="CX375">
        <f t="shared" si="279"/>
        <v>0</v>
      </c>
      <c r="CY375">
        <f>0</f>
        <v>0</v>
      </c>
      <c r="CZ375">
        <f>0</f>
        <v>0</v>
      </c>
      <c r="DC375" t="s">
        <v>3</v>
      </c>
      <c r="DD375" t="s">
        <v>3</v>
      </c>
      <c r="DE375" t="s">
        <v>3</v>
      </c>
      <c r="DF375" t="s">
        <v>3</v>
      </c>
      <c r="DG375" t="s">
        <v>3</v>
      </c>
      <c r="DH375" t="s">
        <v>3</v>
      </c>
      <c r="DI375" t="s">
        <v>3</v>
      </c>
      <c r="DJ375" t="s">
        <v>3</v>
      </c>
      <c r="DK375" t="s">
        <v>3</v>
      </c>
      <c r="DL375" t="s">
        <v>3</v>
      </c>
      <c r="DM375" t="s">
        <v>3</v>
      </c>
      <c r="DN375">
        <v>0</v>
      </c>
      <c r="DO375">
        <v>0</v>
      </c>
      <c r="DP375">
        <v>1</v>
      </c>
      <c r="DQ375">
        <v>1</v>
      </c>
      <c r="DU375">
        <v>1009</v>
      </c>
      <c r="DV375" t="s">
        <v>33</v>
      </c>
      <c r="DW375" t="s">
        <v>33</v>
      </c>
      <c r="DX375">
        <v>1000</v>
      </c>
      <c r="DZ375" t="s">
        <v>3</v>
      </c>
      <c r="EA375" t="s">
        <v>3</v>
      </c>
      <c r="EB375" t="s">
        <v>3</v>
      </c>
      <c r="EC375" t="s">
        <v>3</v>
      </c>
      <c r="EE375">
        <v>31727907</v>
      </c>
      <c r="EF375">
        <v>8</v>
      </c>
      <c r="EG375" t="s">
        <v>73</v>
      </c>
      <c r="EH375">
        <v>0</v>
      </c>
      <c r="EI375" t="s">
        <v>3</v>
      </c>
      <c r="EJ375">
        <v>1</v>
      </c>
      <c r="EK375">
        <v>500001</v>
      </c>
      <c r="EL375" t="s">
        <v>74</v>
      </c>
      <c r="EM375" t="s">
        <v>75</v>
      </c>
      <c r="EO375" t="s">
        <v>3</v>
      </c>
      <c r="EQ375">
        <v>0</v>
      </c>
      <c r="ER375">
        <v>80172.509999999995</v>
      </c>
      <c r="ES375">
        <v>80172.509999999995</v>
      </c>
      <c r="ET375">
        <v>0</v>
      </c>
      <c r="EU375">
        <v>0</v>
      </c>
      <c r="EV375">
        <v>0</v>
      </c>
      <c r="EW375">
        <v>0</v>
      </c>
      <c r="EX375">
        <v>0</v>
      </c>
      <c r="EY375">
        <v>0</v>
      </c>
      <c r="FQ375">
        <v>391.56</v>
      </c>
      <c r="FR375">
        <f t="shared" si="280"/>
        <v>0</v>
      </c>
      <c r="FS375">
        <v>0</v>
      </c>
      <c r="FX375">
        <v>0</v>
      </c>
      <c r="FY375">
        <v>0</v>
      </c>
      <c r="GA375" t="s">
        <v>3</v>
      </c>
      <c r="GD375">
        <v>1</v>
      </c>
      <c r="GE375">
        <v>52265.82</v>
      </c>
      <c r="GF375">
        <v>1141136802</v>
      </c>
      <c r="GG375">
        <v>2</v>
      </c>
      <c r="GH375">
        <v>1</v>
      </c>
      <c r="GI375">
        <v>-2</v>
      </c>
      <c r="GJ375">
        <v>0</v>
      </c>
      <c r="GK375">
        <v>0</v>
      </c>
      <c r="GL375">
        <f t="shared" si="281"/>
        <v>0</v>
      </c>
      <c r="GM375">
        <f t="shared" si="282"/>
        <v>0</v>
      </c>
      <c r="GN375">
        <f t="shared" si="283"/>
        <v>0</v>
      </c>
      <c r="GO375">
        <f t="shared" si="284"/>
        <v>0</v>
      </c>
      <c r="GP375">
        <f t="shared" si="285"/>
        <v>0</v>
      </c>
      <c r="GR375">
        <v>3</v>
      </c>
      <c r="GS375">
        <v>3</v>
      </c>
      <c r="GT375">
        <v>0</v>
      </c>
      <c r="GU375" t="s">
        <v>3</v>
      </c>
      <c r="GV375">
        <f t="shared" si="286"/>
        <v>0</v>
      </c>
      <c r="GW375">
        <v>1</v>
      </c>
      <c r="GX375">
        <f t="shared" si="287"/>
        <v>0</v>
      </c>
      <c r="HA375">
        <v>0</v>
      </c>
      <c r="HB375">
        <v>0</v>
      </c>
      <c r="HC375">
        <f t="shared" si="288"/>
        <v>0</v>
      </c>
      <c r="HE375" t="s">
        <v>3</v>
      </c>
      <c r="HF375" t="s">
        <v>3</v>
      </c>
      <c r="HM375" t="s">
        <v>3</v>
      </c>
      <c r="HN375" t="s">
        <v>3</v>
      </c>
      <c r="HO375" t="s">
        <v>3</v>
      </c>
      <c r="HP375" t="s">
        <v>3</v>
      </c>
      <c r="HQ375" t="s">
        <v>3</v>
      </c>
      <c r="IK375">
        <v>0</v>
      </c>
    </row>
    <row r="376" spans="1:245" x14ac:dyDescent="0.2">
      <c r="A376">
        <v>17</v>
      </c>
      <c r="B376">
        <v>1</v>
      </c>
      <c r="E376" t="s">
        <v>507</v>
      </c>
      <c r="F376" t="s">
        <v>291</v>
      </c>
      <c r="G376" t="s">
        <v>292</v>
      </c>
      <c r="H376" t="s">
        <v>33</v>
      </c>
      <c r="I376">
        <v>0</v>
      </c>
      <c r="J376">
        <v>0</v>
      </c>
      <c r="K376">
        <v>0</v>
      </c>
      <c r="O376">
        <f t="shared" si="269"/>
        <v>0</v>
      </c>
      <c r="P376">
        <f>ROUND(CQ376*I376,2)</f>
        <v>0</v>
      </c>
      <c r="Q376">
        <f>ROUND(CR376*I376,2)</f>
        <v>0</v>
      </c>
      <c r="R376">
        <f>ROUND(CS376*I376,2)</f>
        <v>0</v>
      </c>
      <c r="S376">
        <f>ROUND(CT376*I376,2)</f>
        <v>0</v>
      </c>
      <c r="T376">
        <f t="shared" si="270"/>
        <v>0</v>
      </c>
      <c r="U376">
        <f>ROUND(CV376*I376,7)</f>
        <v>0</v>
      </c>
      <c r="V376">
        <f>ROUND(CW376*I376,7)</f>
        <v>0</v>
      </c>
      <c r="W376">
        <f t="shared" si="271"/>
        <v>0</v>
      </c>
      <c r="X376">
        <f t="shared" si="272"/>
        <v>0</v>
      </c>
      <c r="Y376">
        <f t="shared" si="273"/>
        <v>0</v>
      </c>
      <c r="AA376">
        <v>32945098</v>
      </c>
      <c r="AB376">
        <f t="shared" si="274"/>
        <v>60840.08</v>
      </c>
      <c r="AC376">
        <f>ROUND((ES376),6)</f>
        <v>60840.08</v>
      </c>
      <c r="AD376">
        <f>ROUND((((ET376)-(EU376))+AE376),6)</f>
        <v>0</v>
      </c>
      <c r="AE376">
        <f t="shared" si="292"/>
        <v>0</v>
      </c>
      <c r="AF376">
        <f t="shared" si="292"/>
        <v>0</v>
      </c>
      <c r="AG376">
        <f t="shared" si="275"/>
        <v>0</v>
      </c>
      <c r="AH376">
        <f t="shared" si="293"/>
        <v>0</v>
      </c>
      <c r="AI376">
        <f t="shared" si="293"/>
        <v>0</v>
      </c>
      <c r="AJ376">
        <f t="shared" si="276"/>
        <v>0</v>
      </c>
      <c r="AK376">
        <v>60840.08</v>
      </c>
      <c r="AL376">
        <v>60840.08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1</v>
      </c>
      <c r="AW376">
        <v>1</v>
      </c>
      <c r="AZ376">
        <v>1</v>
      </c>
      <c r="BA376">
        <v>1</v>
      </c>
      <c r="BB376">
        <v>1</v>
      </c>
      <c r="BC376">
        <v>1.23</v>
      </c>
      <c r="BD376" t="s">
        <v>3</v>
      </c>
      <c r="BE376" t="s">
        <v>3</v>
      </c>
      <c r="BF376" t="s">
        <v>3</v>
      </c>
      <c r="BG376" t="s">
        <v>3</v>
      </c>
      <c r="BH376">
        <v>3</v>
      </c>
      <c r="BI376">
        <v>1</v>
      </c>
      <c r="BJ376" t="s">
        <v>293</v>
      </c>
      <c r="BM376">
        <v>500001</v>
      </c>
      <c r="BN376">
        <v>0</v>
      </c>
      <c r="BO376" t="s">
        <v>291</v>
      </c>
      <c r="BP376">
        <v>1</v>
      </c>
      <c r="BQ376">
        <v>8</v>
      </c>
      <c r="BR376">
        <v>0</v>
      </c>
      <c r="BS376">
        <v>1</v>
      </c>
      <c r="BT376">
        <v>1</v>
      </c>
      <c r="BU376">
        <v>1</v>
      </c>
      <c r="BV376">
        <v>1</v>
      </c>
      <c r="BW376">
        <v>1</v>
      </c>
      <c r="BX376">
        <v>1</v>
      </c>
      <c r="BY376" t="s">
        <v>3</v>
      </c>
      <c r="BZ376">
        <v>0</v>
      </c>
      <c r="CA376">
        <v>0</v>
      </c>
      <c r="CB376" t="s">
        <v>3</v>
      </c>
      <c r="CE376">
        <v>0</v>
      </c>
      <c r="CF376">
        <v>0</v>
      </c>
      <c r="CG376">
        <v>0</v>
      </c>
      <c r="CM376">
        <v>0</v>
      </c>
      <c r="CN376" t="s">
        <v>3</v>
      </c>
      <c r="CO376">
        <v>0</v>
      </c>
      <c r="CP376">
        <f t="shared" si="277"/>
        <v>0</v>
      </c>
      <c r="CQ376">
        <f>ROUND(AL376*BC376,2)</f>
        <v>74833.3</v>
      </c>
      <c r="CR376">
        <f>ROUND(AM376*BB376,2)</f>
        <v>0</v>
      </c>
      <c r="CS376">
        <f>ROUND(AN376*BS376,2)</f>
        <v>0</v>
      </c>
      <c r="CT376">
        <f>ROUND(AO376*BA376,2)</f>
        <v>0</v>
      </c>
      <c r="CU376">
        <f t="shared" si="278"/>
        <v>0</v>
      </c>
      <c r="CV376">
        <f t="shared" si="294"/>
        <v>0</v>
      </c>
      <c r="CW376">
        <f t="shared" si="294"/>
        <v>0</v>
      </c>
      <c r="CX376">
        <f t="shared" si="279"/>
        <v>0</v>
      </c>
      <c r="CY376">
        <f>0</f>
        <v>0</v>
      </c>
      <c r="CZ376">
        <f>0</f>
        <v>0</v>
      </c>
      <c r="DC376" t="s">
        <v>3</v>
      </c>
      <c r="DD376" t="s">
        <v>3</v>
      </c>
      <c r="DE376" t="s">
        <v>3</v>
      </c>
      <c r="DF376" t="s">
        <v>3</v>
      </c>
      <c r="DG376" t="s">
        <v>3</v>
      </c>
      <c r="DH376" t="s">
        <v>3</v>
      </c>
      <c r="DI376" t="s">
        <v>3</v>
      </c>
      <c r="DJ376" t="s">
        <v>3</v>
      </c>
      <c r="DK376" t="s">
        <v>3</v>
      </c>
      <c r="DL376" t="s">
        <v>3</v>
      </c>
      <c r="DM376" t="s">
        <v>3</v>
      </c>
      <c r="DN376">
        <v>0</v>
      </c>
      <c r="DO376">
        <v>0</v>
      </c>
      <c r="DP376">
        <v>1</v>
      </c>
      <c r="DQ376">
        <v>1</v>
      </c>
      <c r="DU376">
        <v>1009</v>
      </c>
      <c r="DV376" t="s">
        <v>33</v>
      </c>
      <c r="DW376" t="s">
        <v>33</v>
      </c>
      <c r="DX376">
        <v>1000</v>
      </c>
      <c r="DZ376" t="s">
        <v>3</v>
      </c>
      <c r="EA376" t="s">
        <v>3</v>
      </c>
      <c r="EB376" t="s">
        <v>3</v>
      </c>
      <c r="EC376" t="s">
        <v>3</v>
      </c>
      <c r="EE376">
        <v>31727907</v>
      </c>
      <c r="EF376">
        <v>8</v>
      </c>
      <c r="EG376" t="s">
        <v>73</v>
      </c>
      <c r="EH376">
        <v>0</v>
      </c>
      <c r="EI376" t="s">
        <v>3</v>
      </c>
      <c r="EJ376">
        <v>1</v>
      </c>
      <c r="EK376">
        <v>500001</v>
      </c>
      <c r="EL376" t="s">
        <v>74</v>
      </c>
      <c r="EM376" t="s">
        <v>75</v>
      </c>
      <c r="EO376" t="s">
        <v>3</v>
      </c>
      <c r="EQ376">
        <v>0</v>
      </c>
      <c r="ER376">
        <v>60840.08</v>
      </c>
      <c r="ES376">
        <v>60840.08</v>
      </c>
      <c r="ET376">
        <v>0</v>
      </c>
      <c r="EU376">
        <v>0</v>
      </c>
      <c r="EV376">
        <v>0</v>
      </c>
      <c r="EW376">
        <v>0</v>
      </c>
      <c r="EX376">
        <v>0</v>
      </c>
      <c r="EY376">
        <v>0</v>
      </c>
      <c r="FQ376">
        <v>0</v>
      </c>
      <c r="FR376">
        <f t="shared" si="280"/>
        <v>0</v>
      </c>
      <c r="FS376">
        <v>0</v>
      </c>
      <c r="FX376">
        <v>0</v>
      </c>
      <c r="FY376">
        <v>0</v>
      </c>
      <c r="GA376" t="s">
        <v>3</v>
      </c>
      <c r="GD376">
        <v>1</v>
      </c>
      <c r="GF376">
        <v>-2132977165</v>
      </c>
      <c r="GG376">
        <v>2</v>
      </c>
      <c r="GH376">
        <v>1</v>
      </c>
      <c r="GI376">
        <v>2</v>
      </c>
      <c r="GJ376">
        <v>0</v>
      </c>
      <c r="GK376">
        <v>0</v>
      </c>
      <c r="GL376">
        <f t="shared" si="281"/>
        <v>0</v>
      </c>
      <c r="GM376">
        <f t="shared" si="282"/>
        <v>0</v>
      </c>
      <c r="GN376">
        <f t="shared" si="283"/>
        <v>0</v>
      </c>
      <c r="GO376">
        <f t="shared" si="284"/>
        <v>0</v>
      </c>
      <c r="GP376">
        <f t="shared" si="285"/>
        <v>0</v>
      </c>
      <c r="GR376">
        <v>0</v>
      </c>
      <c r="GS376">
        <v>3</v>
      </c>
      <c r="GT376">
        <v>0</v>
      </c>
      <c r="GU376" t="s">
        <v>3</v>
      </c>
      <c r="GV376">
        <f t="shared" si="286"/>
        <v>0</v>
      </c>
      <c r="GW376">
        <v>1</v>
      </c>
      <c r="GX376">
        <f t="shared" si="287"/>
        <v>0</v>
      </c>
      <c r="HA376">
        <v>0</v>
      </c>
      <c r="HB376">
        <v>0</v>
      </c>
      <c r="HC376">
        <f t="shared" si="288"/>
        <v>0</v>
      </c>
      <c r="HE376" t="s">
        <v>3</v>
      </c>
      <c r="HF376" t="s">
        <v>3</v>
      </c>
      <c r="HM376" t="s">
        <v>3</v>
      </c>
      <c r="HN376" t="s">
        <v>3</v>
      </c>
      <c r="HO376" t="s">
        <v>3</v>
      </c>
      <c r="HP376" t="s">
        <v>3</v>
      </c>
      <c r="HQ376" t="s">
        <v>3</v>
      </c>
      <c r="IK376">
        <v>0</v>
      </c>
    </row>
    <row r="378" spans="1:245" x14ac:dyDescent="0.2">
      <c r="A378" s="2">
        <v>51</v>
      </c>
      <c r="B378" s="2">
        <f>B362</f>
        <v>1</v>
      </c>
      <c r="C378" s="2">
        <f>A362</f>
        <v>4</v>
      </c>
      <c r="D378" s="2">
        <f>ROW(A362)</f>
        <v>362</v>
      </c>
      <c r="E378" s="2"/>
      <c r="F378" s="2" t="str">
        <f>IF(F362&lt;&gt;"",F362,"")</f>
        <v>Новый раздел</v>
      </c>
      <c r="G378" s="2" t="str">
        <f>IF(G362&lt;&gt;"",G362,"")</f>
        <v>Ремонт потолка снарядной комнаты</v>
      </c>
      <c r="H378" s="2">
        <v>0</v>
      </c>
      <c r="I378" s="2"/>
      <c r="J378" s="2"/>
      <c r="K378" s="2"/>
      <c r="L378" s="2"/>
      <c r="M378" s="2"/>
      <c r="N378" s="2"/>
      <c r="O378" s="2">
        <f t="shared" ref="O378:T378" si="295">ROUND(AB378,2)</f>
        <v>0</v>
      </c>
      <c r="P378" s="2">
        <f t="shared" si="295"/>
        <v>0</v>
      </c>
      <c r="Q378" s="2">
        <f t="shared" si="295"/>
        <v>0</v>
      </c>
      <c r="R378" s="2">
        <f t="shared" si="295"/>
        <v>0</v>
      </c>
      <c r="S378" s="2">
        <f t="shared" si="295"/>
        <v>0</v>
      </c>
      <c r="T378" s="2">
        <f t="shared" si="295"/>
        <v>0</v>
      </c>
      <c r="U378" s="2">
        <f>AH378</f>
        <v>0</v>
      </c>
      <c r="V378" s="2">
        <f>AI378</f>
        <v>0</v>
      </c>
      <c r="W378" s="2">
        <f>ROUND(AJ378,2)</f>
        <v>0</v>
      </c>
      <c r="X378" s="2">
        <f>ROUND(AK378,2)</f>
        <v>0</v>
      </c>
      <c r="Y378" s="2">
        <f>ROUND(AL378,2)</f>
        <v>0</v>
      </c>
      <c r="Z378" s="2"/>
      <c r="AA378" s="2"/>
      <c r="AB378" s="2">
        <f>ROUND(SUMIF(AA366:AA376,"=32945098",O366:O376),2)</f>
        <v>0</v>
      </c>
      <c r="AC378" s="2">
        <f>ROUND(SUMIF(AA366:AA376,"=32945098",P366:P376),2)</f>
        <v>0</v>
      </c>
      <c r="AD378" s="2">
        <f>ROUND(SUMIF(AA366:AA376,"=32945098",Q366:Q376),2)</f>
        <v>0</v>
      </c>
      <c r="AE378" s="2">
        <f>ROUND(SUMIF(AA366:AA376,"=32945098",R366:R376),2)</f>
        <v>0</v>
      </c>
      <c r="AF378" s="2">
        <f>ROUND(SUMIF(AA366:AA376,"=32945098",S366:S376),2)</f>
        <v>0</v>
      </c>
      <c r="AG378" s="2">
        <f>ROUND(SUMIF(AA366:AA376,"=32945098",T366:T376),2)</f>
        <v>0</v>
      </c>
      <c r="AH378" s="2">
        <f>SUMIF(AA366:AA376,"=32945098",U366:U376)</f>
        <v>0</v>
      </c>
      <c r="AI378" s="2">
        <f>SUMIF(AA366:AA376,"=32945098",V366:V376)</f>
        <v>0</v>
      </c>
      <c r="AJ378" s="2">
        <f>ROUND(SUMIF(AA366:AA376,"=32945098",W366:W376),2)</f>
        <v>0</v>
      </c>
      <c r="AK378" s="2">
        <f>ROUND(SUMIF(AA366:AA376,"=32945098",X366:X376),2)</f>
        <v>0</v>
      </c>
      <c r="AL378" s="2">
        <f>ROUND(SUMIF(AA366:AA376,"=32945098",Y366:Y376),2)</f>
        <v>0</v>
      </c>
      <c r="AM378" s="2"/>
      <c r="AN378" s="2"/>
      <c r="AO378" s="2">
        <f t="shared" ref="AO378:BD378" si="296">ROUND(BX378,2)</f>
        <v>391.56</v>
      </c>
      <c r="AP378" s="2">
        <f t="shared" si="296"/>
        <v>0</v>
      </c>
      <c r="AQ378" s="2">
        <f t="shared" si="296"/>
        <v>0</v>
      </c>
      <c r="AR378" s="2">
        <f t="shared" si="296"/>
        <v>0</v>
      </c>
      <c r="AS378" s="2">
        <f t="shared" si="296"/>
        <v>0</v>
      </c>
      <c r="AT378" s="2">
        <f t="shared" si="296"/>
        <v>0</v>
      </c>
      <c r="AU378" s="2">
        <f t="shared" si="296"/>
        <v>0</v>
      </c>
      <c r="AV378" s="2">
        <f t="shared" si="296"/>
        <v>-391.56</v>
      </c>
      <c r="AW378" s="2">
        <f t="shared" si="296"/>
        <v>0</v>
      </c>
      <c r="AX378" s="2">
        <f t="shared" si="296"/>
        <v>391.56</v>
      </c>
      <c r="AY378" s="2">
        <f t="shared" si="296"/>
        <v>-391.56</v>
      </c>
      <c r="AZ378" s="2">
        <f t="shared" si="296"/>
        <v>0</v>
      </c>
      <c r="BA378" s="2">
        <f t="shared" si="296"/>
        <v>0</v>
      </c>
      <c r="BB378" s="2">
        <f t="shared" si="296"/>
        <v>0</v>
      </c>
      <c r="BC378" s="2">
        <f t="shared" si="296"/>
        <v>0</v>
      </c>
      <c r="BD378" s="2">
        <f t="shared" si="296"/>
        <v>0</v>
      </c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>
        <f>ROUND(SUMIF(AA366:AA376,"=32945098",FQ366:FQ376),2)</f>
        <v>391.56</v>
      </c>
      <c r="BY378" s="2">
        <f>ROUND(SUMIF(AA366:AA376,"=32945098",FR366:FR376),2)</f>
        <v>0</v>
      </c>
      <c r="BZ378" s="2">
        <f>ROUND(SUMIF(AA366:AA376,"=32945098",GL366:GL376),2)</f>
        <v>0</v>
      </c>
      <c r="CA378" s="2">
        <f>ROUND(SUMIF(AA366:AA376,"=32945098",GM366:GM376),2)</f>
        <v>0</v>
      </c>
      <c r="CB378" s="2">
        <f>ROUND(SUMIF(AA366:AA376,"=32945098",GN366:GN376),2)</f>
        <v>0</v>
      </c>
      <c r="CC378" s="2">
        <f>ROUND(SUMIF(AA366:AA376,"=32945098",GO366:GO376),2)</f>
        <v>0</v>
      </c>
      <c r="CD378" s="2">
        <f>ROUND(SUMIF(AA366:AA376,"=32945098",GP366:GP376),2)</f>
        <v>0</v>
      </c>
      <c r="CE378" s="2">
        <f>AC378-BX378</f>
        <v>-391.56</v>
      </c>
      <c r="CF378" s="2">
        <f>AC378-BY378</f>
        <v>0</v>
      </c>
      <c r="CG378" s="2">
        <f>BX378-BZ378</f>
        <v>391.56</v>
      </c>
      <c r="CH378" s="2">
        <f>AC378-BX378-BY378+BZ378</f>
        <v>-391.56</v>
      </c>
      <c r="CI378" s="2">
        <f>BY378-BZ378</f>
        <v>0</v>
      </c>
      <c r="CJ378" s="2">
        <f>ROUND(SUMIF(AA366:AA376,"=32945098",GX366:GX376),2)</f>
        <v>0</v>
      </c>
      <c r="CK378" s="2">
        <f>ROUND(SUMIF(AA366:AA376,"=32945098",GY366:GY376),2)</f>
        <v>0</v>
      </c>
      <c r="CL378" s="2">
        <f>ROUND(SUMIF(AA366:AA376,"=32945098",GZ366:GZ376),2)</f>
        <v>0</v>
      </c>
      <c r="CM378" s="2">
        <f>ROUND(SUMIF(AA366:AA376,"=32945098",HD366:HD376),2)</f>
        <v>0</v>
      </c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  <c r="DT378" s="3"/>
      <c r="DU378" s="3"/>
      <c r="DV378" s="3"/>
      <c r="DW378" s="3"/>
      <c r="DX378" s="3"/>
      <c r="DY378" s="3"/>
      <c r="DZ378" s="3"/>
      <c r="EA378" s="3"/>
      <c r="EB378" s="3"/>
      <c r="EC378" s="3"/>
      <c r="ED378" s="3"/>
      <c r="EE378" s="3"/>
      <c r="EF378" s="3"/>
      <c r="EG378" s="3"/>
      <c r="EH378" s="3"/>
      <c r="EI378" s="3"/>
      <c r="EJ378" s="3"/>
      <c r="EK378" s="3"/>
      <c r="EL378" s="3"/>
      <c r="EM378" s="3"/>
      <c r="EN378" s="3"/>
      <c r="EO378" s="3"/>
      <c r="EP378" s="3"/>
      <c r="EQ378" s="3"/>
      <c r="ER378" s="3"/>
      <c r="ES378" s="3"/>
      <c r="ET378" s="3"/>
      <c r="EU378" s="3"/>
      <c r="EV378" s="3"/>
      <c r="EW378" s="3"/>
      <c r="EX378" s="3"/>
      <c r="EY378" s="3"/>
      <c r="EZ378" s="3"/>
      <c r="FA378" s="3"/>
      <c r="FB378" s="3"/>
      <c r="FC378" s="3"/>
      <c r="FD378" s="3"/>
      <c r="FE378" s="3"/>
      <c r="FF378" s="3"/>
      <c r="FG378" s="3"/>
      <c r="FH378" s="3"/>
      <c r="FI378" s="3"/>
      <c r="FJ378" s="3"/>
      <c r="FK378" s="3"/>
      <c r="FL378" s="3"/>
      <c r="FM378" s="3"/>
      <c r="FN378" s="3"/>
      <c r="FO378" s="3"/>
      <c r="FP378" s="3"/>
      <c r="FQ378" s="3"/>
      <c r="FR378" s="3"/>
      <c r="FS378" s="3"/>
      <c r="FT378" s="3"/>
      <c r="FU378" s="3"/>
      <c r="FV378" s="3"/>
      <c r="FW378" s="3"/>
      <c r="FX378" s="3"/>
      <c r="FY378" s="3"/>
      <c r="FZ378" s="3"/>
      <c r="GA378" s="3"/>
      <c r="GB378" s="3"/>
      <c r="GC378" s="3"/>
      <c r="GD378" s="3"/>
      <c r="GE378" s="3"/>
      <c r="GF378" s="3"/>
      <c r="GG378" s="3"/>
      <c r="GH378" s="3"/>
      <c r="GI378" s="3"/>
      <c r="GJ378" s="3"/>
      <c r="GK378" s="3"/>
      <c r="GL378" s="3"/>
      <c r="GM378" s="3"/>
      <c r="GN378" s="3"/>
      <c r="GO378" s="3"/>
      <c r="GP378" s="3"/>
      <c r="GQ378" s="3"/>
      <c r="GR378" s="3"/>
      <c r="GS378" s="3"/>
      <c r="GT378" s="3"/>
      <c r="GU378" s="3"/>
      <c r="GV378" s="3"/>
      <c r="GW378" s="3"/>
      <c r="GX378" s="3">
        <v>0</v>
      </c>
    </row>
    <row r="380" spans="1:245" x14ac:dyDescent="0.2">
      <c r="A380" s="4">
        <v>50</v>
      </c>
      <c r="B380" s="4">
        <v>0</v>
      </c>
      <c r="C380" s="4">
        <v>0</v>
      </c>
      <c r="D380" s="4">
        <v>1</v>
      </c>
      <c r="E380" s="4">
        <v>201</v>
      </c>
      <c r="F380" s="4">
        <f>ROUND(Source!O378,O380)</f>
        <v>0</v>
      </c>
      <c r="G380" s="4" t="s">
        <v>107</v>
      </c>
      <c r="H380" s="4" t="s">
        <v>108</v>
      </c>
      <c r="I380" s="4"/>
      <c r="J380" s="4"/>
      <c r="K380" s="4">
        <v>201</v>
      </c>
      <c r="L380" s="4">
        <v>1</v>
      </c>
      <c r="M380" s="4">
        <v>3</v>
      </c>
      <c r="N380" s="4" t="s">
        <v>3</v>
      </c>
      <c r="O380" s="4">
        <v>2</v>
      </c>
      <c r="P380" s="4"/>
      <c r="Q380" s="4"/>
      <c r="R380" s="4"/>
      <c r="S380" s="4"/>
      <c r="T380" s="4"/>
      <c r="U380" s="4"/>
      <c r="V380" s="4"/>
      <c r="W380" s="4">
        <v>10839.83</v>
      </c>
      <c r="X380" s="4">
        <v>1</v>
      </c>
      <c r="Y380" s="4">
        <v>10839.83</v>
      </c>
      <c r="Z380" s="4"/>
      <c r="AA380" s="4"/>
      <c r="AB380" s="4"/>
    </row>
    <row r="381" spans="1:245" x14ac:dyDescent="0.2">
      <c r="A381" s="4">
        <v>50</v>
      </c>
      <c r="B381" s="4">
        <v>0</v>
      </c>
      <c r="C381" s="4">
        <v>0</v>
      </c>
      <c r="D381" s="4">
        <v>1</v>
      </c>
      <c r="E381" s="4">
        <v>202</v>
      </c>
      <c r="F381" s="4">
        <f>ROUND(Source!P378,O381)</f>
        <v>0</v>
      </c>
      <c r="G381" s="4" t="s">
        <v>109</v>
      </c>
      <c r="H381" s="4" t="s">
        <v>110</v>
      </c>
      <c r="I381" s="4"/>
      <c r="J381" s="4"/>
      <c r="K381" s="4">
        <v>202</v>
      </c>
      <c r="L381" s="4">
        <v>2</v>
      </c>
      <c r="M381" s="4">
        <v>3</v>
      </c>
      <c r="N381" s="4" t="s">
        <v>3</v>
      </c>
      <c r="O381" s="4">
        <v>2</v>
      </c>
      <c r="P381" s="4"/>
      <c r="Q381" s="4"/>
      <c r="R381" s="4"/>
      <c r="S381" s="4"/>
      <c r="T381" s="4"/>
      <c r="U381" s="4"/>
      <c r="V381" s="4"/>
      <c r="W381" s="4">
        <v>3147.82</v>
      </c>
      <c r="X381" s="4">
        <v>1</v>
      </c>
      <c r="Y381" s="4">
        <v>3147.82</v>
      </c>
      <c r="Z381" s="4"/>
      <c r="AA381" s="4"/>
      <c r="AB381" s="4"/>
    </row>
    <row r="382" spans="1:245" x14ac:dyDescent="0.2">
      <c r="A382" s="4">
        <v>50</v>
      </c>
      <c r="B382" s="4">
        <v>0</v>
      </c>
      <c r="C382" s="4">
        <v>0</v>
      </c>
      <c r="D382" s="4">
        <v>1</v>
      </c>
      <c r="E382" s="4">
        <v>222</v>
      </c>
      <c r="F382" s="4">
        <f>ROUND(Source!AO378,O382)</f>
        <v>391.56</v>
      </c>
      <c r="G382" s="4" t="s">
        <v>111</v>
      </c>
      <c r="H382" s="4" t="s">
        <v>112</v>
      </c>
      <c r="I382" s="4"/>
      <c r="J382" s="4"/>
      <c r="K382" s="4">
        <v>222</v>
      </c>
      <c r="L382" s="4">
        <v>3</v>
      </c>
      <c r="M382" s="4">
        <v>3</v>
      </c>
      <c r="N382" s="4" t="s">
        <v>3</v>
      </c>
      <c r="O382" s="4">
        <v>2</v>
      </c>
      <c r="P382" s="4"/>
      <c r="Q382" s="4"/>
      <c r="R382" s="4"/>
      <c r="S382" s="4"/>
      <c r="T382" s="4"/>
      <c r="U382" s="4"/>
      <c r="V382" s="4"/>
      <c r="W382" s="4">
        <v>391.56</v>
      </c>
      <c r="X382" s="4">
        <v>1</v>
      </c>
      <c r="Y382" s="4">
        <v>391.56</v>
      </c>
      <c r="Z382" s="4"/>
      <c r="AA382" s="4"/>
      <c r="AB382" s="4"/>
    </row>
    <row r="383" spans="1:245" x14ac:dyDescent="0.2">
      <c r="A383" s="4">
        <v>50</v>
      </c>
      <c r="B383" s="4">
        <v>0</v>
      </c>
      <c r="C383" s="4">
        <v>0</v>
      </c>
      <c r="D383" s="4">
        <v>1</v>
      </c>
      <c r="E383" s="4">
        <v>225</v>
      </c>
      <c r="F383" s="4">
        <f>ROUND(Source!AV378,O383)</f>
        <v>-391.56</v>
      </c>
      <c r="G383" s="4" t="s">
        <v>113</v>
      </c>
      <c r="H383" s="4" t="s">
        <v>114</v>
      </c>
      <c r="I383" s="4"/>
      <c r="J383" s="4"/>
      <c r="K383" s="4">
        <v>225</v>
      </c>
      <c r="L383" s="4">
        <v>4</v>
      </c>
      <c r="M383" s="4">
        <v>3</v>
      </c>
      <c r="N383" s="4" t="s">
        <v>3</v>
      </c>
      <c r="O383" s="4">
        <v>2</v>
      </c>
      <c r="P383" s="4"/>
      <c r="Q383" s="4"/>
      <c r="R383" s="4"/>
      <c r="S383" s="4"/>
      <c r="T383" s="4"/>
      <c r="U383" s="4"/>
      <c r="V383" s="4"/>
      <c r="W383" s="4">
        <v>3147.82</v>
      </c>
      <c r="X383" s="4">
        <v>1</v>
      </c>
      <c r="Y383" s="4">
        <v>3147.82</v>
      </c>
      <c r="Z383" s="4"/>
      <c r="AA383" s="4"/>
      <c r="AB383" s="4"/>
    </row>
    <row r="384" spans="1:245" x14ac:dyDescent="0.2">
      <c r="A384" s="4">
        <v>50</v>
      </c>
      <c r="B384" s="4">
        <v>0</v>
      </c>
      <c r="C384" s="4">
        <v>0</v>
      </c>
      <c r="D384" s="4">
        <v>1</v>
      </c>
      <c r="E384" s="4">
        <v>226</v>
      </c>
      <c r="F384" s="4">
        <f>ROUND(Source!AW378,O384)</f>
        <v>0</v>
      </c>
      <c r="G384" s="4" t="s">
        <v>115</v>
      </c>
      <c r="H384" s="4" t="s">
        <v>116</v>
      </c>
      <c r="I384" s="4"/>
      <c r="J384" s="4"/>
      <c r="K384" s="4">
        <v>226</v>
      </c>
      <c r="L384" s="4">
        <v>5</v>
      </c>
      <c r="M384" s="4">
        <v>3</v>
      </c>
      <c r="N384" s="4" t="s">
        <v>3</v>
      </c>
      <c r="O384" s="4">
        <v>2</v>
      </c>
      <c r="P384" s="4"/>
      <c r="Q384" s="4"/>
      <c r="R384" s="4"/>
      <c r="S384" s="4"/>
      <c r="T384" s="4"/>
      <c r="U384" s="4"/>
      <c r="V384" s="4"/>
      <c r="W384" s="4">
        <v>3147.82</v>
      </c>
      <c r="X384" s="4">
        <v>1</v>
      </c>
      <c r="Y384" s="4">
        <v>3147.82</v>
      </c>
      <c r="Z384" s="4"/>
      <c r="AA384" s="4"/>
      <c r="AB384" s="4"/>
    </row>
    <row r="385" spans="1:28" x14ac:dyDescent="0.2">
      <c r="A385" s="4">
        <v>50</v>
      </c>
      <c r="B385" s="4">
        <v>0</v>
      </c>
      <c r="C385" s="4">
        <v>0</v>
      </c>
      <c r="D385" s="4">
        <v>1</v>
      </c>
      <c r="E385" s="4">
        <v>227</v>
      </c>
      <c r="F385" s="4">
        <f>ROUND(Source!AX378,O385)</f>
        <v>391.56</v>
      </c>
      <c r="G385" s="4" t="s">
        <v>117</v>
      </c>
      <c r="H385" s="4" t="s">
        <v>118</v>
      </c>
      <c r="I385" s="4"/>
      <c r="J385" s="4"/>
      <c r="K385" s="4">
        <v>227</v>
      </c>
      <c r="L385" s="4">
        <v>6</v>
      </c>
      <c r="M385" s="4">
        <v>3</v>
      </c>
      <c r="N385" s="4" t="s">
        <v>3</v>
      </c>
      <c r="O385" s="4">
        <v>2</v>
      </c>
      <c r="P385" s="4"/>
      <c r="Q385" s="4"/>
      <c r="R385" s="4"/>
      <c r="S385" s="4"/>
      <c r="T385" s="4"/>
      <c r="U385" s="4"/>
      <c r="V385" s="4"/>
      <c r="W385" s="4">
        <v>0</v>
      </c>
      <c r="X385" s="4">
        <v>1</v>
      </c>
      <c r="Y385" s="4">
        <v>0</v>
      </c>
      <c r="Z385" s="4"/>
      <c r="AA385" s="4"/>
      <c r="AB385" s="4"/>
    </row>
    <row r="386" spans="1:28" x14ac:dyDescent="0.2">
      <c r="A386" s="4">
        <v>50</v>
      </c>
      <c r="B386" s="4">
        <v>0</v>
      </c>
      <c r="C386" s="4">
        <v>0</v>
      </c>
      <c r="D386" s="4">
        <v>1</v>
      </c>
      <c r="E386" s="4">
        <v>228</v>
      </c>
      <c r="F386" s="4">
        <f>ROUND(Source!AY378,O386)</f>
        <v>-391.56</v>
      </c>
      <c r="G386" s="4" t="s">
        <v>119</v>
      </c>
      <c r="H386" s="4" t="s">
        <v>120</v>
      </c>
      <c r="I386" s="4"/>
      <c r="J386" s="4"/>
      <c r="K386" s="4">
        <v>228</v>
      </c>
      <c r="L386" s="4">
        <v>7</v>
      </c>
      <c r="M386" s="4">
        <v>3</v>
      </c>
      <c r="N386" s="4" t="s">
        <v>3</v>
      </c>
      <c r="O386" s="4">
        <v>2</v>
      </c>
      <c r="P386" s="4"/>
      <c r="Q386" s="4"/>
      <c r="R386" s="4"/>
      <c r="S386" s="4"/>
      <c r="T386" s="4"/>
      <c r="U386" s="4"/>
      <c r="V386" s="4"/>
      <c r="W386" s="4">
        <v>3147.82</v>
      </c>
      <c r="X386" s="4">
        <v>1</v>
      </c>
      <c r="Y386" s="4">
        <v>3147.82</v>
      </c>
      <c r="Z386" s="4"/>
      <c r="AA386" s="4"/>
      <c r="AB386" s="4"/>
    </row>
    <row r="387" spans="1:28" x14ac:dyDescent="0.2">
      <c r="A387" s="4">
        <v>50</v>
      </c>
      <c r="B387" s="4">
        <v>0</v>
      </c>
      <c r="C387" s="4">
        <v>0</v>
      </c>
      <c r="D387" s="4">
        <v>1</v>
      </c>
      <c r="E387" s="4">
        <v>216</v>
      </c>
      <c r="F387" s="4">
        <f>ROUND(Source!AP378,O387)</f>
        <v>0</v>
      </c>
      <c r="G387" s="4" t="s">
        <v>121</v>
      </c>
      <c r="H387" s="4" t="s">
        <v>122</v>
      </c>
      <c r="I387" s="4"/>
      <c r="J387" s="4"/>
      <c r="K387" s="4">
        <v>216</v>
      </c>
      <c r="L387" s="4">
        <v>8</v>
      </c>
      <c r="M387" s="4">
        <v>3</v>
      </c>
      <c r="N387" s="4" t="s">
        <v>3</v>
      </c>
      <c r="O387" s="4">
        <v>2</v>
      </c>
      <c r="P387" s="4"/>
      <c r="Q387" s="4"/>
      <c r="R387" s="4"/>
      <c r="S387" s="4"/>
      <c r="T387" s="4"/>
      <c r="U387" s="4"/>
      <c r="V387" s="4"/>
      <c r="W387" s="4">
        <v>0</v>
      </c>
      <c r="X387" s="4">
        <v>1</v>
      </c>
      <c r="Y387" s="4">
        <v>0</v>
      </c>
      <c r="Z387" s="4"/>
      <c r="AA387" s="4"/>
      <c r="AB387" s="4"/>
    </row>
    <row r="388" spans="1:28" x14ac:dyDescent="0.2">
      <c r="A388" s="4">
        <v>50</v>
      </c>
      <c r="B388" s="4">
        <v>0</v>
      </c>
      <c r="C388" s="4">
        <v>0</v>
      </c>
      <c r="D388" s="4">
        <v>1</v>
      </c>
      <c r="E388" s="4">
        <v>223</v>
      </c>
      <c r="F388" s="4">
        <f>ROUND(Source!AQ378,O388)</f>
        <v>0</v>
      </c>
      <c r="G388" s="4" t="s">
        <v>123</v>
      </c>
      <c r="H388" s="4" t="s">
        <v>124</v>
      </c>
      <c r="I388" s="4"/>
      <c r="J388" s="4"/>
      <c r="K388" s="4">
        <v>223</v>
      </c>
      <c r="L388" s="4">
        <v>9</v>
      </c>
      <c r="M388" s="4">
        <v>3</v>
      </c>
      <c r="N388" s="4" t="s">
        <v>3</v>
      </c>
      <c r="O388" s="4">
        <v>2</v>
      </c>
      <c r="P388" s="4"/>
      <c r="Q388" s="4"/>
      <c r="R388" s="4"/>
      <c r="S388" s="4"/>
      <c r="T388" s="4"/>
      <c r="U388" s="4"/>
      <c r="V388" s="4"/>
      <c r="W388" s="4">
        <v>0</v>
      </c>
      <c r="X388" s="4">
        <v>1</v>
      </c>
      <c r="Y388" s="4">
        <v>0</v>
      </c>
      <c r="Z388" s="4"/>
      <c r="AA388" s="4"/>
      <c r="AB388" s="4"/>
    </row>
    <row r="389" spans="1:28" x14ac:dyDescent="0.2">
      <c r="A389" s="4">
        <v>50</v>
      </c>
      <c r="B389" s="4">
        <v>0</v>
      </c>
      <c r="C389" s="4">
        <v>0</v>
      </c>
      <c r="D389" s="4">
        <v>1</v>
      </c>
      <c r="E389" s="4">
        <v>229</v>
      </c>
      <c r="F389" s="4">
        <f>ROUND(Source!AZ378,O389)</f>
        <v>0</v>
      </c>
      <c r="G389" s="4" t="s">
        <v>125</v>
      </c>
      <c r="H389" s="4" t="s">
        <v>126</v>
      </c>
      <c r="I389" s="4"/>
      <c r="J389" s="4"/>
      <c r="K389" s="4">
        <v>229</v>
      </c>
      <c r="L389" s="4">
        <v>10</v>
      </c>
      <c r="M389" s="4">
        <v>3</v>
      </c>
      <c r="N389" s="4" t="s">
        <v>3</v>
      </c>
      <c r="O389" s="4">
        <v>2</v>
      </c>
      <c r="P389" s="4"/>
      <c r="Q389" s="4"/>
      <c r="R389" s="4"/>
      <c r="S389" s="4"/>
      <c r="T389" s="4"/>
      <c r="U389" s="4"/>
      <c r="V389" s="4"/>
      <c r="W389" s="4">
        <v>0</v>
      </c>
      <c r="X389" s="4">
        <v>1</v>
      </c>
      <c r="Y389" s="4">
        <v>0</v>
      </c>
      <c r="Z389" s="4"/>
      <c r="AA389" s="4"/>
      <c r="AB389" s="4"/>
    </row>
    <row r="390" spans="1:28" x14ac:dyDescent="0.2">
      <c r="A390" s="4">
        <v>50</v>
      </c>
      <c r="B390" s="4">
        <v>0</v>
      </c>
      <c r="C390" s="4">
        <v>0</v>
      </c>
      <c r="D390" s="4">
        <v>1</v>
      </c>
      <c r="E390" s="4">
        <v>203</v>
      </c>
      <c r="F390" s="4">
        <f>ROUND(Source!Q378,O390)</f>
        <v>0</v>
      </c>
      <c r="G390" s="4" t="s">
        <v>127</v>
      </c>
      <c r="H390" s="4" t="s">
        <v>128</v>
      </c>
      <c r="I390" s="4"/>
      <c r="J390" s="4"/>
      <c r="K390" s="4">
        <v>203</v>
      </c>
      <c r="L390" s="4">
        <v>11</v>
      </c>
      <c r="M390" s="4">
        <v>3</v>
      </c>
      <c r="N390" s="4" t="s">
        <v>3</v>
      </c>
      <c r="O390" s="4">
        <v>2</v>
      </c>
      <c r="P390" s="4"/>
      <c r="Q390" s="4"/>
      <c r="R390" s="4"/>
      <c r="S390" s="4"/>
      <c r="T390" s="4"/>
      <c r="U390" s="4"/>
      <c r="V390" s="4"/>
      <c r="W390" s="4">
        <v>19.78</v>
      </c>
      <c r="X390" s="4">
        <v>1</v>
      </c>
      <c r="Y390" s="4">
        <v>19.78</v>
      </c>
      <c r="Z390" s="4"/>
      <c r="AA390" s="4"/>
      <c r="AB390" s="4"/>
    </row>
    <row r="391" spans="1:28" x14ac:dyDescent="0.2">
      <c r="A391" s="4">
        <v>50</v>
      </c>
      <c r="B391" s="4">
        <v>0</v>
      </c>
      <c r="C391" s="4">
        <v>0</v>
      </c>
      <c r="D391" s="4">
        <v>1</v>
      </c>
      <c r="E391" s="4">
        <v>231</v>
      </c>
      <c r="F391" s="4">
        <f>ROUND(Source!BB378,O391)</f>
        <v>0</v>
      </c>
      <c r="G391" s="4" t="s">
        <v>129</v>
      </c>
      <c r="H391" s="4" t="s">
        <v>130</v>
      </c>
      <c r="I391" s="4"/>
      <c r="J391" s="4"/>
      <c r="K391" s="4">
        <v>231</v>
      </c>
      <c r="L391" s="4">
        <v>12</v>
      </c>
      <c r="M391" s="4">
        <v>3</v>
      </c>
      <c r="N391" s="4" t="s">
        <v>3</v>
      </c>
      <c r="O391" s="4">
        <v>2</v>
      </c>
      <c r="P391" s="4"/>
      <c r="Q391" s="4"/>
      <c r="R391" s="4"/>
      <c r="S391" s="4"/>
      <c r="T391" s="4"/>
      <c r="U391" s="4"/>
      <c r="V391" s="4"/>
      <c r="W391" s="4">
        <v>0</v>
      </c>
      <c r="X391" s="4">
        <v>1</v>
      </c>
      <c r="Y391" s="4">
        <v>0</v>
      </c>
      <c r="Z391" s="4"/>
      <c r="AA391" s="4"/>
      <c r="AB391" s="4"/>
    </row>
    <row r="392" spans="1:28" x14ac:dyDescent="0.2">
      <c r="A392" s="4">
        <v>50</v>
      </c>
      <c r="B392" s="4">
        <v>0</v>
      </c>
      <c r="C392" s="4">
        <v>0</v>
      </c>
      <c r="D392" s="4">
        <v>1</v>
      </c>
      <c r="E392" s="4">
        <v>204</v>
      </c>
      <c r="F392" s="4">
        <f>ROUND(Source!R378,O392)</f>
        <v>0</v>
      </c>
      <c r="G392" s="4" t="s">
        <v>131</v>
      </c>
      <c r="H392" s="4" t="s">
        <v>132</v>
      </c>
      <c r="I392" s="4"/>
      <c r="J392" s="4"/>
      <c r="K392" s="4">
        <v>204</v>
      </c>
      <c r="L392" s="4">
        <v>13</v>
      </c>
      <c r="M392" s="4">
        <v>3</v>
      </c>
      <c r="N392" s="4" t="s">
        <v>3</v>
      </c>
      <c r="O392" s="4">
        <v>2</v>
      </c>
      <c r="P392" s="4"/>
      <c r="Q392" s="4"/>
      <c r="R392" s="4"/>
      <c r="S392" s="4"/>
      <c r="T392" s="4"/>
      <c r="U392" s="4"/>
      <c r="V392" s="4"/>
      <c r="W392" s="4">
        <v>92.44</v>
      </c>
      <c r="X392" s="4">
        <v>1</v>
      </c>
      <c r="Y392" s="4">
        <v>92.44</v>
      </c>
      <c r="Z392" s="4"/>
      <c r="AA392" s="4"/>
      <c r="AB392" s="4"/>
    </row>
    <row r="393" spans="1:28" x14ac:dyDescent="0.2">
      <c r="A393" s="4">
        <v>50</v>
      </c>
      <c r="B393" s="4">
        <v>0</v>
      </c>
      <c r="C393" s="4">
        <v>0</v>
      </c>
      <c r="D393" s="4">
        <v>1</v>
      </c>
      <c r="E393" s="4">
        <v>205</v>
      </c>
      <c r="F393" s="4">
        <f>ROUND(Source!S378,O393)</f>
        <v>0</v>
      </c>
      <c r="G393" s="4" t="s">
        <v>133</v>
      </c>
      <c r="H393" s="4" t="s">
        <v>134</v>
      </c>
      <c r="I393" s="4"/>
      <c r="J393" s="4"/>
      <c r="K393" s="4">
        <v>205</v>
      </c>
      <c r="L393" s="4">
        <v>14</v>
      </c>
      <c r="M393" s="4">
        <v>3</v>
      </c>
      <c r="N393" s="4" t="s">
        <v>3</v>
      </c>
      <c r="O393" s="4">
        <v>2</v>
      </c>
      <c r="P393" s="4"/>
      <c r="Q393" s="4"/>
      <c r="R393" s="4"/>
      <c r="S393" s="4"/>
      <c r="T393" s="4"/>
      <c r="U393" s="4"/>
      <c r="V393" s="4"/>
      <c r="W393" s="4">
        <v>7579.79</v>
      </c>
      <c r="X393" s="4">
        <v>1</v>
      </c>
      <c r="Y393" s="4">
        <v>7579.79</v>
      </c>
      <c r="Z393" s="4"/>
      <c r="AA393" s="4"/>
      <c r="AB393" s="4"/>
    </row>
    <row r="394" spans="1:28" x14ac:dyDescent="0.2">
      <c r="A394" s="4">
        <v>50</v>
      </c>
      <c r="B394" s="4">
        <v>0</v>
      </c>
      <c r="C394" s="4">
        <v>0</v>
      </c>
      <c r="D394" s="4">
        <v>1</v>
      </c>
      <c r="E394" s="4">
        <v>232</v>
      </c>
      <c r="F394" s="4">
        <f>ROUND(Source!BC378,O394)</f>
        <v>0</v>
      </c>
      <c r="G394" s="4" t="s">
        <v>135</v>
      </c>
      <c r="H394" s="4" t="s">
        <v>136</v>
      </c>
      <c r="I394" s="4"/>
      <c r="J394" s="4"/>
      <c r="K394" s="4">
        <v>232</v>
      </c>
      <c r="L394" s="4">
        <v>15</v>
      </c>
      <c r="M394" s="4">
        <v>3</v>
      </c>
      <c r="N394" s="4" t="s">
        <v>3</v>
      </c>
      <c r="O394" s="4">
        <v>2</v>
      </c>
      <c r="P394" s="4"/>
      <c r="Q394" s="4"/>
      <c r="R394" s="4"/>
      <c r="S394" s="4"/>
      <c r="T394" s="4"/>
      <c r="U394" s="4"/>
      <c r="V394" s="4"/>
      <c r="W394" s="4">
        <v>0</v>
      </c>
      <c r="X394" s="4">
        <v>1</v>
      </c>
      <c r="Y394" s="4">
        <v>0</v>
      </c>
      <c r="Z394" s="4"/>
      <c r="AA394" s="4"/>
      <c r="AB394" s="4"/>
    </row>
    <row r="395" spans="1:28" x14ac:dyDescent="0.2">
      <c r="A395" s="4">
        <v>50</v>
      </c>
      <c r="B395" s="4">
        <v>0</v>
      </c>
      <c r="C395" s="4">
        <v>0</v>
      </c>
      <c r="D395" s="4">
        <v>1</v>
      </c>
      <c r="E395" s="4">
        <v>214</v>
      </c>
      <c r="F395" s="4">
        <f>ROUND(Source!AS378,O395)</f>
        <v>0</v>
      </c>
      <c r="G395" s="4" t="s">
        <v>137</v>
      </c>
      <c r="H395" s="4" t="s">
        <v>138</v>
      </c>
      <c r="I395" s="4"/>
      <c r="J395" s="4"/>
      <c r="K395" s="4">
        <v>214</v>
      </c>
      <c r="L395" s="4">
        <v>16</v>
      </c>
      <c r="M395" s="4">
        <v>3</v>
      </c>
      <c r="N395" s="4" t="s">
        <v>3</v>
      </c>
      <c r="O395" s="4">
        <v>2</v>
      </c>
      <c r="P395" s="4"/>
      <c r="Q395" s="4"/>
      <c r="R395" s="4"/>
      <c r="S395" s="4"/>
      <c r="T395" s="4"/>
      <c r="U395" s="4"/>
      <c r="V395" s="4"/>
      <c r="W395" s="4">
        <v>21008.02</v>
      </c>
      <c r="X395" s="4">
        <v>1</v>
      </c>
      <c r="Y395" s="4">
        <v>21008.02</v>
      </c>
      <c r="Z395" s="4"/>
      <c r="AA395" s="4"/>
      <c r="AB395" s="4"/>
    </row>
    <row r="396" spans="1:28" x14ac:dyDescent="0.2">
      <c r="A396" s="4">
        <v>50</v>
      </c>
      <c r="B396" s="4">
        <v>0</v>
      </c>
      <c r="C396" s="4">
        <v>0</v>
      </c>
      <c r="D396" s="4">
        <v>1</v>
      </c>
      <c r="E396" s="4">
        <v>215</v>
      </c>
      <c r="F396" s="4">
        <f>ROUND(Source!AT378,O396)</f>
        <v>0</v>
      </c>
      <c r="G396" s="4" t="s">
        <v>139</v>
      </c>
      <c r="H396" s="4" t="s">
        <v>140</v>
      </c>
      <c r="I396" s="4"/>
      <c r="J396" s="4"/>
      <c r="K396" s="4">
        <v>215</v>
      </c>
      <c r="L396" s="4">
        <v>17</v>
      </c>
      <c r="M396" s="4">
        <v>3</v>
      </c>
      <c r="N396" s="4" t="s">
        <v>3</v>
      </c>
      <c r="O396" s="4">
        <v>2</v>
      </c>
      <c r="P396" s="4"/>
      <c r="Q396" s="4"/>
      <c r="R396" s="4"/>
      <c r="S396" s="4"/>
      <c r="T396" s="4"/>
      <c r="U396" s="4"/>
      <c r="V396" s="4"/>
      <c r="W396" s="4">
        <v>0</v>
      </c>
      <c r="X396" s="4">
        <v>1</v>
      </c>
      <c r="Y396" s="4">
        <v>0</v>
      </c>
      <c r="Z396" s="4"/>
      <c r="AA396" s="4"/>
      <c r="AB396" s="4"/>
    </row>
    <row r="397" spans="1:28" x14ac:dyDescent="0.2">
      <c r="A397" s="4">
        <v>50</v>
      </c>
      <c r="B397" s="4">
        <v>0</v>
      </c>
      <c r="C397" s="4">
        <v>0</v>
      </c>
      <c r="D397" s="4">
        <v>1</v>
      </c>
      <c r="E397" s="4">
        <v>217</v>
      </c>
      <c r="F397" s="4">
        <f>ROUND(Source!AU378,O397)</f>
        <v>0</v>
      </c>
      <c r="G397" s="4" t="s">
        <v>141</v>
      </c>
      <c r="H397" s="4" t="s">
        <v>142</v>
      </c>
      <c r="I397" s="4"/>
      <c r="J397" s="4"/>
      <c r="K397" s="4">
        <v>217</v>
      </c>
      <c r="L397" s="4">
        <v>18</v>
      </c>
      <c r="M397" s="4">
        <v>3</v>
      </c>
      <c r="N397" s="4" t="s">
        <v>3</v>
      </c>
      <c r="O397" s="4">
        <v>2</v>
      </c>
      <c r="P397" s="4"/>
      <c r="Q397" s="4"/>
      <c r="R397" s="4"/>
      <c r="S397" s="4"/>
      <c r="T397" s="4"/>
      <c r="U397" s="4"/>
      <c r="V397" s="4"/>
      <c r="W397" s="4">
        <v>0</v>
      </c>
      <c r="X397" s="4">
        <v>1</v>
      </c>
      <c r="Y397" s="4">
        <v>0</v>
      </c>
      <c r="Z397" s="4"/>
      <c r="AA397" s="4"/>
      <c r="AB397" s="4"/>
    </row>
    <row r="398" spans="1:28" x14ac:dyDescent="0.2">
      <c r="A398" s="4">
        <v>50</v>
      </c>
      <c r="B398" s="4">
        <v>0</v>
      </c>
      <c r="C398" s="4">
        <v>0</v>
      </c>
      <c r="D398" s="4">
        <v>1</v>
      </c>
      <c r="E398" s="4">
        <v>230</v>
      </c>
      <c r="F398" s="4">
        <f>ROUND(Source!BA378,O398)</f>
        <v>0</v>
      </c>
      <c r="G398" s="4" t="s">
        <v>143</v>
      </c>
      <c r="H398" s="4" t="s">
        <v>144</v>
      </c>
      <c r="I398" s="4"/>
      <c r="J398" s="4"/>
      <c r="K398" s="4">
        <v>230</v>
      </c>
      <c r="L398" s="4">
        <v>19</v>
      </c>
      <c r="M398" s="4">
        <v>3</v>
      </c>
      <c r="N398" s="4" t="s">
        <v>3</v>
      </c>
      <c r="O398" s="4">
        <v>2</v>
      </c>
      <c r="P398" s="4"/>
      <c r="Q398" s="4"/>
      <c r="R398" s="4"/>
      <c r="S398" s="4"/>
      <c r="T398" s="4"/>
      <c r="U398" s="4"/>
      <c r="V398" s="4"/>
      <c r="W398" s="4">
        <v>0</v>
      </c>
      <c r="X398" s="4">
        <v>1</v>
      </c>
      <c r="Y398" s="4">
        <v>0</v>
      </c>
      <c r="Z398" s="4"/>
      <c r="AA398" s="4"/>
      <c r="AB398" s="4"/>
    </row>
    <row r="399" spans="1:28" x14ac:dyDescent="0.2">
      <c r="A399" s="4">
        <v>50</v>
      </c>
      <c r="B399" s="4">
        <v>0</v>
      </c>
      <c r="C399" s="4">
        <v>0</v>
      </c>
      <c r="D399" s="4">
        <v>1</v>
      </c>
      <c r="E399" s="4">
        <v>206</v>
      </c>
      <c r="F399" s="4">
        <f>ROUND(Source!T378,O399)</f>
        <v>0</v>
      </c>
      <c r="G399" s="4" t="s">
        <v>145</v>
      </c>
      <c r="H399" s="4" t="s">
        <v>146</v>
      </c>
      <c r="I399" s="4"/>
      <c r="J399" s="4"/>
      <c r="K399" s="4">
        <v>206</v>
      </c>
      <c r="L399" s="4">
        <v>20</v>
      </c>
      <c r="M399" s="4">
        <v>3</v>
      </c>
      <c r="N399" s="4" t="s">
        <v>3</v>
      </c>
      <c r="O399" s="4">
        <v>2</v>
      </c>
      <c r="P399" s="4"/>
      <c r="Q399" s="4"/>
      <c r="R399" s="4"/>
      <c r="S399" s="4"/>
      <c r="T399" s="4"/>
      <c r="U399" s="4"/>
      <c r="V399" s="4"/>
      <c r="W399" s="4">
        <v>0</v>
      </c>
      <c r="X399" s="4">
        <v>1</v>
      </c>
      <c r="Y399" s="4">
        <v>0</v>
      </c>
      <c r="Z399" s="4"/>
      <c r="AA399" s="4"/>
      <c r="AB399" s="4"/>
    </row>
    <row r="400" spans="1:28" x14ac:dyDescent="0.2">
      <c r="A400" s="4">
        <v>50</v>
      </c>
      <c r="B400" s="4">
        <v>0</v>
      </c>
      <c r="C400" s="4">
        <v>0</v>
      </c>
      <c r="D400" s="4">
        <v>1</v>
      </c>
      <c r="E400" s="4">
        <v>207</v>
      </c>
      <c r="F400" s="4">
        <f>ROUND(Source!U378,O400)</f>
        <v>0</v>
      </c>
      <c r="G400" s="4" t="s">
        <v>147</v>
      </c>
      <c r="H400" s="4" t="s">
        <v>148</v>
      </c>
      <c r="I400" s="4"/>
      <c r="J400" s="4"/>
      <c r="K400" s="4">
        <v>207</v>
      </c>
      <c r="L400" s="4">
        <v>21</v>
      </c>
      <c r="M400" s="4">
        <v>3</v>
      </c>
      <c r="N400" s="4" t="s">
        <v>3</v>
      </c>
      <c r="O400" s="4">
        <v>7</v>
      </c>
      <c r="P400" s="4"/>
      <c r="Q400" s="4"/>
      <c r="R400" s="4"/>
      <c r="S400" s="4"/>
      <c r="T400" s="4"/>
      <c r="U400" s="4"/>
      <c r="V400" s="4"/>
      <c r="W400" s="4">
        <v>17.031544</v>
      </c>
      <c r="X400" s="4">
        <v>1</v>
      </c>
      <c r="Y400" s="4">
        <v>17.031544</v>
      </c>
      <c r="Z400" s="4"/>
      <c r="AA400" s="4"/>
      <c r="AB400" s="4"/>
    </row>
    <row r="401" spans="1:245" x14ac:dyDescent="0.2">
      <c r="A401" s="4">
        <v>50</v>
      </c>
      <c r="B401" s="4">
        <v>0</v>
      </c>
      <c r="C401" s="4">
        <v>0</v>
      </c>
      <c r="D401" s="4">
        <v>1</v>
      </c>
      <c r="E401" s="4">
        <v>208</v>
      </c>
      <c r="F401" s="4">
        <f>ROUND(Source!V378,O401)</f>
        <v>0</v>
      </c>
      <c r="G401" s="4" t="s">
        <v>149</v>
      </c>
      <c r="H401" s="4" t="s">
        <v>150</v>
      </c>
      <c r="I401" s="4"/>
      <c r="J401" s="4"/>
      <c r="K401" s="4">
        <v>208</v>
      </c>
      <c r="L401" s="4">
        <v>22</v>
      </c>
      <c r="M401" s="4">
        <v>3</v>
      </c>
      <c r="N401" s="4" t="s">
        <v>3</v>
      </c>
      <c r="O401" s="4">
        <v>7</v>
      </c>
      <c r="P401" s="4"/>
      <c r="Q401" s="4"/>
      <c r="R401" s="4"/>
      <c r="S401" s="4"/>
      <c r="T401" s="4"/>
      <c r="U401" s="4"/>
      <c r="V401" s="4"/>
      <c r="W401" s="4">
        <v>0.20349999999999999</v>
      </c>
      <c r="X401" s="4">
        <v>1</v>
      </c>
      <c r="Y401" s="4">
        <v>0.20349999999999999</v>
      </c>
      <c r="Z401" s="4"/>
      <c r="AA401" s="4"/>
      <c r="AB401" s="4"/>
    </row>
    <row r="402" spans="1:245" x14ac:dyDescent="0.2">
      <c r="A402" s="4">
        <v>50</v>
      </c>
      <c r="B402" s="4">
        <v>0</v>
      </c>
      <c r="C402" s="4">
        <v>0</v>
      </c>
      <c r="D402" s="4">
        <v>1</v>
      </c>
      <c r="E402" s="4">
        <v>209</v>
      </c>
      <c r="F402" s="4">
        <f>ROUND(Source!W378,O402)</f>
        <v>0</v>
      </c>
      <c r="G402" s="4" t="s">
        <v>151</v>
      </c>
      <c r="H402" s="4" t="s">
        <v>152</v>
      </c>
      <c r="I402" s="4"/>
      <c r="J402" s="4"/>
      <c r="K402" s="4">
        <v>209</v>
      </c>
      <c r="L402" s="4">
        <v>23</v>
      </c>
      <c r="M402" s="4">
        <v>3</v>
      </c>
      <c r="N402" s="4" t="s">
        <v>3</v>
      </c>
      <c r="O402" s="4">
        <v>2</v>
      </c>
      <c r="P402" s="4"/>
      <c r="Q402" s="4"/>
      <c r="R402" s="4"/>
      <c r="S402" s="4"/>
      <c r="T402" s="4"/>
      <c r="U402" s="4"/>
      <c r="V402" s="4"/>
      <c r="W402" s="4">
        <v>0</v>
      </c>
      <c r="X402" s="4">
        <v>1</v>
      </c>
      <c r="Y402" s="4">
        <v>0</v>
      </c>
      <c r="Z402" s="4"/>
      <c r="AA402" s="4"/>
      <c r="AB402" s="4"/>
    </row>
    <row r="403" spans="1:245" x14ac:dyDescent="0.2">
      <c r="A403" s="4">
        <v>50</v>
      </c>
      <c r="B403" s="4">
        <v>0</v>
      </c>
      <c r="C403" s="4">
        <v>0</v>
      </c>
      <c r="D403" s="4">
        <v>1</v>
      </c>
      <c r="E403" s="4">
        <v>233</v>
      </c>
      <c r="F403" s="4">
        <f>ROUND(Source!BD378,O403)</f>
        <v>0</v>
      </c>
      <c r="G403" s="4" t="s">
        <v>153</v>
      </c>
      <c r="H403" s="4" t="s">
        <v>154</v>
      </c>
      <c r="I403" s="4"/>
      <c r="J403" s="4"/>
      <c r="K403" s="4">
        <v>233</v>
      </c>
      <c r="L403" s="4">
        <v>24</v>
      </c>
      <c r="M403" s="4">
        <v>3</v>
      </c>
      <c r="N403" s="4" t="s">
        <v>3</v>
      </c>
      <c r="O403" s="4">
        <v>2</v>
      </c>
      <c r="P403" s="4"/>
      <c r="Q403" s="4"/>
      <c r="R403" s="4"/>
      <c r="S403" s="4"/>
      <c r="T403" s="4"/>
      <c r="U403" s="4"/>
      <c r="V403" s="4"/>
      <c r="W403" s="4">
        <v>0</v>
      </c>
      <c r="X403" s="4">
        <v>1</v>
      </c>
      <c r="Y403" s="4">
        <v>0</v>
      </c>
      <c r="Z403" s="4"/>
      <c r="AA403" s="4"/>
      <c r="AB403" s="4"/>
    </row>
    <row r="404" spans="1:245" x14ac:dyDescent="0.2">
      <c r="A404" s="4">
        <v>50</v>
      </c>
      <c r="B404" s="4">
        <v>0</v>
      </c>
      <c r="C404" s="4">
        <v>0</v>
      </c>
      <c r="D404" s="4">
        <v>1</v>
      </c>
      <c r="E404" s="4">
        <v>210</v>
      </c>
      <c r="F404" s="4">
        <f>ROUND(Source!X378,O404)</f>
        <v>0</v>
      </c>
      <c r="G404" s="4" t="s">
        <v>155</v>
      </c>
      <c r="H404" s="4" t="s">
        <v>156</v>
      </c>
      <c r="I404" s="4"/>
      <c r="J404" s="4"/>
      <c r="K404" s="4">
        <v>210</v>
      </c>
      <c r="L404" s="4">
        <v>25</v>
      </c>
      <c r="M404" s="4">
        <v>3</v>
      </c>
      <c r="N404" s="4" t="s">
        <v>3</v>
      </c>
      <c r="O404" s="4">
        <v>2</v>
      </c>
      <c r="P404" s="4"/>
      <c r="Q404" s="4"/>
      <c r="R404" s="4"/>
      <c r="S404" s="4"/>
      <c r="T404" s="4"/>
      <c r="U404" s="4"/>
      <c r="V404" s="4"/>
      <c r="W404" s="4">
        <v>6905.01</v>
      </c>
      <c r="X404" s="4">
        <v>1</v>
      </c>
      <c r="Y404" s="4">
        <v>6905.01</v>
      </c>
      <c r="Z404" s="4"/>
      <c r="AA404" s="4"/>
      <c r="AB404" s="4"/>
    </row>
    <row r="405" spans="1:245" x14ac:dyDescent="0.2">
      <c r="A405" s="4">
        <v>50</v>
      </c>
      <c r="B405" s="4">
        <v>0</v>
      </c>
      <c r="C405" s="4">
        <v>0</v>
      </c>
      <c r="D405" s="4">
        <v>1</v>
      </c>
      <c r="E405" s="4">
        <v>211</v>
      </c>
      <c r="F405" s="4">
        <f>ROUND(Source!Y378,O405)</f>
        <v>0</v>
      </c>
      <c r="G405" s="4" t="s">
        <v>157</v>
      </c>
      <c r="H405" s="4" t="s">
        <v>158</v>
      </c>
      <c r="I405" s="4"/>
      <c r="J405" s="4"/>
      <c r="K405" s="4">
        <v>211</v>
      </c>
      <c r="L405" s="4">
        <v>26</v>
      </c>
      <c r="M405" s="4">
        <v>3</v>
      </c>
      <c r="N405" s="4" t="s">
        <v>3</v>
      </c>
      <c r="O405" s="4">
        <v>2</v>
      </c>
      <c r="P405" s="4"/>
      <c r="Q405" s="4"/>
      <c r="R405" s="4"/>
      <c r="S405" s="4"/>
      <c r="T405" s="4"/>
      <c r="U405" s="4"/>
      <c r="V405" s="4"/>
      <c r="W405" s="4">
        <v>3263.18</v>
      </c>
      <c r="X405" s="4">
        <v>1</v>
      </c>
      <c r="Y405" s="4">
        <v>3263.18</v>
      </c>
      <c r="Z405" s="4"/>
      <c r="AA405" s="4"/>
      <c r="AB405" s="4"/>
    </row>
    <row r="406" spans="1:245" x14ac:dyDescent="0.2">
      <c r="A406" s="4">
        <v>50</v>
      </c>
      <c r="B406" s="4">
        <v>0</v>
      </c>
      <c r="C406" s="4">
        <v>0</v>
      </c>
      <c r="D406" s="4">
        <v>1</v>
      </c>
      <c r="E406" s="4">
        <v>224</v>
      </c>
      <c r="F406" s="4">
        <f>ROUND(Source!AR378,O406)</f>
        <v>0</v>
      </c>
      <c r="G406" s="4" t="s">
        <v>159</v>
      </c>
      <c r="H406" s="4" t="s">
        <v>160</v>
      </c>
      <c r="I406" s="4"/>
      <c r="J406" s="4"/>
      <c r="K406" s="4">
        <v>224</v>
      </c>
      <c r="L406" s="4">
        <v>27</v>
      </c>
      <c r="M406" s="4">
        <v>3</v>
      </c>
      <c r="N406" s="4" t="s">
        <v>3</v>
      </c>
      <c r="O406" s="4">
        <v>2</v>
      </c>
      <c r="P406" s="4"/>
      <c r="Q406" s="4"/>
      <c r="R406" s="4"/>
      <c r="S406" s="4"/>
      <c r="T406" s="4"/>
      <c r="U406" s="4"/>
      <c r="V406" s="4"/>
      <c r="W406" s="4">
        <v>21008.02</v>
      </c>
      <c r="X406" s="4">
        <v>1</v>
      </c>
      <c r="Y406" s="4">
        <v>21008.02</v>
      </c>
      <c r="Z406" s="4"/>
      <c r="AA406" s="4"/>
      <c r="AB406" s="4"/>
    </row>
    <row r="408" spans="1:245" x14ac:dyDescent="0.2">
      <c r="A408" s="1">
        <v>4</v>
      </c>
      <c r="B408" s="1">
        <v>1</v>
      </c>
      <c r="C408" s="1"/>
      <c r="D408" s="1">
        <f>ROW(A433)</f>
        <v>433</v>
      </c>
      <c r="E408" s="1"/>
      <c r="F408" s="1" t="s">
        <v>17</v>
      </c>
      <c r="G408" s="1" t="s">
        <v>508</v>
      </c>
      <c r="H408" s="1" t="s">
        <v>3</v>
      </c>
      <c r="I408" s="1">
        <v>0</v>
      </c>
      <c r="J408" s="1"/>
      <c r="K408" s="1">
        <v>0</v>
      </c>
      <c r="L408" s="1"/>
      <c r="M408" s="1" t="s">
        <v>3</v>
      </c>
      <c r="N408" s="1"/>
      <c r="O408" s="1"/>
      <c r="P408" s="1"/>
      <c r="Q408" s="1"/>
      <c r="R408" s="1"/>
      <c r="S408" s="1">
        <v>0</v>
      </c>
      <c r="T408" s="1"/>
      <c r="U408" s="1" t="s">
        <v>3</v>
      </c>
      <c r="V408" s="1">
        <v>0</v>
      </c>
      <c r="W408" s="1"/>
      <c r="X408" s="1"/>
      <c r="Y408" s="1"/>
      <c r="Z408" s="1"/>
      <c r="AA408" s="1"/>
      <c r="AB408" s="1" t="s">
        <v>3</v>
      </c>
      <c r="AC408" s="1" t="s">
        <v>3</v>
      </c>
      <c r="AD408" s="1" t="s">
        <v>3</v>
      </c>
      <c r="AE408" s="1" t="s">
        <v>3</v>
      </c>
      <c r="AF408" s="1" t="s">
        <v>3</v>
      </c>
      <c r="AG408" s="1" t="s">
        <v>3</v>
      </c>
      <c r="AH408" s="1"/>
      <c r="AI408" s="1"/>
      <c r="AJ408" s="1"/>
      <c r="AK408" s="1"/>
      <c r="AL408" s="1"/>
      <c r="AM408" s="1"/>
      <c r="AN408" s="1"/>
      <c r="AO408" s="1"/>
      <c r="AP408" s="1" t="s">
        <v>3</v>
      </c>
      <c r="AQ408" s="1" t="s">
        <v>3</v>
      </c>
      <c r="AR408" s="1" t="s">
        <v>3</v>
      </c>
      <c r="AS408" s="1"/>
      <c r="AT408" s="1"/>
      <c r="AU408" s="1"/>
      <c r="AV408" s="1"/>
      <c r="AW408" s="1"/>
      <c r="AX408" s="1"/>
      <c r="AY408" s="1"/>
      <c r="AZ408" s="1" t="s">
        <v>3</v>
      </c>
      <c r="BA408" s="1"/>
      <c r="BB408" s="1" t="s">
        <v>3</v>
      </c>
      <c r="BC408" s="1" t="s">
        <v>3</v>
      </c>
      <c r="BD408" s="1" t="s">
        <v>3</v>
      </c>
      <c r="BE408" s="1" t="s">
        <v>3</v>
      </c>
      <c r="BF408" s="1" t="s">
        <v>3</v>
      </c>
      <c r="BG408" s="1" t="s">
        <v>3</v>
      </c>
      <c r="BH408" s="1" t="s">
        <v>3</v>
      </c>
      <c r="BI408" s="1" t="s">
        <v>3</v>
      </c>
      <c r="BJ408" s="1" t="s">
        <v>3</v>
      </c>
      <c r="BK408" s="1" t="s">
        <v>3</v>
      </c>
      <c r="BL408" s="1" t="s">
        <v>3</v>
      </c>
      <c r="BM408" s="1" t="s">
        <v>3</v>
      </c>
      <c r="BN408" s="1" t="s">
        <v>3</v>
      </c>
      <c r="BO408" s="1" t="s">
        <v>3</v>
      </c>
      <c r="BP408" s="1" t="s">
        <v>3</v>
      </c>
      <c r="BQ408" s="1"/>
      <c r="BR408" s="1"/>
      <c r="BS408" s="1"/>
      <c r="BT408" s="1"/>
      <c r="BU408" s="1"/>
      <c r="BV408" s="1"/>
      <c r="BW408" s="1"/>
      <c r="BX408" s="1">
        <v>0</v>
      </c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>
        <v>0</v>
      </c>
    </row>
    <row r="410" spans="1:245" x14ac:dyDescent="0.2">
      <c r="A410" s="2">
        <v>52</v>
      </c>
      <c r="B410" s="2">
        <f t="shared" ref="B410:G410" si="297">B433</f>
        <v>1</v>
      </c>
      <c r="C410" s="2">
        <f t="shared" si="297"/>
        <v>4</v>
      </c>
      <c r="D410" s="2">
        <f t="shared" si="297"/>
        <v>408</v>
      </c>
      <c r="E410" s="2">
        <f t="shared" si="297"/>
        <v>0</v>
      </c>
      <c r="F410" s="2" t="str">
        <f t="shared" si="297"/>
        <v>Новый раздел</v>
      </c>
      <c r="G410" s="2" t="str">
        <f t="shared" si="297"/>
        <v>Ремонт пола коридора к раздевалкам</v>
      </c>
      <c r="H410" s="2"/>
      <c r="I410" s="2"/>
      <c r="J410" s="2"/>
      <c r="K410" s="2"/>
      <c r="L410" s="2"/>
      <c r="M410" s="2"/>
      <c r="N410" s="2"/>
      <c r="O410" s="2">
        <f t="shared" ref="O410:AT410" si="298">O433</f>
        <v>0</v>
      </c>
      <c r="P410" s="2">
        <f t="shared" si="298"/>
        <v>0</v>
      </c>
      <c r="Q410" s="2">
        <f t="shared" si="298"/>
        <v>0</v>
      </c>
      <c r="R410" s="2">
        <f t="shared" si="298"/>
        <v>0</v>
      </c>
      <c r="S410" s="2">
        <f t="shared" si="298"/>
        <v>0</v>
      </c>
      <c r="T410" s="2">
        <f t="shared" si="298"/>
        <v>0</v>
      </c>
      <c r="U410" s="2">
        <f t="shared" si="298"/>
        <v>0</v>
      </c>
      <c r="V410" s="2">
        <f t="shared" si="298"/>
        <v>0</v>
      </c>
      <c r="W410" s="2">
        <f t="shared" si="298"/>
        <v>0</v>
      </c>
      <c r="X410" s="2">
        <f t="shared" si="298"/>
        <v>0</v>
      </c>
      <c r="Y410" s="2">
        <f t="shared" si="298"/>
        <v>0</v>
      </c>
      <c r="Z410" s="2">
        <f t="shared" si="298"/>
        <v>0</v>
      </c>
      <c r="AA410" s="2">
        <f t="shared" si="298"/>
        <v>0</v>
      </c>
      <c r="AB410" s="2">
        <f t="shared" si="298"/>
        <v>0</v>
      </c>
      <c r="AC410" s="2">
        <f t="shared" si="298"/>
        <v>0</v>
      </c>
      <c r="AD410" s="2">
        <f t="shared" si="298"/>
        <v>0</v>
      </c>
      <c r="AE410" s="2">
        <f t="shared" si="298"/>
        <v>0</v>
      </c>
      <c r="AF410" s="2">
        <f t="shared" si="298"/>
        <v>0</v>
      </c>
      <c r="AG410" s="2">
        <f t="shared" si="298"/>
        <v>0</v>
      </c>
      <c r="AH410" s="2">
        <f t="shared" si="298"/>
        <v>0</v>
      </c>
      <c r="AI410" s="2">
        <f t="shared" si="298"/>
        <v>0</v>
      </c>
      <c r="AJ410" s="2">
        <f t="shared" si="298"/>
        <v>0</v>
      </c>
      <c r="AK410" s="2">
        <f t="shared" si="298"/>
        <v>0</v>
      </c>
      <c r="AL410" s="2">
        <f t="shared" si="298"/>
        <v>0</v>
      </c>
      <c r="AM410" s="2">
        <f t="shared" si="298"/>
        <v>0</v>
      </c>
      <c r="AN410" s="2">
        <f t="shared" si="298"/>
        <v>0</v>
      </c>
      <c r="AO410" s="2">
        <f t="shared" si="298"/>
        <v>3482.26</v>
      </c>
      <c r="AP410" s="2">
        <f t="shared" si="298"/>
        <v>0</v>
      </c>
      <c r="AQ410" s="2">
        <f t="shared" si="298"/>
        <v>0</v>
      </c>
      <c r="AR410" s="2">
        <f t="shared" si="298"/>
        <v>0</v>
      </c>
      <c r="AS410" s="2">
        <f t="shared" si="298"/>
        <v>0</v>
      </c>
      <c r="AT410" s="2">
        <f t="shared" si="298"/>
        <v>0</v>
      </c>
      <c r="AU410" s="2">
        <f t="shared" ref="AU410:BZ410" si="299">AU433</f>
        <v>0</v>
      </c>
      <c r="AV410" s="2">
        <f t="shared" si="299"/>
        <v>-3482.26</v>
      </c>
      <c r="AW410" s="2">
        <f t="shared" si="299"/>
        <v>0</v>
      </c>
      <c r="AX410" s="2">
        <f t="shared" si="299"/>
        <v>3482.26</v>
      </c>
      <c r="AY410" s="2">
        <f t="shared" si="299"/>
        <v>-3482.26</v>
      </c>
      <c r="AZ410" s="2">
        <f t="shared" si="299"/>
        <v>0</v>
      </c>
      <c r="BA410" s="2">
        <f t="shared" si="299"/>
        <v>0</v>
      </c>
      <c r="BB410" s="2">
        <f t="shared" si="299"/>
        <v>0</v>
      </c>
      <c r="BC410" s="2">
        <f t="shared" si="299"/>
        <v>0</v>
      </c>
      <c r="BD410" s="2">
        <f t="shared" si="299"/>
        <v>0</v>
      </c>
      <c r="BE410" s="2">
        <f t="shared" si="299"/>
        <v>0</v>
      </c>
      <c r="BF410" s="2">
        <f t="shared" si="299"/>
        <v>0</v>
      </c>
      <c r="BG410" s="2">
        <f t="shared" si="299"/>
        <v>0</v>
      </c>
      <c r="BH410" s="2">
        <f t="shared" si="299"/>
        <v>0</v>
      </c>
      <c r="BI410" s="2">
        <f t="shared" si="299"/>
        <v>0</v>
      </c>
      <c r="BJ410" s="2">
        <f t="shared" si="299"/>
        <v>0</v>
      </c>
      <c r="BK410" s="2">
        <f t="shared" si="299"/>
        <v>0</v>
      </c>
      <c r="BL410" s="2">
        <f t="shared" si="299"/>
        <v>0</v>
      </c>
      <c r="BM410" s="2">
        <f t="shared" si="299"/>
        <v>0</v>
      </c>
      <c r="BN410" s="2">
        <f t="shared" si="299"/>
        <v>0</v>
      </c>
      <c r="BO410" s="2">
        <f t="shared" si="299"/>
        <v>0</v>
      </c>
      <c r="BP410" s="2">
        <f t="shared" si="299"/>
        <v>0</v>
      </c>
      <c r="BQ410" s="2">
        <f t="shared" si="299"/>
        <v>0</v>
      </c>
      <c r="BR410" s="2">
        <f t="shared" si="299"/>
        <v>0</v>
      </c>
      <c r="BS410" s="2">
        <f t="shared" si="299"/>
        <v>0</v>
      </c>
      <c r="BT410" s="2">
        <f t="shared" si="299"/>
        <v>0</v>
      </c>
      <c r="BU410" s="2">
        <f t="shared" si="299"/>
        <v>0</v>
      </c>
      <c r="BV410" s="2">
        <f t="shared" si="299"/>
        <v>0</v>
      </c>
      <c r="BW410" s="2">
        <f t="shared" si="299"/>
        <v>0</v>
      </c>
      <c r="BX410" s="2">
        <f t="shared" si="299"/>
        <v>3482.26</v>
      </c>
      <c r="BY410" s="2">
        <f t="shared" si="299"/>
        <v>0</v>
      </c>
      <c r="BZ410" s="2">
        <f t="shared" si="299"/>
        <v>0</v>
      </c>
      <c r="CA410" s="2">
        <f t="shared" ref="CA410:DF410" si="300">CA433</f>
        <v>0</v>
      </c>
      <c r="CB410" s="2">
        <f t="shared" si="300"/>
        <v>0</v>
      </c>
      <c r="CC410" s="2">
        <f t="shared" si="300"/>
        <v>0</v>
      </c>
      <c r="CD410" s="2">
        <f t="shared" si="300"/>
        <v>0</v>
      </c>
      <c r="CE410" s="2">
        <f t="shared" si="300"/>
        <v>-3482.26</v>
      </c>
      <c r="CF410" s="2">
        <f t="shared" si="300"/>
        <v>0</v>
      </c>
      <c r="CG410" s="2">
        <f t="shared" si="300"/>
        <v>3482.26</v>
      </c>
      <c r="CH410" s="2">
        <f t="shared" si="300"/>
        <v>-3482.26</v>
      </c>
      <c r="CI410" s="2">
        <f t="shared" si="300"/>
        <v>0</v>
      </c>
      <c r="CJ410" s="2">
        <f t="shared" si="300"/>
        <v>0</v>
      </c>
      <c r="CK410" s="2">
        <f t="shared" si="300"/>
        <v>0</v>
      </c>
      <c r="CL410" s="2">
        <f t="shared" si="300"/>
        <v>0</v>
      </c>
      <c r="CM410" s="2">
        <f t="shared" si="300"/>
        <v>0</v>
      </c>
      <c r="CN410" s="2">
        <f t="shared" si="300"/>
        <v>0</v>
      </c>
      <c r="CO410" s="2">
        <f t="shared" si="300"/>
        <v>0</v>
      </c>
      <c r="CP410" s="2">
        <f t="shared" si="300"/>
        <v>0</v>
      </c>
      <c r="CQ410" s="2">
        <f t="shared" si="300"/>
        <v>0</v>
      </c>
      <c r="CR410" s="2">
        <f t="shared" si="300"/>
        <v>0</v>
      </c>
      <c r="CS410" s="2">
        <f t="shared" si="300"/>
        <v>0</v>
      </c>
      <c r="CT410" s="2">
        <f t="shared" si="300"/>
        <v>0</v>
      </c>
      <c r="CU410" s="2">
        <f t="shared" si="300"/>
        <v>0</v>
      </c>
      <c r="CV410" s="2">
        <f t="shared" si="300"/>
        <v>0</v>
      </c>
      <c r="CW410" s="2">
        <f t="shared" si="300"/>
        <v>0</v>
      </c>
      <c r="CX410" s="2">
        <f t="shared" si="300"/>
        <v>0</v>
      </c>
      <c r="CY410" s="2">
        <f t="shared" si="300"/>
        <v>0</v>
      </c>
      <c r="CZ410" s="2">
        <f t="shared" si="300"/>
        <v>0</v>
      </c>
      <c r="DA410" s="2">
        <f t="shared" si="300"/>
        <v>0</v>
      </c>
      <c r="DB410" s="2">
        <f t="shared" si="300"/>
        <v>0</v>
      </c>
      <c r="DC410" s="2">
        <f t="shared" si="300"/>
        <v>0</v>
      </c>
      <c r="DD410" s="2">
        <f t="shared" si="300"/>
        <v>0</v>
      </c>
      <c r="DE410" s="2">
        <f t="shared" si="300"/>
        <v>0</v>
      </c>
      <c r="DF410" s="2">
        <f t="shared" si="300"/>
        <v>0</v>
      </c>
      <c r="DG410" s="3">
        <f t="shared" ref="DG410:EL410" si="301">DG433</f>
        <v>0</v>
      </c>
      <c r="DH410" s="3">
        <f t="shared" si="301"/>
        <v>0</v>
      </c>
      <c r="DI410" s="3">
        <f t="shared" si="301"/>
        <v>0</v>
      </c>
      <c r="DJ410" s="3">
        <f t="shared" si="301"/>
        <v>0</v>
      </c>
      <c r="DK410" s="3">
        <f t="shared" si="301"/>
        <v>0</v>
      </c>
      <c r="DL410" s="3">
        <f t="shared" si="301"/>
        <v>0</v>
      </c>
      <c r="DM410" s="3">
        <f t="shared" si="301"/>
        <v>0</v>
      </c>
      <c r="DN410" s="3">
        <f t="shared" si="301"/>
        <v>0</v>
      </c>
      <c r="DO410" s="3">
        <f t="shared" si="301"/>
        <v>0</v>
      </c>
      <c r="DP410" s="3">
        <f t="shared" si="301"/>
        <v>0</v>
      </c>
      <c r="DQ410" s="3">
        <f t="shared" si="301"/>
        <v>0</v>
      </c>
      <c r="DR410" s="3">
        <f t="shared" si="301"/>
        <v>0</v>
      </c>
      <c r="DS410" s="3">
        <f t="shared" si="301"/>
        <v>0</v>
      </c>
      <c r="DT410" s="3">
        <f t="shared" si="301"/>
        <v>0</v>
      </c>
      <c r="DU410" s="3">
        <f t="shared" si="301"/>
        <v>0</v>
      </c>
      <c r="DV410" s="3">
        <f t="shared" si="301"/>
        <v>0</v>
      </c>
      <c r="DW410" s="3">
        <f t="shared" si="301"/>
        <v>0</v>
      </c>
      <c r="DX410" s="3">
        <f t="shared" si="301"/>
        <v>0</v>
      </c>
      <c r="DY410" s="3">
        <f t="shared" si="301"/>
        <v>0</v>
      </c>
      <c r="DZ410" s="3">
        <f t="shared" si="301"/>
        <v>0</v>
      </c>
      <c r="EA410" s="3">
        <f t="shared" si="301"/>
        <v>0</v>
      </c>
      <c r="EB410" s="3">
        <f t="shared" si="301"/>
        <v>0</v>
      </c>
      <c r="EC410" s="3">
        <f t="shared" si="301"/>
        <v>0</v>
      </c>
      <c r="ED410" s="3">
        <f t="shared" si="301"/>
        <v>0</v>
      </c>
      <c r="EE410" s="3">
        <f t="shared" si="301"/>
        <v>0</v>
      </c>
      <c r="EF410" s="3">
        <f t="shared" si="301"/>
        <v>0</v>
      </c>
      <c r="EG410" s="3">
        <f t="shared" si="301"/>
        <v>0</v>
      </c>
      <c r="EH410" s="3">
        <f t="shared" si="301"/>
        <v>0</v>
      </c>
      <c r="EI410" s="3">
        <f t="shared" si="301"/>
        <v>0</v>
      </c>
      <c r="EJ410" s="3">
        <f t="shared" si="301"/>
        <v>0</v>
      </c>
      <c r="EK410" s="3">
        <f t="shared" si="301"/>
        <v>0</v>
      </c>
      <c r="EL410" s="3">
        <f t="shared" si="301"/>
        <v>0</v>
      </c>
      <c r="EM410" s="3">
        <f t="shared" ref="EM410:FR410" si="302">EM433</f>
        <v>0</v>
      </c>
      <c r="EN410" s="3">
        <f t="shared" si="302"/>
        <v>0</v>
      </c>
      <c r="EO410" s="3">
        <f t="shared" si="302"/>
        <v>0</v>
      </c>
      <c r="EP410" s="3">
        <f t="shared" si="302"/>
        <v>0</v>
      </c>
      <c r="EQ410" s="3">
        <f t="shared" si="302"/>
        <v>0</v>
      </c>
      <c r="ER410" s="3">
        <f t="shared" si="302"/>
        <v>0</v>
      </c>
      <c r="ES410" s="3">
        <f t="shared" si="302"/>
        <v>0</v>
      </c>
      <c r="ET410" s="3">
        <f t="shared" si="302"/>
        <v>0</v>
      </c>
      <c r="EU410" s="3">
        <f t="shared" si="302"/>
        <v>0</v>
      </c>
      <c r="EV410" s="3">
        <f t="shared" si="302"/>
        <v>0</v>
      </c>
      <c r="EW410" s="3">
        <f t="shared" si="302"/>
        <v>0</v>
      </c>
      <c r="EX410" s="3">
        <f t="shared" si="302"/>
        <v>0</v>
      </c>
      <c r="EY410" s="3">
        <f t="shared" si="302"/>
        <v>0</v>
      </c>
      <c r="EZ410" s="3">
        <f t="shared" si="302"/>
        <v>0</v>
      </c>
      <c r="FA410" s="3">
        <f t="shared" si="302"/>
        <v>0</v>
      </c>
      <c r="FB410" s="3">
        <f t="shared" si="302"/>
        <v>0</v>
      </c>
      <c r="FC410" s="3">
        <f t="shared" si="302"/>
        <v>0</v>
      </c>
      <c r="FD410" s="3">
        <f t="shared" si="302"/>
        <v>0</v>
      </c>
      <c r="FE410" s="3">
        <f t="shared" si="302"/>
        <v>0</v>
      </c>
      <c r="FF410" s="3">
        <f t="shared" si="302"/>
        <v>0</v>
      </c>
      <c r="FG410" s="3">
        <f t="shared" si="302"/>
        <v>0</v>
      </c>
      <c r="FH410" s="3">
        <f t="shared" si="302"/>
        <v>0</v>
      </c>
      <c r="FI410" s="3">
        <f t="shared" si="302"/>
        <v>0</v>
      </c>
      <c r="FJ410" s="3">
        <f t="shared" si="302"/>
        <v>0</v>
      </c>
      <c r="FK410" s="3">
        <f t="shared" si="302"/>
        <v>0</v>
      </c>
      <c r="FL410" s="3">
        <f t="shared" si="302"/>
        <v>0</v>
      </c>
      <c r="FM410" s="3">
        <f t="shared" si="302"/>
        <v>0</v>
      </c>
      <c r="FN410" s="3">
        <f t="shared" si="302"/>
        <v>0</v>
      </c>
      <c r="FO410" s="3">
        <f t="shared" si="302"/>
        <v>0</v>
      </c>
      <c r="FP410" s="3">
        <f t="shared" si="302"/>
        <v>0</v>
      </c>
      <c r="FQ410" s="3">
        <f t="shared" si="302"/>
        <v>0</v>
      </c>
      <c r="FR410" s="3">
        <f t="shared" si="302"/>
        <v>0</v>
      </c>
      <c r="FS410" s="3">
        <f t="shared" ref="FS410:GX410" si="303">FS433</f>
        <v>0</v>
      </c>
      <c r="FT410" s="3">
        <f t="shared" si="303"/>
        <v>0</v>
      </c>
      <c r="FU410" s="3">
        <f t="shared" si="303"/>
        <v>0</v>
      </c>
      <c r="FV410" s="3">
        <f t="shared" si="303"/>
        <v>0</v>
      </c>
      <c r="FW410" s="3">
        <f t="shared" si="303"/>
        <v>0</v>
      </c>
      <c r="FX410" s="3">
        <f t="shared" si="303"/>
        <v>0</v>
      </c>
      <c r="FY410" s="3">
        <f t="shared" si="303"/>
        <v>0</v>
      </c>
      <c r="FZ410" s="3">
        <f t="shared" si="303"/>
        <v>0</v>
      </c>
      <c r="GA410" s="3">
        <f t="shared" si="303"/>
        <v>0</v>
      </c>
      <c r="GB410" s="3">
        <f t="shared" si="303"/>
        <v>0</v>
      </c>
      <c r="GC410" s="3">
        <f t="shared" si="303"/>
        <v>0</v>
      </c>
      <c r="GD410" s="3">
        <f t="shared" si="303"/>
        <v>0</v>
      </c>
      <c r="GE410" s="3">
        <f t="shared" si="303"/>
        <v>0</v>
      </c>
      <c r="GF410" s="3">
        <f t="shared" si="303"/>
        <v>0</v>
      </c>
      <c r="GG410" s="3">
        <f t="shared" si="303"/>
        <v>0</v>
      </c>
      <c r="GH410" s="3">
        <f t="shared" si="303"/>
        <v>0</v>
      </c>
      <c r="GI410" s="3">
        <f t="shared" si="303"/>
        <v>0</v>
      </c>
      <c r="GJ410" s="3">
        <f t="shared" si="303"/>
        <v>0</v>
      </c>
      <c r="GK410" s="3">
        <f t="shared" si="303"/>
        <v>0</v>
      </c>
      <c r="GL410" s="3">
        <f t="shared" si="303"/>
        <v>0</v>
      </c>
      <c r="GM410" s="3">
        <f t="shared" si="303"/>
        <v>0</v>
      </c>
      <c r="GN410" s="3">
        <f t="shared" si="303"/>
        <v>0</v>
      </c>
      <c r="GO410" s="3">
        <f t="shared" si="303"/>
        <v>0</v>
      </c>
      <c r="GP410" s="3">
        <f t="shared" si="303"/>
        <v>0</v>
      </c>
      <c r="GQ410" s="3">
        <f t="shared" si="303"/>
        <v>0</v>
      </c>
      <c r="GR410" s="3">
        <f t="shared" si="303"/>
        <v>0</v>
      </c>
      <c r="GS410" s="3">
        <f t="shared" si="303"/>
        <v>0</v>
      </c>
      <c r="GT410" s="3">
        <f t="shared" si="303"/>
        <v>0</v>
      </c>
      <c r="GU410" s="3">
        <f t="shared" si="303"/>
        <v>0</v>
      </c>
      <c r="GV410" s="3">
        <f t="shared" si="303"/>
        <v>0</v>
      </c>
      <c r="GW410" s="3">
        <f t="shared" si="303"/>
        <v>0</v>
      </c>
      <c r="GX410" s="3">
        <f t="shared" si="303"/>
        <v>0</v>
      </c>
    </row>
    <row r="412" spans="1:245" x14ac:dyDescent="0.2">
      <c r="A412">
        <v>17</v>
      </c>
      <c r="B412">
        <v>1</v>
      </c>
      <c r="C412">
        <f>ROW(SmtRes!A280)</f>
        <v>280</v>
      </c>
      <c r="D412">
        <f>ROW(EtalonRes!A280)</f>
        <v>280</v>
      </c>
      <c r="E412" t="s">
        <v>509</v>
      </c>
      <c r="F412" t="s">
        <v>510</v>
      </c>
      <c r="G412" t="s">
        <v>511</v>
      </c>
      <c r="H412" t="s">
        <v>22</v>
      </c>
      <c r="I412">
        <v>0</v>
      </c>
      <c r="J412">
        <v>0</v>
      </c>
      <c r="K412">
        <v>0</v>
      </c>
      <c r="O412">
        <f t="shared" ref="O412:O431" si="304">ROUND(CP412,2)</f>
        <v>0</v>
      </c>
      <c r="P412">
        <f>SUMIF(SmtRes!AQ277:'SmtRes'!AQ280,"=1",SmtRes!DF277:'SmtRes'!DF280)</f>
        <v>0</v>
      </c>
      <c r="Q412">
        <f>SUMIF(SmtRes!AQ277:'SmtRes'!AQ280,"=1",SmtRes!DG277:'SmtRes'!DG280)</f>
        <v>0</v>
      </c>
      <c r="R412">
        <f>SUMIF(SmtRes!AQ277:'SmtRes'!AQ280,"=1",SmtRes!DH277:'SmtRes'!DH280)</f>
        <v>0</v>
      </c>
      <c r="S412">
        <f>SUMIF(SmtRes!AQ277:'SmtRes'!AQ280,"=1",SmtRes!DI277:'SmtRes'!DI280)</f>
        <v>0</v>
      </c>
      <c r="T412">
        <f t="shared" ref="T412:T431" si="305">ROUND(CU412*I412,2)</f>
        <v>0</v>
      </c>
      <c r="U412">
        <f>SUMIF(SmtRes!AQ277:'SmtRes'!AQ280,"=1",SmtRes!CV277:'SmtRes'!CV280)</f>
        <v>0</v>
      </c>
      <c r="V412">
        <f>SUMIF(SmtRes!AQ277:'SmtRes'!AQ280,"=1",SmtRes!CW277:'SmtRes'!CW280)</f>
        <v>0</v>
      </c>
      <c r="W412">
        <f t="shared" ref="W412:W431" si="306">ROUND(CX412*I412,2)</f>
        <v>0</v>
      </c>
      <c r="X412">
        <f t="shared" ref="X412:X431" si="307">ROUND(CY412,2)</f>
        <v>0</v>
      </c>
      <c r="Y412">
        <f t="shared" ref="Y412:Y431" si="308">ROUND(CZ412,2)</f>
        <v>0</v>
      </c>
      <c r="AA412">
        <v>32945098</v>
      </c>
      <c r="AB412">
        <f t="shared" ref="AB412:AB431" si="309">ROUND((AC412+AD412+AF412),6)</f>
        <v>4664.9561999999996</v>
      </c>
      <c r="AC412">
        <f>ROUND((0),6)</f>
        <v>0</v>
      </c>
      <c r="AD412">
        <f>ROUND((((SUM(SmtRes!BR277:'SmtRes'!BR280))-(SUM(SmtRes!BS277:'SmtRes'!BS280)))+AE412),6)</f>
        <v>4.8516000000000004</v>
      </c>
      <c r="AE412">
        <f>ROUND((SUM(SmtRes!BS277:'SmtRes'!BS280)),6)</f>
        <v>58.068399999999997</v>
      </c>
      <c r="AF412">
        <f>ROUND((SUM(SmtRes!BT277:'SmtRes'!BT280)),6)</f>
        <v>4660.1045999999997</v>
      </c>
      <c r="AG412">
        <f t="shared" ref="AG412:AG431" si="310">ROUND((AP412),6)</f>
        <v>0</v>
      </c>
      <c r="AH412">
        <f>(SUM(SmtRes!BU277:'SmtRes'!BU280))</f>
        <v>11.39</v>
      </c>
      <c r="AI412">
        <f>(SUM(SmtRes!BV277:'SmtRes'!BV280))</f>
        <v>0.13</v>
      </c>
      <c r="AJ412">
        <f t="shared" ref="AJ412:AJ431" si="311">(AS412)</f>
        <v>0</v>
      </c>
      <c r="AK412">
        <v>4723.0245999999997</v>
      </c>
      <c r="AL412">
        <v>0</v>
      </c>
      <c r="AM412">
        <v>4.8516000000000004</v>
      </c>
      <c r="AN412">
        <v>58.068400000000004</v>
      </c>
      <c r="AO412">
        <v>4660.1045999999997</v>
      </c>
      <c r="AP412">
        <v>0</v>
      </c>
      <c r="AQ412">
        <v>11.39</v>
      </c>
      <c r="AR412">
        <v>0.13</v>
      </c>
      <c r="AS412">
        <v>0</v>
      </c>
      <c r="AT412">
        <v>89</v>
      </c>
      <c r="AU412">
        <v>49</v>
      </c>
      <c r="AV412">
        <v>1</v>
      </c>
      <c r="AW412">
        <v>1</v>
      </c>
      <c r="AZ412">
        <v>1</v>
      </c>
      <c r="BA412">
        <v>1</v>
      </c>
      <c r="BB412">
        <v>1</v>
      </c>
      <c r="BC412">
        <v>1</v>
      </c>
      <c r="BD412" t="s">
        <v>3</v>
      </c>
      <c r="BE412" t="s">
        <v>3</v>
      </c>
      <c r="BF412" t="s">
        <v>3</v>
      </c>
      <c r="BG412" t="s">
        <v>3</v>
      </c>
      <c r="BH412">
        <v>0</v>
      </c>
      <c r="BI412">
        <v>1</v>
      </c>
      <c r="BJ412" t="s">
        <v>512</v>
      </c>
      <c r="BM412">
        <v>57001</v>
      </c>
      <c r="BN412">
        <v>0</v>
      </c>
      <c r="BO412" t="s">
        <v>3</v>
      </c>
      <c r="BP412">
        <v>0</v>
      </c>
      <c r="BQ412">
        <v>6</v>
      </c>
      <c r="BR412">
        <v>0</v>
      </c>
      <c r="BS412">
        <v>1</v>
      </c>
      <c r="BT412">
        <v>1</v>
      </c>
      <c r="BU412">
        <v>1</v>
      </c>
      <c r="BV412">
        <v>1</v>
      </c>
      <c r="BW412">
        <v>1</v>
      </c>
      <c r="BX412">
        <v>1</v>
      </c>
      <c r="BY412" t="s">
        <v>3</v>
      </c>
      <c r="BZ412">
        <v>89</v>
      </c>
      <c r="CA412">
        <v>49</v>
      </c>
      <c r="CB412" t="s">
        <v>3</v>
      </c>
      <c r="CE412">
        <v>0</v>
      </c>
      <c r="CF412">
        <v>0</v>
      </c>
      <c r="CG412">
        <v>0</v>
      </c>
      <c r="CM412">
        <v>0</v>
      </c>
      <c r="CN412" t="s">
        <v>3</v>
      </c>
      <c r="CO412">
        <v>0</v>
      </c>
      <c r="CP412">
        <f t="shared" ref="CP412:CP431" si="312">(P412+Q412+S412+R412)</f>
        <v>0</v>
      </c>
      <c r="CQ412">
        <f>SUMIF(SmtRes!AQ277:'SmtRes'!AQ280,"=1",SmtRes!AA277:'SmtRes'!AA280)</f>
        <v>0</v>
      </c>
      <c r="CR412">
        <f>SUMIF(SmtRes!AQ277:'SmtRes'!AQ280,"=1",SmtRes!AB277:'SmtRes'!AB280)</f>
        <v>54.86</v>
      </c>
      <c r="CS412">
        <f>SUMIF(SmtRes!AQ277:'SmtRes'!AQ280,"=1",SmtRes!AC277:'SmtRes'!AC280)</f>
        <v>446.68</v>
      </c>
      <c r="CT412">
        <f>SUMIF(SmtRes!AQ277:'SmtRes'!AQ280,"=1",SmtRes!AD277:'SmtRes'!AD280)</f>
        <v>409.14</v>
      </c>
      <c r="CU412">
        <f t="shared" ref="CU412:CU431" si="313">AG412</f>
        <v>0</v>
      </c>
      <c r="CV412">
        <f>SUMIF(SmtRes!AQ277:'SmtRes'!AQ280,"=1",SmtRes!BU277:'SmtRes'!BU280)</f>
        <v>11.39</v>
      </c>
      <c r="CW412">
        <f>SUMIF(SmtRes!AQ277:'SmtRes'!AQ280,"=1",SmtRes!BV277:'SmtRes'!BV280)</f>
        <v>0.13</v>
      </c>
      <c r="CX412">
        <f t="shared" ref="CX412:CX431" si="314">AJ412</f>
        <v>0</v>
      </c>
      <c r="CY412">
        <f t="shared" ref="CY412:CY418" si="315">(((S412+R412)*AT412)/100)</f>
        <v>0</v>
      </c>
      <c r="CZ412">
        <f t="shared" ref="CZ412:CZ418" si="316">(((S412+R412)*AU412)/100)</f>
        <v>0</v>
      </c>
      <c r="DC412" t="s">
        <v>3</v>
      </c>
      <c r="DD412" t="s">
        <v>3</v>
      </c>
      <c r="DE412" t="s">
        <v>3</v>
      </c>
      <c r="DF412" t="s">
        <v>3</v>
      </c>
      <c r="DG412" t="s">
        <v>3</v>
      </c>
      <c r="DH412" t="s">
        <v>3</v>
      </c>
      <c r="DI412" t="s">
        <v>3</v>
      </c>
      <c r="DJ412" t="s">
        <v>3</v>
      </c>
      <c r="DK412" t="s">
        <v>3</v>
      </c>
      <c r="DL412" t="s">
        <v>3</v>
      </c>
      <c r="DM412" t="s">
        <v>3</v>
      </c>
      <c r="DN412">
        <v>0</v>
      </c>
      <c r="DO412">
        <v>0</v>
      </c>
      <c r="DP412">
        <v>1</v>
      </c>
      <c r="DQ412">
        <v>1</v>
      </c>
      <c r="DU412">
        <v>1005</v>
      </c>
      <c r="DV412" t="s">
        <v>22</v>
      </c>
      <c r="DW412" t="s">
        <v>22</v>
      </c>
      <c r="DX412">
        <v>100</v>
      </c>
      <c r="DZ412" t="s">
        <v>3</v>
      </c>
      <c r="EA412" t="s">
        <v>3</v>
      </c>
      <c r="EB412" t="s">
        <v>3</v>
      </c>
      <c r="EC412" t="s">
        <v>3</v>
      </c>
      <c r="EE412">
        <v>31728052</v>
      </c>
      <c r="EF412">
        <v>6</v>
      </c>
      <c r="EG412" t="s">
        <v>52</v>
      </c>
      <c r="EH412">
        <v>11</v>
      </c>
      <c r="EI412" t="s">
        <v>42</v>
      </c>
      <c r="EJ412">
        <v>1</v>
      </c>
      <c r="EK412">
        <v>57001</v>
      </c>
      <c r="EL412" t="s">
        <v>42</v>
      </c>
      <c r="EM412" t="s">
        <v>53</v>
      </c>
      <c r="EO412" t="s">
        <v>3</v>
      </c>
      <c r="EQ412">
        <v>0</v>
      </c>
      <c r="ER412">
        <v>0</v>
      </c>
      <c r="ES412">
        <v>0</v>
      </c>
      <c r="ET412">
        <v>0</v>
      </c>
      <c r="EU412">
        <v>0</v>
      </c>
      <c r="EV412">
        <v>0</v>
      </c>
      <c r="EW412">
        <v>11.39</v>
      </c>
      <c r="EX412">
        <v>0.13</v>
      </c>
      <c r="EY412">
        <v>0</v>
      </c>
      <c r="FQ412">
        <v>0</v>
      </c>
      <c r="FR412">
        <f t="shared" ref="FR412:FR431" si="317">ROUND(IF(BI412=3,GM412,0),2)</f>
        <v>0</v>
      </c>
      <c r="FS412">
        <v>0</v>
      </c>
      <c r="FX412">
        <v>89</v>
      </c>
      <c r="FY412">
        <v>49</v>
      </c>
      <c r="GA412" t="s">
        <v>3</v>
      </c>
      <c r="GD412">
        <v>1</v>
      </c>
      <c r="GF412">
        <v>-2106609978</v>
      </c>
      <c r="GG412">
        <v>2</v>
      </c>
      <c r="GH412">
        <v>1</v>
      </c>
      <c r="GI412">
        <v>-2</v>
      </c>
      <c r="GJ412">
        <v>0</v>
      </c>
      <c r="GK412">
        <v>0</v>
      </c>
      <c r="GL412">
        <f t="shared" ref="GL412:GL431" si="318">ROUND(IF(AND(BH412=3,BI412=3,FS412&lt;&gt;0),P412,0),2)</f>
        <v>0</v>
      </c>
      <c r="GM412">
        <f t="shared" ref="GM412:GM431" si="319">ROUND(O412+X412+Y412,2)+GX412</f>
        <v>0</v>
      </c>
      <c r="GN412">
        <f t="shared" ref="GN412:GN431" si="320">IF(OR(BI412=0,BI412=1),GM412-GX412,0)</f>
        <v>0</v>
      </c>
      <c r="GO412">
        <f t="shared" ref="GO412:GO431" si="321">IF(BI412=2,GM412-GX412,0)</f>
        <v>0</v>
      </c>
      <c r="GP412">
        <f t="shared" ref="GP412:GP431" si="322">IF(BI412=4,GM412-GX412,0)</f>
        <v>0</v>
      </c>
      <c r="GR412">
        <v>0</v>
      </c>
      <c r="GS412">
        <v>3</v>
      </c>
      <c r="GT412">
        <v>0</v>
      </c>
      <c r="GU412" t="s">
        <v>3</v>
      </c>
      <c r="GV412">
        <f t="shared" ref="GV412:GV431" si="323">ROUND((GT412),6)</f>
        <v>0</v>
      </c>
      <c r="GW412">
        <v>1</v>
      </c>
      <c r="GX412">
        <f t="shared" ref="GX412:GX431" si="324">ROUND(HC412*I412,2)</f>
        <v>0</v>
      </c>
      <c r="HA412">
        <v>0</v>
      </c>
      <c r="HB412">
        <v>0</v>
      </c>
      <c r="HC412">
        <f t="shared" ref="HC412:HC431" si="325">GV412*GW412</f>
        <v>0</v>
      </c>
      <c r="HE412" t="s">
        <v>3</v>
      </c>
      <c r="HF412" t="s">
        <v>3</v>
      </c>
      <c r="HM412" t="s">
        <v>3</v>
      </c>
      <c r="HN412" t="s">
        <v>54</v>
      </c>
      <c r="HO412" t="s">
        <v>55</v>
      </c>
      <c r="HP412" t="s">
        <v>42</v>
      </c>
      <c r="HQ412" t="s">
        <v>42</v>
      </c>
      <c r="IK412">
        <v>0</v>
      </c>
    </row>
    <row r="413" spans="1:245" x14ac:dyDescent="0.2">
      <c r="A413">
        <v>18</v>
      </c>
      <c r="B413">
        <v>1</v>
      </c>
      <c r="C413">
        <v>280</v>
      </c>
      <c r="E413" t="s">
        <v>513</v>
      </c>
      <c r="F413" t="s">
        <v>31</v>
      </c>
      <c r="G413" t="s">
        <v>32</v>
      </c>
      <c r="H413" t="s">
        <v>33</v>
      </c>
      <c r="I413">
        <v>0</v>
      </c>
      <c r="J413">
        <v>0.47000000000000003</v>
      </c>
      <c r="K413">
        <v>0</v>
      </c>
      <c r="O413">
        <f t="shared" si="304"/>
        <v>0</v>
      </c>
      <c r="P413">
        <f>ROUND(CQ413*I413,2)</f>
        <v>0</v>
      </c>
      <c r="Q413">
        <f>ROUND(CR413*I413,2)</f>
        <v>0</v>
      </c>
      <c r="R413">
        <f>ROUND(CS413*I413,2)</f>
        <v>0</v>
      </c>
      <c r="S413">
        <f>ROUND(CT413*I413,2)</f>
        <v>0</v>
      </c>
      <c r="T413">
        <f t="shared" si="305"/>
        <v>0</v>
      </c>
      <c r="U413">
        <f>ROUND(CV413*I413,7)</f>
        <v>0</v>
      </c>
      <c r="V413">
        <f>ROUND(CW413*I413,7)</f>
        <v>0</v>
      </c>
      <c r="W413">
        <f t="shared" si="306"/>
        <v>0</v>
      </c>
      <c r="X413">
        <f t="shared" si="307"/>
        <v>0</v>
      </c>
      <c r="Y413">
        <f t="shared" si="308"/>
        <v>0</v>
      </c>
      <c r="AA413">
        <v>32945098</v>
      </c>
      <c r="AB413">
        <f t="shared" si="309"/>
        <v>0</v>
      </c>
      <c r="AC413">
        <f>ROUND((ES413),6)</f>
        <v>0</v>
      </c>
      <c r="AD413">
        <f>ROUND((((ET413)-(EU413))+AE413),6)</f>
        <v>0</v>
      </c>
      <c r="AE413">
        <f>ROUND((EU413),6)</f>
        <v>0</v>
      </c>
      <c r="AF413">
        <f>ROUND((EV413),6)</f>
        <v>0</v>
      </c>
      <c r="AG413">
        <f t="shared" si="310"/>
        <v>0</v>
      </c>
      <c r="AH413">
        <f>(EW413)</f>
        <v>0</v>
      </c>
      <c r="AI413">
        <f>(EX413)</f>
        <v>0</v>
      </c>
      <c r="AJ413">
        <f t="shared" si="311"/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89</v>
      </c>
      <c r="AU413">
        <v>49</v>
      </c>
      <c r="AV413">
        <v>1</v>
      </c>
      <c r="AW413">
        <v>1</v>
      </c>
      <c r="AZ413">
        <v>1</v>
      </c>
      <c r="BA413">
        <v>1</v>
      </c>
      <c r="BB413">
        <v>1</v>
      </c>
      <c r="BC413">
        <v>1</v>
      </c>
      <c r="BD413" t="s">
        <v>3</v>
      </c>
      <c r="BE413" t="s">
        <v>3</v>
      </c>
      <c r="BF413" t="s">
        <v>3</v>
      </c>
      <c r="BG413" t="s">
        <v>3</v>
      </c>
      <c r="BH413">
        <v>3</v>
      </c>
      <c r="BI413">
        <v>1</v>
      </c>
      <c r="BJ413" t="s">
        <v>3</v>
      </c>
      <c r="BM413">
        <v>57001</v>
      </c>
      <c r="BN413">
        <v>0</v>
      </c>
      <c r="BO413" t="s">
        <v>3</v>
      </c>
      <c r="BP413">
        <v>0</v>
      </c>
      <c r="BQ413">
        <v>6</v>
      </c>
      <c r="BR413">
        <v>0</v>
      </c>
      <c r="BS413">
        <v>1</v>
      </c>
      <c r="BT413">
        <v>1</v>
      </c>
      <c r="BU413">
        <v>1</v>
      </c>
      <c r="BV413">
        <v>1</v>
      </c>
      <c r="BW413">
        <v>1</v>
      </c>
      <c r="BX413">
        <v>1</v>
      </c>
      <c r="BY413" t="s">
        <v>3</v>
      </c>
      <c r="BZ413">
        <v>89</v>
      </c>
      <c r="CA413">
        <v>49</v>
      </c>
      <c r="CB413" t="s">
        <v>3</v>
      </c>
      <c r="CE413">
        <v>0</v>
      </c>
      <c r="CF413">
        <v>0</v>
      </c>
      <c r="CG413">
        <v>0</v>
      </c>
      <c r="CM413">
        <v>0</v>
      </c>
      <c r="CN413" t="s">
        <v>3</v>
      </c>
      <c r="CO413">
        <v>0</v>
      </c>
      <c r="CP413">
        <f t="shared" si="312"/>
        <v>0</v>
      </c>
      <c r="CQ413">
        <f>ROUND(AL413*BC413,2)</f>
        <v>0</v>
      </c>
      <c r="CR413">
        <f>ROUND(AM413*BB413,2)</f>
        <v>0</v>
      </c>
      <c r="CS413">
        <f>ROUND(AN413*BS413,2)</f>
        <v>0</v>
      </c>
      <c r="CT413">
        <f>ROUND(AO413*BA413,2)</f>
        <v>0</v>
      </c>
      <c r="CU413">
        <f t="shared" si="313"/>
        <v>0</v>
      </c>
      <c r="CV413">
        <f>AH413</f>
        <v>0</v>
      </c>
      <c r="CW413">
        <f>AI413</f>
        <v>0</v>
      </c>
      <c r="CX413">
        <f t="shared" si="314"/>
        <v>0</v>
      </c>
      <c r="CY413">
        <f t="shared" si="315"/>
        <v>0</v>
      </c>
      <c r="CZ413">
        <f t="shared" si="316"/>
        <v>0</v>
      </c>
      <c r="DC413" t="s">
        <v>3</v>
      </c>
      <c r="DD413" t="s">
        <v>3</v>
      </c>
      <c r="DE413" t="s">
        <v>3</v>
      </c>
      <c r="DF413" t="s">
        <v>3</v>
      </c>
      <c r="DG413" t="s">
        <v>3</v>
      </c>
      <c r="DH413" t="s">
        <v>3</v>
      </c>
      <c r="DI413" t="s">
        <v>3</v>
      </c>
      <c r="DJ413" t="s">
        <v>3</v>
      </c>
      <c r="DK413" t="s">
        <v>3</v>
      </c>
      <c r="DL413" t="s">
        <v>3</v>
      </c>
      <c r="DM413" t="s">
        <v>3</v>
      </c>
      <c r="DN413">
        <v>0</v>
      </c>
      <c r="DO413">
        <v>0</v>
      </c>
      <c r="DP413">
        <v>1</v>
      </c>
      <c r="DQ413">
        <v>1</v>
      </c>
      <c r="DU413">
        <v>1009</v>
      </c>
      <c r="DV413" t="s">
        <v>33</v>
      </c>
      <c r="DW413" t="s">
        <v>33</v>
      </c>
      <c r="DX413">
        <v>1000</v>
      </c>
      <c r="DZ413" t="s">
        <v>3</v>
      </c>
      <c r="EA413" t="s">
        <v>3</v>
      </c>
      <c r="EB413" t="s">
        <v>3</v>
      </c>
      <c r="EC413" t="s">
        <v>3</v>
      </c>
      <c r="EE413">
        <v>31728052</v>
      </c>
      <c r="EF413">
        <v>6</v>
      </c>
      <c r="EG413" t="s">
        <v>52</v>
      </c>
      <c r="EH413">
        <v>11</v>
      </c>
      <c r="EI413" t="s">
        <v>42</v>
      </c>
      <c r="EJ413">
        <v>1</v>
      </c>
      <c r="EK413">
        <v>57001</v>
      </c>
      <c r="EL413" t="s">
        <v>42</v>
      </c>
      <c r="EM413" t="s">
        <v>53</v>
      </c>
      <c r="EO413" t="s">
        <v>3</v>
      </c>
      <c r="EQ413">
        <v>0</v>
      </c>
      <c r="ER413">
        <v>0</v>
      </c>
      <c r="ES413">
        <v>0</v>
      </c>
      <c r="ET413">
        <v>0</v>
      </c>
      <c r="EU413">
        <v>0</v>
      </c>
      <c r="EV413">
        <v>0</v>
      </c>
      <c r="EW413">
        <v>0</v>
      </c>
      <c r="EX413">
        <v>0</v>
      </c>
      <c r="FQ413">
        <v>0</v>
      </c>
      <c r="FR413">
        <f t="shared" si="317"/>
        <v>0</v>
      </c>
      <c r="FS413">
        <v>0</v>
      </c>
      <c r="FX413">
        <v>89</v>
      </c>
      <c r="FY413">
        <v>49</v>
      </c>
      <c r="GA413" t="s">
        <v>3</v>
      </c>
      <c r="GD413">
        <v>1</v>
      </c>
      <c r="GF413">
        <v>2102561428</v>
      </c>
      <c r="GG413">
        <v>2</v>
      </c>
      <c r="GH413">
        <v>1</v>
      </c>
      <c r="GI413">
        <v>-2</v>
      </c>
      <c r="GJ413">
        <v>0</v>
      </c>
      <c r="GK413">
        <v>0</v>
      </c>
      <c r="GL413">
        <f t="shared" si="318"/>
        <v>0</v>
      </c>
      <c r="GM413">
        <f t="shared" si="319"/>
        <v>0</v>
      </c>
      <c r="GN413">
        <f t="shared" si="320"/>
        <v>0</v>
      </c>
      <c r="GO413">
        <f t="shared" si="321"/>
        <v>0</v>
      </c>
      <c r="GP413">
        <f t="shared" si="322"/>
        <v>0</v>
      </c>
      <c r="GR413">
        <v>0</v>
      </c>
      <c r="GS413">
        <v>3</v>
      </c>
      <c r="GT413">
        <v>0</v>
      </c>
      <c r="GU413" t="s">
        <v>3</v>
      </c>
      <c r="GV413">
        <f t="shared" si="323"/>
        <v>0</v>
      </c>
      <c r="GW413">
        <v>1</v>
      </c>
      <c r="GX413">
        <f t="shared" si="324"/>
        <v>0</v>
      </c>
      <c r="HA413">
        <v>0</v>
      </c>
      <c r="HB413">
        <v>0</v>
      </c>
      <c r="HC413">
        <f t="shared" si="325"/>
        <v>0</v>
      </c>
      <c r="HE413" t="s">
        <v>3</v>
      </c>
      <c r="HF413" t="s">
        <v>3</v>
      </c>
      <c r="HM413" t="s">
        <v>3</v>
      </c>
      <c r="HN413" t="s">
        <v>54</v>
      </c>
      <c r="HO413" t="s">
        <v>55</v>
      </c>
      <c r="HP413" t="s">
        <v>42</v>
      </c>
      <c r="HQ413" t="s">
        <v>42</v>
      </c>
      <c r="IK413">
        <v>0</v>
      </c>
    </row>
    <row r="414" spans="1:245" x14ac:dyDescent="0.2">
      <c r="A414">
        <v>17</v>
      </c>
      <c r="B414">
        <v>1</v>
      </c>
      <c r="C414">
        <f>ROW(SmtRes!A282)</f>
        <v>282</v>
      </c>
      <c r="D414">
        <f>ROW(EtalonRes!A282)</f>
        <v>282</v>
      </c>
      <c r="E414" t="s">
        <v>514</v>
      </c>
      <c r="F414" t="s">
        <v>48</v>
      </c>
      <c r="G414" t="s">
        <v>49</v>
      </c>
      <c r="H414" t="s">
        <v>50</v>
      </c>
      <c r="I414">
        <v>0</v>
      </c>
      <c r="J414">
        <v>0</v>
      </c>
      <c r="K414">
        <v>0</v>
      </c>
      <c r="O414">
        <f t="shared" si="304"/>
        <v>0</v>
      </c>
      <c r="P414">
        <f>SUMIF(SmtRes!AQ281:'SmtRes'!AQ282,"=1",SmtRes!DF281:'SmtRes'!DF282)</f>
        <v>0</v>
      </c>
      <c r="Q414">
        <f>SUMIF(SmtRes!AQ281:'SmtRes'!AQ282,"=1",SmtRes!DG281:'SmtRes'!DG282)</f>
        <v>0</v>
      </c>
      <c r="R414">
        <f>SUMIF(SmtRes!AQ281:'SmtRes'!AQ282,"=1",SmtRes!DH281:'SmtRes'!DH282)</f>
        <v>0</v>
      </c>
      <c r="S414">
        <f>SUMIF(SmtRes!AQ281:'SmtRes'!AQ282,"=1",SmtRes!DI281:'SmtRes'!DI282)</f>
        <v>0</v>
      </c>
      <c r="T414">
        <f t="shared" si="305"/>
        <v>0</v>
      </c>
      <c r="U414">
        <f>SUMIF(SmtRes!AQ281:'SmtRes'!AQ282,"=1",SmtRes!CV281:'SmtRes'!CV282)</f>
        <v>0</v>
      </c>
      <c r="V414">
        <f>SUMIF(SmtRes!AQ281:'SmtRes'!AQ282,"=1",SmtRes!CW281:'SmtRes'!CW282)</f>
        <v>0</v>
      </c>
      <c r="W414">
        <f t="shared" si="306"/>
        <v>0</v>
      </c>
      <c r="X414">
        <f t="shared" si="307"/>
        <v>0</v>
      </c>
      <c r="Y414">
        <f t="shared" si="308"/>
        <v>0</v>
      </c>
      <c r="AA414">
        <v>32945098</v>
      </c>
      <c r="AB414">
        <f t="shared" si="309"/>
        <v>1542.4577999999999</v>
      </c>
      <c r="AC414">
        <f>ROUND((0),6)</f>
        <v>0</v>
      </c>
      <c r="AD414">
        <f>ROUND((((0)-(0))+AE414),6)</f>
        <v>0</v>
      </c>
      <c r="AE414">
        <f>ROUND((0),6)</f>
        <v>0</v>
      </c>
      <c r="AF414">
        <f>ROUND((SUM(SmtRes!BT281:'SmtRes'!BT282)),6)</f>
        <v>1542.4577999999999</v>
      </c>
      <c r="AG414">
        <f t="shared" si="310"/>
        <v>0</v>
      </c>
      <c r="AH414">
        <f>(SUM(SmtRes!BU281:'SmtRes'!BU282))</f>
        <v>3.77</v>
      </c>
      <c r="AI414">
        <f>(0)</f>
        <v>0</v>
      </c>
      <c r="AJ414">
        <f t="shared" si="311"/>
        <v>0</v>
      </c>
      <c r="AK414">
        <v>1542.4577999999999</v>
      </c>
      <c r="AL414">
        <v>0</v>
      </c>
      <c r="AM414">
        <v>0</v>
      </c>
      <c r="AN414">
        <v>0</v>
      </c>
      <c r="AO414">
        <v>1542.4577999999999</v>
      </c>
      <c r="AP414">
        <v>0</v>
      </c>
      <c r="AQ414">
        <v>3.77</v>
      </c>
      <c r="AR414">
        <v>0</v>
      </c>
      <c r="AS414">
        <v>0</v>
      </c>
      <c r="AT414">
        <v>89</v>
      </c>
      <c r="AU414">
        <v>49</v>
      </c>
      <c r="AV414">
        <v>1</v>
      </c>
      <c r="AW414">
        <v>1</v>
      </c>
      <c r="AZ414">
        <v>1</v>
      </c>
      <c r="BA414">
        <v>1</v>
      </c>
      <c r="BB414">
        <v>1</v>
      </c>
      <c r="BC414">
        <v>1</v>
      </c>
      <c r="BD414" t="s">
        <v>3</v>
      </c>
      <c r="BE414" t="s">
        <v>3</v>
      </c>
      <c r="BF414" t="s">
        <v>3</v>
      </c>
      <c r="BG414" t="s">
        <v>3</v>
      </c>
      <c r="BH414">
        <v>0</v>
      </c>
      <c r="BI414">
        <v>1</v>
      </c>
      <c r="BJ414" t="s">
        <v>51</v>
      </c>
      <c r="BM414">
        <v>57001</v>
      </c>
      <c r="BN414">
        <v>0</v>
      </c>
      <c r="BO414" t="s">
        <v>3</v>
      </c>
      <c r="BP414">
        <v>0</v>
      </c>
      <c r="BQ414">
        <v>6</v>
      </c>
      <c r="BR414">
        <v>0</v>
      </c>
      <c r="BS414">
        <v>1</v>
      </c>
      <c r="BT414">
        <v>1</v>
      </c>
      <c r="BU414">
        <v>1</v>
      </c>
      <c r="BV414">
        <v>1</v>
      </c>
      <c r="BW414">
        <v>1</v>
      </c>
      <c r="BX414">
        <v>1</v>
      </c>
      <c r="BY414" t="s">
        <v>3</v>
      </c>
      <c r="BZ414">
        <v>89</v>
      </c>
      <c r="CA414">
        <v>49</v>
      </c>
      <c r="CB414" t="s">
        <v>3</v>
      </c>
      <c r="CE414">
        <v>0</v>
      </c>
      <c r="CF414">
        <v>0</v>
      </c>
      <c r="CG414">
        <v>0</v>
      </c>
      <c r="CM414">
        <v>0</v>
      </c>
      <c r="CN414" t="s">
        <v>3</v>
      </c>
      <c r="CO414">
        <v>0</v>
      </c>
      <c r="CP414">
        <f t="shared" si="312"/>
        <v>0</v>
      </c>
      <c r="CQ414">
        <f>SUMIF(SmtRes!AQ281:'SmtRes'!AQ282,"=1",SmtRes!AA281:'SmtRes'!AA282)</f>
        <v>0</v>
      </c>
      <c r="CR414">
        <f>SUMIF(SmtRes!AQ281:'SmtRes'!AQ282,"=1",SmtRes!AB281:'SmtRes'!AB282)</f>
        <v>0</v>
      </c>
      <c r="CS414">
        <f>SUMIF(SmtRes!AQ281:'SmtRes'!AQ282,"=1",SmtRes!AC281:'SmtRes'!AC282)</f>
        <v>0</v>
      </c>
      <c r="CT414">
        <f>SUMIF(SmtRes!AQ281:'SmtRes'!AQ282,"=1",SmtRes!AD281:'SmtRes'!AD282)</f>
        <v>409.14</v>
      </c>
      <c r="CU414">
        <f t="shared" si="313"/>
        <v>0</v>
      </c>
      <c r="CV414">
        <f>SUMIF(SmtRes!AQ281:'SmtRes'!AQ282,"=1",SmtRes!BU281:'SmtRes'!BU282)</f>
        <v>3.77</v>
      </c>
      <c r="CW414">
        <f>SUMIF(SmtRes!AQ281:'SmtRes'!AQ282,"=1",SmtRes!BV281:'SmtRes'!BV282)</f>
        <v>0</v>
      </c>
      <c r="CX414">
        <f t="shared" si="314"/>
        <v>0</v>
      </c>
      <c r="CY414">
        <f t="shared" si="315"/>
        <v>0</v>
      </c>
      <c r="CZ414">
        <f t="shared" si="316"/>
        <v>0</v>
      </c>
      <c r="DC414" t="s">
        <v>3</v>
      </c>
      <c r="DD414" t="s">
        <v>3</v>
      </c>
      <c r="DE414" t="s">
        <v>3</v>
      </c>
      <c r="DF414" t="s">
        <v>3</v>
      </c>
      <c r="DG414" t="s">
        <v>3</v>
      </c>
      <c r="DH414" t="s">
        <v>3</v>
      </c>
      <c r="DI414" t="s">
        <v>3</v>
      </c>
      <c r="DJ414" t="s">
        <v>3</v>
      </c>
      <c r="DK414" t="s">
        <v>3</v>
      </c>
      <c r="DL414" t="s">
        <v>3</v>
      </c>
      <c r="DM414" t="s">
        <v>3</v>
      </c>
      <c r="DN414">
        <v>0</v>
      </c>
      <c r="DO414">
        <v>0</v>
      </c>
      <c r="DP414">
        <v>1</v>
      </c>
      <c r="DQ414">
        <v>1</v>
      </c>
      <c r="DU414">
        <v>1003</v>
      </c>
      <c r="DV414" t="s">
        <v>50</v>
      </c>
      <c r="DW414" t="s">
        <v>50</v>
      </c>
      <c r="DX414">
        <v>100</v>
      </c>
      <c r="DZ414" t="s">
        <v>3</v>
      </c>
      <c r="EA414" t="s">
        <v>3</v>
      </c>
      <c r="EB414" t="s">
        <v>3</v>
      </c>
      <c r="EC414" t="s">
        <v>3</v>
      </c>
      <c r="EE414">
        <v>31728052</v>
      </c>
      <c r="EF414">
        <v>6</v>
      </c>
      <c r="EG414" t="s">
        <v>52</v>
      </c>
      <c r="EH414">
        <v>11</v>
      </c>
      <c r="EI414" t="s">
        <v>42</v>
      </c>
      <c r="EJ414">
        <v>1</v>
      </c>
      <c r="EK414">
        <v>57001</v>
      </c>
      <c r="EL414" t="s">
        <v>42</v>
      </c>
      <c r="EM414" t="s">
        <v>53</v>
      </c>
      <c r="EO414" t="s">
        <v>3</v>
      </c>
      <c r="EQ414">
        <v>0</v>
      </c>
      <c r="ER414">
        <v>0</v>
      </c>
      <c r="ES414">
        <v>0</v>
      </c>
      <c r="ET414">
        <v>0</v>
      </c>
      <c r="EU414">
        <v>0</v>
      </c>
      <c r="EV414">
        <v>0</v>
      </c>
      <c r="EW414">
        <v>3.77</v>
      </c>
      <c r="EX414">
        <v>0</v>
      </c>
      <c r="EY414">
        <v>0</v>
      </c>
      <c r="FQ414">
        <v>0</v>
      </c>
      <c r="FR414">
        <f t="shared" si="317"/>
        <v>0</v>
      </c>
      <c r="FS414">
        <v>0</v>
      </c>
      <c r="FX414">
        <v>89</v>
      </c>
      <c r="FY414">
        <v>49</v>
      </c>
      <c r="GA414" t="s">
        <v>3</v>
      </c>
      <c r="GD414">
        <v>1</v>
      </c>
      <c r="GF414">
        <v>-1936568398</v>
      </c>
      <c r="GG414">
        <v>2</v>
      </c>
      <c r="GH414">
        <v>1</v>
      </c>
      <c r="GI414">
        <v>-2</v>
      </c>
      <c r="GJ414">
        <v>0</v>
      </c>
      <c r="GK414">
        <v>0</v>
      </c>
      <c r="GL414">
        <f t="shared" si="318"/>
        <v>0</v>
      </c>
      <c r="GM414">
        <f t="shared" si="319"/>
        <v>0</v>
      </c>
      <c r="GN414">
        <f t="shared" si="320"/>
        <v>0</v>
      </c>
      <c r="GO414">
        <f t="shared" si="321"/>
        <v>0</v>
      </c>
      <c r="GP414">
        <f t="shared" si="322"/>
        <v>0</v>
      </c>
      <c r="GR414">
        <v>0</v>
      </c>
      <c r="GS414">
        <v>3</v>
      </c>
      <c r="GT414">
        <v>0</v>
      </c>
      <c r="GU414" t="s">
        <v>3</v>
      </c>
      <c r="GV414">
        <f t="shared" si="323"/>
        <v>0</v>
      </c>
      <c r="GW414">
        <v>1</v>
      </c>
      <c r="GX414">
        <f t="shared" si="324"/>
        <v>0</v>
      </c>
      <c r="HA414">
        <v>0</v>
      </c>
      <c r="HB414">
        <v>0</v>
      </c>
      <c r="HC414">
        <f t="shared" si="325"/>
        <v>0</v>
      </c>
      <c r="HE414" t="s">
        <v>3</v>
      </c>
      <c r="HF414" t="s">
        <v>3</v>
      </c>
      <c r="HM414" t="s">
        <v>3</v>
      </c>
      <c r="HN414" t="s">
        <v>54</v>
      </c>
      <c r="HO414" t="s">
        <v>55</v>
      </c>
      <c r="HP414" t="s">
        <v>42</v>
      </c>
      <c r="HQ414" t="s">
        <v>42</v>
      </c>
      <c r="IK414">
        <v>0</v>
      </c>
    </row>
    <row r="415" spans="1:245" x14ac:dyDescent="0.2">
      <c r="A415">
        <v>18</v>
      </c>
      <c r="B415">
        <v>1</v>
      </c>
      <c r="C415">
        <v>282</v>
      </c>
      <c r="E415" t="s">
        <v>515</v>
      </c>
      <c r="F415" t="s">
        <v>31</v>
      </c>
      <c r="G415" t="s">
        <v>32</v>
      </c>
      <c r="H415" t="s">
        <v>33</v>
      </c>
      <c r="I415">
        <v>0</v>
      </c>
      <c r="J415">
        <v>0.11</v>
      </c>
      <c r="K415">
        <v>0</v>
      </c>
      <c r="O415">
        <f t="shared" si="304"/>
        <v>0</v>
      </c>
      <c r="P415">
        <f>ROUND(CQ415*I415,2)</f>
        <v>0</v>
      </c>
      <c r="Q415">
        <f>ROUND(CR415*I415,2)</f>
        <v>0</v>
      </c>
      <c r="R415">
        <f>ROUND(CS415*I415,2)</f>
        <v>0</v>
      </c>
      <c r="S415">
        <f>ROUND(CT415*I415,2)</f>
        <v>0</v>
      </c>
      <c r="T415">
        <f t="shared" si="305"/>
        <v>0</v>
      </c>
      <c r="U415">
        <f>ROUND(CV415*I415,7)</f>
        <v>0</v>
      </c>
      <c r="V415">
        <f>ROUND(CW415*I415,7)</f>
        <v>0</v>
      </c>
      <c r="W415">
        <f t="shared" si="306"/>
        <v>0</v>
      </c>
      <c r="X415">
        <f t="shared" si="307"/>
        <v>0</v>
      </c>
      <c r="Y415">
        <f t="shared" si="308"/>
        <v>0</v>
      </c>
      <c r="AA415">
        <v>32945098</v>
      </c>
      <c r="AB415">
        <f t="shared" si="309"/>
        <v>0</v>
      </c>
      <c r="AC415">
        <f>ROUND((ES415),6)</f>
        <v>0</v>
      </c>
      <c r="AD415">
        <f>ROUND((((ET415)-(EU415))+AE415),6)</f>
        <v>0</v>
      </c>
      <c r="AE415">
        <f>ROUND((EU415),6)</f>
        <v>0</v>
      </c>
      <c r="AF415">
        <f>ROUND((EV415),6)</f>
        <v>0</v>
      </c>
      <c r="AG415">
        <f t="shared" si="310"/>
        <v>0</v>
      </c>
      <c r="AH415">
        <f>(EW415)</f>
        <v>0</v>
      </c>
      <c r="AI415">
        <f>(EX415)</f>
        <v>0</v>
      </c>
      <c r="AJ415">
        <f t="shared" si="311"/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89</v>
      </c>
      <c r="AU415">
        <v>49</v>
      </c>
      <c r="AV415">
        <v>1</v>
      </c>
      <c r="AW415">
        <v>1</v>
      </c>
      <c r="AZ415">
        <v>1</v>
      </c>
      <c r="BA415">
        <v>1</v>
      </c>
      <c r="BB415">
        <v>1</v>
      </c>
      <c r="BC415">
        <v>1</v>
      </c>
      <c r="BD415" t="s">
        <v>3</v>
      </c>
      <c r="BE415" t="s">
        <v>3</v>
      </c>
      <c r="BF415" t="s">
        <v>3</v>
      </c>
      <c r="BG415" t="s">
        <v>3</v>
      </c>
      <c r="BH415">
        <v>3</v>
      </c>
      <c r="BI415">
        <v>1</v>
      </c>
      <c r="BJ415" t="s">
        <v>3</v>
      </c>
      <c r="BM415">
        <v>57001</v>
      </c>
      <c r="BN415">
        <v>0</v>
      </c>
      <c r="BO415" t="s">
        <v>3</v>
      </c>
      <c r="BP415">
        <v>0</v>
      </c>
      <c r="BQ415">
        <v>6</v>
      </c>
      <c r="BR415">
        <v>0</v>
      </c>
      <c r="BS415">
        <v>1</v>
      </c>
      <c r="BT415">
        <v>1</v>
      </c>
      <c r="BU415">
        <v>1</v>
      </c>
      <c r="BV415">
        <v>1</v>
      </c>
      <c r="BW415">
        <v>1</v>
      </c>
      <c r="BX415">
        <v>1</v>
      </c>
      <c r="BY415" t="s">
        <v>3</v>
      </c>
      <c r="BZ415">
        <v>89</v>
      </c>
      <c r="CA415">
        <v>49</v>
      </c>
      <c r="CB415" t="s">
        <v>3</v>
      </c>
      <c r="CE415">
        <v>0</v>
      </c>
      <c r="CF415">
        <v>0</v>
      </c>
      <c r="CG415">
        <v>0</v>
      </c>
      <c r="CM415">
        <v>0</v>
      </c>
      <c r="CN415" t="s">
        <v>3</v>
      </c>
      <c r="CO415">
        <v>0</v>
      </c>
      <c r="CP415">
        <f t="shared" si="312"/>
        <v>0</v>
      </c>
      <c r="CQ415">
        <f>ROUND(AL415*BC415,2)</f>
        <v>0</v>
      </c>
      <c r="CR415">
        <f>ROUND(AM415*BB415,2)</f>
        <v>0</v>
      </c>
      <c r="CS415">
        <f>ROUND(AN415*BS415,2)</f>
        <v>0</v>
      </c>
      <c r="CT415">
        <f>ROUND(AO415*BA415,2)</f>
        <v>0</v>
      </c>
      <c r="CU415">
        <f t="shared" si="313"/>
        <v>0</v>
      </c>
      <c r="CV415">
        <f>AH415</f>
        <v>0</v>
      </c>
      <c r="CW415">
        <f>AI415</f>
        <v>0</v>
      </c>
      <c r="CX415">
        <f t="shared" si="314"/>
        <v>0</v>
      </c>
      <c r="CY415">
        <f t="shared" si="315"/>
        <v>0</v>
      </c>
      <c r="CZ415">
        <f t="shared" si="316"/>
        <v>0</v>
      </c>
      <c r="DC415" t="s">
        <v>3</v>
      </c>
      <c r="DD415" t="s">
        <v>3</v>
      </c>
      <c r="DE415" t="s">
        <v>3</v>
      </c>
      <c r="DF415" t="s">
        <v>3</v>
      </c>
      <c r="DG415" t="s">
        <v>3</v>
      </c>
      <c r="DH415" t="s">
        <v>3</v>
      </c>
      <c r="DI415" t="s">
        <v>3</v>
      </c>
      <c r="DJ415" t="s">
        <v>3</v>
      </c>
      <c r="DK415" t="s">
        <v>3</v>
      </c>
      <c r="DL415" t="s">
        <v>3</v>
      </c>
      <c r="DM415" t="s">
        <v>3</v>
      </c>
      <c r="DN415">
        <v>0</v>
      </c>
      <c r="DO415">
        <v>0</v>
      </c>
      <c r="DP415">
        <v>1</v>
      </c>
      <c r="DQ415">
        <v>1</v>
      </c>
      <c r="DU415">
        <v>1009</v>
      </c>
      <c r="DV415" t="s">
        <v>33</v>
      </c>
      <c r="DW415" t="s">
        <v>33</v>
      </c>
      <c r="DX415">
        <v>1000</v>
      </c>
      <c r="DZ415" t="s">
        <v>3</v>
      </c>
      <c r="EA415" t="s">
        <v>3</v>
      </c>
      <c r="EB415" t="s">
        <v>3</v>
      </c>
      <c r="EC415" t="s">
        <v>3</v>
      </c>
      <c r="EE415">
        <v>31728052</v>
      </c>
      <c r="EF415">
        <v>6</v>
      </c>
      <c r="EG415" t="s">
        <v>52</v>
      </c>
      <c r="EH415">
        <v>11</v>
      </c>
      <c r="EI415" t="s">
        <v>42</v>
      </c>
      <c r="EJ415">
        <v>1</v>
      </c>
      <c r="EK415">
        <v>57001</v>
      </c>
      <c r="EL415" t="s">
        <v>42</v>
      </c>
      <c r="EM415" t="s">
        <v>53</v>
      </c>
      <c r="EO415" t="s">
        <v>3</v>
      </c>
      <c r="EQ415">
        <v>0</v>
      </c>
      <c r="ER415">
        <v>0</v>
      </c>
      <c r="ES415">
        <v>0</v>
      </c>
      <c r="ET415">
        <v>0</v>
      </c>
      <c r="EU415">
        <v>0</v>
      </c>
      <c r="EV415">
        <v>0</v>
      </c>
      <c r="EW415">
        <v>0</v>
      </c>
      <c r="EX415">
        <v>0</v>
      </c>
      <c r="FQ415">
        <v>0</v>
      </c>
      <c r="FR415">
        <f t="shared" si="317"/>
        <v>0</v>
      </c>
      <c r="FS415">
        <v>0</v>
      </c>
      <c r="FX415">
        <v>89</v>
      </c>
      <c r="FY415">
        <v>49</v>
      </c>
      <c r="GA415" t="s">
        <v>3</v>
      </c>
      <c r="GD415">
        <v>1</v>
      </c>
      <c r="GF415">
        <v>2102561428</v>
      </c>
      <c r="GG415">
        <v>2</v>
      </c>
      <c r="GH415">
        <v>1</v>
      </c>
      <c r="GI415">
        <v>-2</v>
      </c>
      <c r="GJ415">
        <v>0</v>
      </c>
      <c r="GK415">
        <v>0</v>
      </c>
      <c r="GL415">
        <f t="shared" si="318"/>
        <v>0</v>
      </c>
      <c r="GM415">
        <f t="shared" si="319"/>
        <v>0</v>
      </c>
      <c r="GN415">
        <f t="shared" si="320"/>
        <v>0</v>
      </c>
      <c r="GO415">
        <f t="shared" si="321"/>
        <v>0</v>
      </c>
      <c r="GP415">
        <f t="shared" si="322"/>
        <v>0</v>
      </c>
      <c r="GR415">
        <v>0</v>
      </c>
      <c r="GS415">
        <v>3</v>
      </c>
      <c r="GT415">
        <v>0</v>
      </c>
      <c r="GU415" t="s">
        <v>3</v>
      </c>
      <c r="GV415">
        <f t="shared" si="323"/>
        <v>0</v>
      </c>
      <c r="GW415">
        <v>1</v>
      </c>
      <c r="GX415">
        <f t="shared" si="324"/>
        <v>0</v>
      </c>
      <c r="HA415">
        <v>0</v>
      </c>
      <c r="HB415">
        <v>0</v>
      </c>
      <c r="HC415">
        <f t="shared" si="325"/>
        <v>0</v>
      </c>
      <c r="HE415" t="s">
        <v>3</v>
      </c>
      <c r="HF415" t="s">
        <v>3</v>
      </c>
      <c r="HM415" t="s">
        <v>3</v>
      </c>
      <c r="HN415" t="s">
        <v>54</v>
      </c>
      <c r="HO415" t="s">
        <v>55</v>
      </c>
      <c r="HP415" t="s">
        <v>42</v>
      </c>
      <c r="HQ415" t="s">
        <v>42</v>
      </c>
      <c r="IK415">
        <v>0</v>
      </c>
    </row>
    <row r="416" spans="1:245" x14ac:dyDescent="0.2">
      <c r="A416">
        <v>17</v>
      </c>
      <c r="B416">
        <v>1</v>
      </c>
      <c r="C416">
        <f>ROW(SmtRes!A292)</f>
        <v>292</v>
      </c>
      <c r="D416">
        <f>ROW(EtalonRes!A292)</f>
        <v>292</v>
      </c>
      <c r="E416" t="s">
        <v>516</v>
      </c>
      <c r="F416" t="s">
        <v>517</v>
      </c>
      <c r="G416" t="s">
        <v>518</v>
      </c>
      <c r="H416" t="s">
        <v>22</v>
      </c>
      <c r="I416">
        <v>0</v>
      </c>
      <c r="J416">
        <v>0</v>
      </c>
      <c r="K416">
        <v>0</v>
      </c>
      <c r="O416">
        <f t="shared" si="304"/>
        <v>0</v>
      </c>
      <c r="P416">
        <f>SUMIF(SmtRes!AQ283:'SmtRes'!AQ292,"=1",SmtRes!DF283:'SmtRes'!DF292)</f>
        <v>0</v>
      </c>
      <c r="Q416">
        <f>SUMIF(SmtRes!AQ283:'SmtRes'!AQ292,"=1",SmtRes!DG283:'SmtRes'!DG292)</f>
        <v>0</v>
      </c>
      <c r="R416">
        <f>SUMIF(SmtRes!AQ283:'SmtRes'!AQ292,"=1",SmtRes!DH283:'SmtRes'!DH292)</f>
        <v>0</v>
      </c>
      <c r="S416">
        <f>SUMIF(SmtRes!AQ283:'SmtRes'!AQ292,"=1",SmtRes!DI283:'SmtRes'!DI292)</f>
        <v>0</v>
      </c>
      <c r="T416">
        <f t="shared" si="305"/>
        <v>0</v>
      </c>
      <c r="U416">
        <f>SUMIF(SmtRes!AQ283:'SmtRes'!AQ292,"=1",SmtRes!CV283:'SmtRes'!CV292)</f>
        <v>0</v>
      </c>
      <c r="V416">
        <f>SUMIF(SmtRes!AQ283:'SmtRes'!AQ292,"=1",SmtRes!CW283:'SmtRes'!CW292)</f>
        <v>0</v>
      </c>
      <c r="W416">
        <f t="shared" si="306"/>
        <v>0</v>
      </c>
      <c r="X416">
        <f t="shared" si="307"/>
        <v>0</v>
      </c>
      <c r="Y416">
        <f t="shared" si="308"/>
        <v>0</v>
      </c>
      <c r="AA416">
        <v>32945098</v>
      </c>
      <c r="AB416">
        <f t="shared" si="309"/>
        <v>16541.038799999998</v>
      </c>
      <c r="AC416">
        <f>ROUND((0),6)</f>
        <v>0</v>
      </c>
      <c r="AD416">
        <f>ROUND((((0)-(0))+AE416),6)</f>
        <v>0</v>
      </c>
      <c r="AE416">
        <f>ROUND((0),6)</f>
        <v>0</v>
      </c>
      <c r="AF416">
        <f>ROUND((SUM(SmtRes!BT283:'SmtRes'!BT292)),6)</f>
        <v>16541.038799999998</v>
      </c>
      <c r="AG416">
        <f t="shared" si="310"/>
        <v>0</v>
      </c>
      <c r="AH416">
        <f>(SUM(SmtRes!BU283:'SmtRes'!BU292))</f>
        <v>37.972999999999999</v>
      </c>
      <c r="AI416">
        <f>(SUM(SmtRes!BV283:'SmtRes'!BV292))</f>
        <v>0.21250000000000002</v>
      </c>
      <c r="AJ416">
        <f t="shared" si="311"/>
        <v>0</v>
      </c>
      <c r="AK416">
        <v>14383.512000000002</v>
      </c>
      <c r="AL416">
        <v>0</v>
      </c>
      <c r="AM416">
        <v>0</v>
      </c>
      <c r="AN416">
        <v>0</v>
      </c>
      <c r="AO416">
        <v>14383.512000000002</v>
      </c>
      <c r="AP416">
        <v>0</v>
      </c>
      <c r="AQ416">
        <v>33.020000000000003</v>
      </c>
      <c r="AR416">
        <v>0.17</v>
      </c>
      <c r="AS416">
        <v>0</v>
      </c>
      <c r="AT416">
        <v>100.8</v>
      </c>
      <c r="AU416">
        <v>55.25</v>
      </c>
      <c r="AV416">
        <v>1</v>
      </c>
      <c r="AW416">
        <v>1</v>
      </c>
      <c r="AZ416">
        <v>1</v>
      </c>
      <c r="BA416">
        <v>1</v>
      </c>
      <c r="BB416">
        <v>1</v>
      </c>
      <c r="BC416">
        <v>1</v>
      </c>
      <c r="BD416" t="s">
        <v>3</v>
      </c>
      <c r="BE416" t="s">
        <v>3</v>
      </c>
      <c r="BF416" t="s">
        <v>3</v>
      </c>
      <c r="BG416" t="s">
        <v>3</v>
      </c>
      <c r="BH416">
        <v>0</v>
      </c>
      <c r="BI416">
        <v>1</v>
      </c>
      <c r="BJ416" t="s">
        <v>519</v>
      </c>
      <c r="BM416">
        <v>11001</v>
      </c>
      <c r="BN416">
        <v>0</v>
      </c>
      <c r="BO416" t="s">
        <v>3</v>
      </c>
      <c r="BP416">
        <v>0</v>
      </c>
      <c r="BQ416">
        <v>2</v>
      </c>
      <c r="BR416">
        <v>0</v>
      </c>
      <c r="BS416">
        <v>1</v>
      </c>
      <c r="BT416">
        <v>1</v>
      </c>
      <c r="BU416">
        <v>1</v>
      </c>
      <c r="BV416">
        <v>1</v>
      </c>
      <c r="BW416">
        <v>1</v>
      </c>
      <c r="BX416">
        <v>1</v>
      </c>
      <c r="BY416" t="s">
        <v>3</v>
      </c>
      <c r="BZ416">
        <v>112</v>
      </c>
      <c r="CA416">
        <v>65</v>
      </c>
      <c r="CB416" t="s">
        <v>3</v>
      </c>
      <c r="CE416">
        <v>0</v>
      </c>
      <c r="CF416">
        <v>0</v>
      </c>
      <c r="CG416">
        <v>0</v>
      </c>
      <c r="CM416">
        <v>0</v>
      </c>
      <c r="CN416" t="s">
        <v>1038</v>
      </c>
      <c r="CO416">
        <v>0</v>
      </c>
      <c r="CP416">
        <f t="shared" si="312"/>
        <v>0</v>
      </c>
      <c r="CQ416">
        <f>SUMIF(SmtRes!AQ283:'SmtRes'!AQ292,"=1",SmtRes!AA283:'SmtRes'!AA292)</f>
        <v>0</v>
      </c>
      <c r="CR416">
        <f>SUMIF(SmtRes!AQ283:'SmtRes'!AQ292,"=1",SmtRes!AB283:'SmtRes'!AB292)</f>
        <v>0</v>
      </c>
      <c r="CS416">
        <f>SUMIF(SmtRes!AQ283:'SmtRes'!AQ292,"=1",SmtRes!AC283:'SmtRes'!AC292)</f>
        <v>0</v>
      </c>
      <c r="CT416">
        <f>SUMIF(SmtRes!AQ283:'SmtRes'!AQ292,"=1",SmtRes!AD283:'SmtRes'!AD292)</f>
        <v>435.6</v>
      </c>
      <c r="CU416">
        <f t="shared" si="313"/>
        <v>0</v>
      </c>
      <c r="CV416">
        <f>SUMIF(SmtRes!AQ283:'SmtRes'!AQ292,"=1",SmtRes!BU283:'SmtRes'!BU292)</f>
        <v>37.972999999999999</v>
      </c>
      <c r="CW416">
        <f>SUMIF(SmtRes!AQ283:'SmtRes'!AQ292,"=1",SmtRes!BV283:'SmtRes'!BV292)</f>
        <v>0.21250000000000002</v>
      </c>
      <c r="CX416">
        <f t="shared" si="314"/>
        <v>0</v>
      </c>
      <c r="CY416">
        <f t="shared" si="315"/>
        <v>0</v>
      </c>
      <c r="CZ416">
        <f t="shared" si="316"/>
        <v>0</v>
      </c>
      <c r="DC416" t="s">
        <v>3</v>
      </c>
      <c r="DD416" t="s">
        <v>3</v>
      </c>
      <c r="DE416" t="s">
        <v>520</v>
      </c>
      <c r="DF416" t="s">
        <v>520</v>
      </c>
      <c r="DG416" t="s">
        <v>521</v>
      </c>
      <c r="DH416" t="s">
        <v>3</v>
      </c>
      <c r="DI416" t="s">
        <v>521</v>
      </c>
      <c r="DJ416" t="s">
        <v>520</v>
      </c>
      <c r="DK416" t="s">
        <v>3</v>
      </c>
      <c r="DL416" t="s">
        <v>522</v>
      </c>
      <c r="DM416" t="s">
        <v>523</v>
      </c>
      <c r="DN416">
        <v>0</v>
      </c>
      <c r="DO416">
        <v>0</v>
      </c>
      <c r="DP416">
        <v>1</v>
      </c>
      <c r="DQ416">
        <v>1</v>
      </c>
      <c r="DU416">
        <v>1005</v>
      </c>
      <c r="DV416" t="s">
        <v>22</v>
      </c>
      <c r="DW416" t="s">
        <v>22</v>
      </c>
      <c r="DX416">
        <v>100</v>
      </c>
      <c r="DZ416" t="s">
        <v>3</v>
      </c>
      <c r="EA416" t="s">
        <v>3</v>
      </c>
      <c r="EB416" t="s">
        <v>3</v>
      </c>
      <c r="EC416" t="s">
        <v>3</v>
      </c>
      <c r="EE416">
        <v>31727975</v>
      </c>
      <c r="EF416">
        <v>2</v>
      </c>
      <c r="EG416" t="s">
        <v>24</v>
      </c>
      <c r="EH416">
        <v>11</v>
      </c>
      <c r="EI416" t="s">
        <v>42</v>
      </c>
      <c r="EJ416">
        <v>1</v>
      </c>
      <c r="EK416">
        <v>11001</v>
      </c>
      <c r="EL416" t="s">
        <v>42</v>
      </c>
      <c r="EM416" t="s">
        <v>43</v>
      </c>
      <c r="EO416" t="s">
        <v>44</v>
      </c>
      <c r="EQ416">
        <v>0</v>
      </c>
      <c r="ER416">
        <v>0</v>
      </c>
      <c r="ES416">
        <v>0</v>
      </c>
      <c r="ET416">
        <v>0</v>
      </c>
      <c r="EU416">
        <v>0</v>
      </c>
      <c r="EV416">
        <v>0</v>
      </c>
      <c r="EW416">
        <v>33.020000000000003</v>
      </c>
      <c r="EX416">
        <v>0.17</v>
      </c>
      <c r="EY416">
        <v>0</v>
      </c>
      <c r="FQ416">
        <v>0</v>
      </c>
      <c r="FR416">
        <f t="shared" si="317"/>
        <v>0</v>
      </c>
      <c r="FS416">
        <v>0</v>
      </c>
      <c r="FX416">
        <v>100.8</v>
      </c>
      <c r="FY416">
        <v>55.25</v>
      </c>
      <c r="GA416" t="s">
        <v>3</v>
      </c>
      <c r="GD416">
        <v>1</v>
      </c>
      <c r="GF416">
        <v>1387286193</v>
      </c>
      <c r="GG416">
        <v>2</v>
      </c>
      <c r="GH416">
        <v>1</v>
      </c>
      <c r="GI416">
        <v>-2</v>
      </c>
      <c r="GJ416">
        <v>0</v>
      </c>
      <c r="GK416">
        <v>0</v>
      </c>
      <c r="GL416">
        <f t="shared" si="318"/>
        <v>0</v>
      </c>
      <c r="GM416">
        <f t="shared" si="319"/>
        <v>0</v>
      </c>
      <c r="GN416">
        <f t="shared" si="320"/>
        <v>0</v>
      </c>
      <c r="GO416">
        <f t="shared" si="321"/>
        <v>0</v>
      </c>
      <c r="GP416">
        <f t="shared" si="322"/>
        <v>0</v>
      </c>
      <c r="GR416">
        <v>0</v>
      </c>
      <c r="GS416">
        <v>3</v>
      </c>
      <c r="GT416">
        <v>0</v>
      </c>
      <c r="GU416" t="s">
        <v>3</v>
      </c>
      <c r="GV416">
        <f t="shared" si="323"/>
        <v>0</v>
      </c>
      <c r="GW416">
        <v>1</v>
      </c>
      <c r="GX416">
        <f t="shared" si="324"/>
        <v>0</v>
      </c>
      <c r="HA416">
        <v>0</v>
      </c>
      <c r="HB416">
        <v>0</v>
      </c>
      <c r="HC416">
        <f t="shared" si="325"/>
        <v>0</v>
      </c>
      <c r="HE416" t="s">
        <v>3</v>
      </c>
      <c r="HF416" t="s">
        <v>3</v>
      </c>
      <c r="HM416" t="s">
        <v>3</v>
      </c>
      <c r="HN416" t="s">
        <v>45</v>
      </c>
      <c r="HO416" t="s">
        <v>46</v>
      </c>
      <c r="HP416" t="s">
        <v>42</v>
      </c>
      <c r="HQ416" t="s">
        <v>42</v>
      </c>
      <c r="IK416">
        <v>0</v>
      </c>
    </row>
    <row r="417" spans="1:245" x14ac:dyDescent="0.2">
      <c r="A417">
        <v>18</v>
      </c>
      <c r="B417">
        <v>1</v>
      </c>
      <c r="C417">
        <v>291</v>
      </c>
      <c r="E417" t="s">
        <v>524</v>
      </c>
      <c r="F417" t="s">
        <v>525</v>
      </c>
      <c r="G417" t="s">
        <v>526</v>
      </c>
      <c r="H417" t="s">
        <v>33</v>
      </c>
      <c r="I417">
        <v>0</v>
      </c>
      <c r="J417">
        <v>0.84200000000000008</v>
      </c>
      <c r="K417">
        <v>0</v>
      </c>
      <c r="O417">
        <f t="shared" si="304"/>
        <v>0</v>
      </c>
      <c r="P417">
        <f>ROUND(CQ417*I417,2)</f>
        <v>0</v>
      </c>
      <c r="Q417">
        <f>ROUND(CR417*I417,2)</f>
        <v>0</v>
      </c>
      <c r="R417">
        <f>ROUND(CS417*I417,2)</f>
        <v>0</v>
      </c>
      <c r="S417">
        <f>ROUND(CT417*I417,2)</f>
        <v>0</v>
      </c>
      <c r="T417">
        <f t="shared" si="305"/>
        <v>0</v>
      </c>
      <c r="U417">
        <f>ROUND(CV417*I417,7)</f>
        <v>0</v>
      </c>
      <c r="V417">
        <f>ROUND(CW417*I417,7)</f>
        <v>0</v>
      </c>
      <c r="W417">
        <f t="shared" si="306"/>
        <v>0</v>
      </c>
      <c r="X417">
        <f t="shared" si="307"/>
        <v>0</v>
      </c>
      <c r="Y417">
        <f t="shared" si="308"/>
        <v>0</v>
      </c>
      <c r="AA417">
        <v>32945098</v>
      </c>
      <c r="AB417">
        <f t="shared" si="309"/>
        <v>0</v>
      </c>
      <c r="AC417">
        <f>ROUND((ES417),6)</f>
        <v>0</v>
      </c>
      <c r="AD417">
        <f>ROUND((((ET417)-(EU417))+AE417),6)</f>
        <v>0</v>
      </c>
      <c r="AE417">
        <f t="shared" ref="AE417:AF420" si="326">ROUND((EU417),6)</f>
        <v>0</v>
      </c>
      <c r="AF417">
        <f t="shared" si="326"/>
        <v>0</v>
      </c>
      <c r="AG417">
        <f t="shared" si="310"/>
        <v>0</v>
      </c>
      <c r="AH417">
        <f t="shared" ref="AH417:AI420" si="327">(EW417)</f>
        <v>0</v>
      </c>
      <c r="AI417">
        <f t="shared" si="327"/>
        <v>0</v>
      </c>
      <c r="AJ417">
        <f t="shared" si="311"/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112</v>
      </c>
      <c r="AU417">
        <v>65</v>
      </c>
      <c r="AV417">
        <v>1</v>
      </c>
      <c r="AW417">
        <v>1</v>
      </c>
      <c r="AZ417">
        <v>1</v>
      </c>
      <c r="BA417">
        <v>1</v>
      </c>
      <c r="BB417">
        <v>1</v>
      </c>
      <c r="BC417">
        <v>1</v>
      </c>
      <c r="BD417" t="s">
        <v>3</v>
      </c>
      <c r="BE417" t="s">
        <v>3</v>
      </c>
      <c r="BF417" t="s">
        <v>3</v>
      </c>
      <c r="BG417" t="s">
        <v>3</v>
      </c>
      <c r="BH417">
        <v>3</v>
      </c>
      <c r="BI417">
        <v>1</v>
      </c>
      <c r="BJ417" t="s">
        <v>3</v>
      </c>
      <c r="BM417">
        <v>11001</v>
      </c>
      <c r="BN417">
        <v>0</v>
      </c>
      <c r="BO417" t="s">
        <v>3</v>
      </c>
      <c r="BP417">
        <v>0</v>
      </c>
      <c r="BQ417">
        <v>2</v>
      </c>
      <c r="BR417">
        <v>0</v>
      </c>
      <c r="BS417">
        <v>1</v>
      </c>
      <c r="BT417">
        <v>1</v>
      </c>
      <c r="BU417">
        <v>1</v>
      </c>
      <c r="BV417">
        <v>1</v>
      </c>
      <c r="BW417">
        <v>1</v>
      </c>
      <c r="BX417">
        <v>1</v>
      </c>
      <c r="BY417" t="s">
        <v>3</v>
      </c>
      <c r="BZ417">
        <v>112</v>
      </c>
      <c r="CA417">
        <v>65</v>
      </c>
      <c r="CB417" t="s">
        <v>3</v>
      </c>
      <c r="CE417">
        <v>0</v>
      </c>
      <c r="CF417">
        <v>0</v>
      </c>
      <c r="CG417">
        <v>0</v>
      </c>
      <c r="CM417">
        <v>0</v>
      </c>
      <c r="CN417" t="s">
        <v>3</v>
      </c>
      <c r="CO417">
        <v>0</v>
      </c>
      <c r="CP417">
        <f t="shared" si="312"/>
        <v>0</v>
      </c>
      <c r="CQ417">
        <f>ROUND(AL417*BC417,2)</f>
        <v>0</v>
      </c>
      <c r="CR417">
        <f>ROUND(AM417*BB417,2)</f>
        <v>0</v>
      </c>
      <c r="CS417">
        <f>ROUND(AN417*BS417,2)</f>
        <v>0</v>
      </c>
      <c r="CT417">
        <f>ROUND(AO417*BA417,2)</f>
        <v>0</v>
      </c>
      <c r="CU417">
        <f t="shared" si="313"/>
        <v>0</v>
      </c>
      <c r="CV417">
        <f t="shared" ref="CV417:CW420" si="328">AH417</f>
        <v>0</v>
      </c>
      <c r="CW417">
        <f t="shared" si="328"/>
        <v>0</v>
      </c>
      <c r="CX417">
        <f t="shared" si="314"/>
        <v>0</v>
      </c>
      <c r="CY417">
        <f t="shared" si="315"/>
        <v>0</v>
      </c>
      <c r="CZ417">
        <f t="shared" si="316"/>
        <v>0</v>
      </c>
      <c r="DC417" t="s">
        <v>3</v>
      </c>
      <c r="DD417" t="s">
        <v>3</v>
      </c>
      <c r="DE417" t="s">
        <v>3</v>
      </c>
      <c r="DF417" t="s">
        <v>3</v>
      </c>
      <c r="DG417" t="s">
        <v>3</v>
      </c>
      <c r="DH417" t="s">
        <v>3</v>
      </c>
      <c r="DI417" t="s">
        <v>3</v>
      </c>
      <c r="DJ417" t="s">
        <v>3</v>
      </c>
      <c r="DK417" t="s">
        <v>3</v>
      </c>
      <c r="DL417" t="s">
        <v>3</v>
      </c>
      <c r="DM417" t="s">
        <v>3</v>
      </c>
      <c r="DN417">
        <v>0</v>
      </c>
      <c r="DO417">
        <v>0</v>
      </c>
      <c r="DP417">
        <v>1</v>
      </c>
      <c r="DQ417">
        <v>1</v>
      </c>
      <c r="DU417">
        <v>1009</v>
      </c>
      <c r="DV417" t="s">
        <v>33</v>
      </c>
      <c r="DW417" t="s">
        <v>33</v>
      </c>
      <c r="DX417">
        <v>1000</v>
      </c>
      <c r="DZ417" t="s">
        <v>3</v>
      </c>
      <c r="EA417" t="s">
        <v>3</v>
      </c>
      <c r="EB417" t="s">
        <v>3</v>
      </c>
      <c r="EC417" t="s">
        <v>3</v>
      </c>
      <c r="EE417">
        <v>31727975</v>
      </c>
      <c r="EF417">
        <v>2</v>
      </c>
      <c r="EG417" t="s">
        <v>24</v>
      </c>
      <c r="EH417">
        <v>11</v>
      </c>
      <c r="EI417" t="s">
        <v>42</v>
      </c>
      <c r="EJ417">
        <v>1</v>
      </c>
      <c r="EK417">
        <v>11001</v>
      </c>
      <c r="EL417" t="s">
        <v>42</v>
      </c>
      <c r="EM417" t="s">
        <v>43</v>
      </c>
      <c r="EO417" t="s">
        <v>3</v>
      </c>
      <c r="EQ417">
        <v>0</v>
      </c>
      <c r="ER417">
        <v>0</v>
      </c>
      <c r="ES417">
        <v>0</v>
      </c>
      <c r="ET417">
        <v>0</v>
      </c>
      <c r="EU417">
        <v>0</v>
      </c>
      <c r="EV417">
        <v>0</v>
      </c>
      <c r="EW417">
        <v>0</v>
      </c>
      <c r="EX417">
        <v>0</v>
      </c>
      <c r="FQ417">
        <v>0</v>
      </c>
      <c r="FR417">
        <f t="shared" si="317"/>
        <v>0</v>
      </c>
      <c r="FS417">
        <v>0</v>
      </c>
      <c r="FX417">
        <v>112</v>
      </c>
      <c r="FY417">
        <v>65</v>
      </c>
      <c r="GA417" t="s">
        <v>3</v>
      </c>
      <c r="GD417">
        <v>1</v>
      </c>
      <c r="GF417">
        <v>-1297714909</v>
      </c>
      <c r="GG417">
        <v>2</v>
      </c>
      <c r="GH417">
        <v>1</v>
      </c>
      <c r="GI417">
        <v>-2</v>
      </c>
      <c r="GJ417">
        <v>0</v>
      </c>
      <c r="GK417">
        <v>0</v>
      </c>
      <c r="GL417">
        <f t="shared" si="318"/>
        <v>0</v>
      </c>
      <c r="GM417">
        <f t="shared" si="319"/>
        <v>0</v>
      </c>
      <c r="GN417">
        <f t="shared" si="320"/>
        <v>0</v>
      </c>
      <c r="GO417">
        <f t="shared" si="321"/>
        <v>0</v>
      </c>
      <c r="GP417">
        <f t="shared" si="322"/>
        <v>0</v>
      </c>
      <c r="GR417">
        <v>0</v>
      </c>
      <c r="GS417">
        <v>3</v>
      </c>
      <c r="GT417">
        <v>0</v>
      </c>
      <c r="GU417" t="s">
        <v>3</v>
      </c>
      <c r="GV417">
        <f t="shared" si="323"/>
        <v>0</v>
      </c>
      <c r="GW417">
        <v>1</v>
      </c>
      <c r="GX417">
        <f t="shared" si="324"/>
        <v>0</v>
      </c>
      <c r="HA417">
        <v>0</v>
      </c>
      <c r="HB417">
        <v>0</v>
      </c>
      <c r="HC417">
        <f t="shared" si="325"/>
        <v>0</v>
      </c>
      <c r="HE417" t="s">
        <v>3</v>
      </c>
      <c r="HF417" t="s">
        <v>3</v>
      </c>
      <c r="HM417" t="s">
        <v>3</v>
      </c>
      <c r="HN417" t="s">
        <v>45</v>
      </c>
      <c r="HO417" t="s">
        <v>46</v>
      </c>
      <c r="HP417" t="s">
        <v>42</v>
      </c>
      <c r="HQ417" t="s">
        <v>42</v>
      </c>
      <c r="IK417">
        <v>0</v>
      </c>
    </row>
    <row r="418" spans="1:245" x14ac:dyDescent="0.2">
      <c r="A418">
        <v>18</v>
      </c>
      <c r="B418">
        <v>1</v>
      </c>
      <c r="C418">
        <v>292</v>
      </c>
      <c r="E418" t="s">
        <v>527</v>
      </c>
      <c r="F418" t="s">
        <v>190</v>
      </c>
      <c r="G418" t="s">
        <v>528</v>
      </c>
      <c r="H418" t="s">
        <v>68</v>
      </c>
      <c r="I418">
        <v>0</v>
      </c>
      <c r="J418">
        <v>20</v>
      </c>
      <c r="K418">
        <v>0</v>
      </c>
      <c r="O418">
        <f t="shared" si="304"/>
        <v>0</v>
      </c>
      <c r="P418">
        <f>ROUND(CQ418*I418,2)</f>
        <v>0</v>
      </c>
      <c r="Q418">
        <f>ROUND(CR418*I418,2)</f>
        <v>0</v>
      </c>
      <c r="R418">
        <f>ROUND(CS418*I418,2)</f>
        <v>0</v>
      </c>
      <c r="S418">
        <f>ROUND(CT418*I418,2)</f>
        <v>0</v>
      </c>
      <c r="T418">
        <f t="shared" si="305"/>
        <v>0</v>
      </c>
      <c r="U418">
        <f>ROUND(CV418*I418,7)</f>
        <v>0</v>
      </c>
      <c r="V418">
        <f>ROUND(CW418*I418,7)</f>
        <v>0</v>
      </c>
      <c r="W418">
        <f t="shared" si="306"/>
        <v>0</v>
      </c>
      <c r="X418">
        <f t="shared" si="307"/>
        <v>0</v>
      </c>
      <c r="Y418">
        <f t="shared" si="308"/>
        <v>0</v>
      </c>
      <c r="AA418">
        <v>32945098</v>
      </c>
      <c r="AB418">
        <f t="shared" si="309"/>
        <v>0</v>
      </c>
      <c r="AC418">
        <f>ROUND((ES418),6)</f>
        <v>0</v>
      </c>
      <c r="AD418">
        <f>ROUND((((ET418)-(EU418))+AE418),6)</f>
        <v>0</v>
      </c>
      <c r="AE418">
        <f t="shared" si="326"/>
        <v>0</v>
      </c>
      <c r="AF418">
        <f t="shared" si="326"/>
        <v>0</v>
      </c>
      <c r="AG418">
        <f t="shared" si="310"/>
        <v>0</v>
      </c>
      <c r="AH418">
        <f t="shared" si="327"/>
        <v>0</v>
      </c>
      <c r="AI418">
        <f t="shared" si="327"/>
        <v>0</v>
      </c>
      <c r="AJ418">
        <f t="shared" si="311"/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112</v>
      </c>
      <c r="AU418">
        <v>65</v>
      </c>
      <c r="AV418">
        <v>1</v>
      </c>
      <c r="AW418">
        <v>1</v>
      </c>
      <c r="AZ418">
        <v>1</v>
      </c>
      <c r="BA418">
        <v>1</v>
      </c>
      <c r="BB418">
        <v>1</v>
      </c>
      <c r="BC418">
        <v>1</v>
      </c>
      <c r="BD418" t="s">
        <v>3</v>
      </c>
      <c r="BE418" t="s">
        <v>3</v>
      </c>
      <c r="BF418" t="s">
        <v>3</v>
      </c>
      <c r="BG418" t="s">
        <v>3</v>
      </c>
      <c r="BH418">
        <v>3</v>
      </c>
      <c r="BI418">
        <v>1</v>
      </c>
      <c r="BJ418" t="s">
        <v>3</v>
      </c>
      <c r="BM418">
        <v>11001</v>
      </c>
      <c r="BN418">
        <v>0</v>
      </c>
      <c r="BO418" t="s">
        <v>3</v>
      </c>
      <c r="BP418">
        <v>0</v>
      </c>
      <c r="BQ418">
        <v>2</v>
      </c>
      <c r="BR418">
        <v>0</v>
      </c>
      <c r="BS418">
        <v>1</v>
      </c>
      <c r="BT418">
        <v>1</v>
      </c>
      <c r="BU418">
        <v>1</v>
      </c>
      <c r="BV418">
        <v>1</v>
      </c>
      <c r="BW418">
        <v>1</v>
      </c>
      <c r="BX418">
        <v>1</v>
      </c>
      <c r="BY418" t="s">
        <v>3</v>
      </c>
      <c r="BZ418">
        <v>112</v>
      </c>
      <c r="CA418">
        <v>65</v>
      </c>
      <c r="CB418" t="s">
        <v>3</v>
      </c>
      <c r="CE418">
        <v>0</v>
      </c>
      <c r="CF418">
        <v>0</v>
      </c>
      <c r="CG418">
        <v>0</v>
      </c>
      <c r="CM418">
        <v>0</v>
      </c>
      <c r="CN418" t="s">
        <v>3</v>
      </c>
      <c r="CO418">
        <v>0</v>
      </c>
      <c r="CP418">
        <f t="shared" si="312"/>
        <v>0</v>
      </c>
      <c r="CQ418">
        <f>ROUND(AL418*BC418,2)</f>
        <v>0</v>
      </c>
      <c r="CR418">
        <f>ROUND(AM418*BB418,2)</f>
        <v>0</v>
      </c>
      <c r="CS418">
        <f>ROUND(AN418*BS418,2)</f>
        <v>0</v>
      </c>
      <c r="CT418">
        <f>ROUND(AO418*BA418,2)</f>
        <v>0</v>
      </c>
      <c r="CU418">
        <f t="shared" si="313"/>
        <v>0</v>
      </c>
      <c r="CV418">
        <f t="shared" si="328"/>
        <v>0</v>
      </c>
      <c r="CW418">
        <f t="shared" si="328"/>
        <v>0</v>
      </c>
      <c r="CX418">
        <f t="shared" si="314"/>
        <v>0</v>
      </c>
      <c r="CY418">
        <f t="shared" si="315"/>
        <v>0</v>
      </c>
      <c r="CZ418">
        <f t="shared" si="316"/>
        <v>0</v>
      </c>
      <c r="DC418" t="s">
        <v>3</v>
      </c>
      <c r="DD418" t="s">
        <v>3</v>
      </c>
      <c r="DE418" t="s">
        <v>3</v>
      </c>
      <c r="DF418" t="s">
        <v>3</v>
      </c>
      <c r="DG418" t="s">
        <v>3</v>
      </c>
      <c r="DH418" t="s">
        <v>3</v>
      </c>
      <c r="DI418" t="s">
        <v>3</v>
      </c>
      <c r="DJ418" t="s">
        <v>3</v>
      </c>
      <c r="DK418" t="s">
        <v>3</v>
      </c>
      <c r="DL418" t="s">
        <v>3</v>
      </c>
      <c r="DM418" t="s">
        <v>3</v>
      </c>
      <c r="DN418">
        <v>0</v>
      </c>
      <c r="DO418">
        <v>0</v>
      </c>
      <c r="DP418">
        <v>1</v>
      </c>
      <c r="DQ418">
        <v>1</v>
      </c>
      <c r="DU418">
        <v>1009</v>
      </c>
      <c r="DV418" t="s">
        <v>68</v>
      </c>
      <c r="DW418" t="s">
        <v>68</v>
      </c>
      <c r="DX418">
        <v>1</v>
      </c>
      <c r="DZ418" t="s">
        <v>3</v>
      </c>
      <c r="EA418" t="s">
        <v>3</v>
      </c>
      <c r="EB418" t="s">
        <v>3</v>
      </c>
      <c r="EC418" t="s">
        <v>3</v>
      </c>
      <c r="EE418">
        <v>31727975</v>
      </c>
      <c r="EF418">
        <v>2</v>
      </c>
      <c r="EG418" t="s">
        <v>24</v>
      </c>
      <c r="EH418">
        <v>11</v>
      </c>
      <c r="EI418" t="s">
        <v>42</v>
      </c>
      <c r="EJ418">
        <v>1</v>
      </c>
      <c r="EK418">
        <v>11001</v>
      </c>
      <c r="EL418" t="s">
        <v>42</v>
      </c>
      <c r="EM418" t="s">
        <v>43</v>
      </c>
      <c r="EO418" t="s">
        <v>3</v>
      </c>
      <c r="EQ418">
        <v>0</v>
      </c>
      <c r="ER418">
        <v>0</v>
      </c>
      <c r="ES418">
        <v>0</v>
      </c>
      <c r="ET418">
        <v>0</v>
      </c>
      <c r="EU418">
        <v>0</v>
      </c>
      <c r="EV418">
        <v>0</v>
      </c>
      <c r="EW418">
        <v>0</v>
      </c>
      <c r="EX418">
        <v>0</v>
      </c>
      <c r="FQ418">
        <v>0</v>
      </c>
      <c r="FR418">
        <f t="shared" si="317"/>
        <v>0</v>
      </c>
      <c r="FS418">
        <v>0</v>
      </c>
      <c r="FX418">
        <v>112</v>
      </c>
      <c r="FY418">
        <v>65</v>
      </c>
      <c r="GA418" t="s">
        <v>3</v>
      </c>
      <c r="GD418">
        <v>1</v>
      </c>
      <c r="GF418">
        <v>-112592316</v>
      </c>
      <c r="GG418">
        <v>2</v>
      </c>
      <c r="GH418">
        <v>1</v>
      </c>
      <c r="GI418">
        <v>-2</v>
      </c>
      <c r="GJ418">
        <v>0</v>
      </c>
      <c r="GK418">
        <v>0</v>
      </c>
      <c r="GL418">
        <f t="shared" si="318"/>
        <v>0</v>
      </c>
      <c r="GM418">
        <f t="shared" si="319"/>
        <v>0</v>
      </c>
      <c r="GN418">
        <f t="shared" si="320"/>
        <v>0</v>
      </c>
      <c r="GO418">
        <f t="shared" si="321"/>
        <v>0</v>
      </c>
      <c r="GP418">
        <f t="shared" si="322"/>
        <v>0</v>
      </c>
      <c r="GR418">
        <v>0</v>
      </c>
      <c r="GS418">
        <v>3</v>
      </c>
      <c r="GT418">
        <v>0</v>
      </c>
      <c r="GU418" t="s">
        <v>3</v>
      </c>
      <c r="GV418">
        <f t="shared" si="323"/>
        <v>0</v>
      </c>
      <c r="GW418">
        <v>1</v>
      </c>
      <c r="GX418">
        <f t="shared" si="324"/>
        <v>0</v>
      </c>
      <c r="HA418">
        <v>0</v>
      </c>
      <c r="HB418">
        <v>0</v>
      </c>
      <c r="HC418">
        <f t="shared" si="325"/>
        <v>0</v>
      </c>
      <c r="HE418" t="s">
        <v>3</v>
      </c>
      <c r="HF418" t="s">
        <v>3</v>
      </c>
      <c r="HM418" t="s">
        <v>3</v>
      </c>
      <c r="HN418" t="s">
        <v>45</v>
      </c>
      <c r="HO418" t="s">
        <v>46</v>
      </c>
      <c r="HP418" t="s">
        <v>42</v>
      </c>
      <c r="HQ418" t="s">
        <v>42</v>
      </c>
      <c r="IK418">
        <v>0</v>
      </c>
    </row>
    <row r="419" spans="1:245" x14ac:dyDescent="0.2">
      <c r="A419">
        <v>17</v>
      </c>
      <c r="B419">
        <v>1</v>
      </c>
      <c r="E419" t="s">
        <v>529</v>
      </c>
      <c r="F419" t="s">
        <v>530</v>
      </c>
      <c r="G419" t="s">
        <v>531</v>
      </c>
      <c r="H419" t="s">
        <v>33</v>
      </c>
      <c r="I419">
        <v>0</v>
      </c>
      <c r="J419">
        <v>0</v>
      </c>
      <c r="K419">
        <v>0</v>
      </c>
      <c r="O419">
        <f t="shared" si="304"/>
        <v>0</v>
      </c>
      <c r="P419">
        <f>ROUND(CQ419*I419,2)</f>
        <v>0</v>
      </c>
      <c r="Q419">
        <f>ROUND(CR419*I419,2)</f>
        <v>0</v>
      </c>
      <c r="R419">
        <f>ROUND(CS419*I419,2)</f>
        <v>0</v>
      </c>
      <c r="S419">
        <f>ROUND(CT419*I419,2)</f>
        <v>0</v>
      </c>
      <c r="T419">
        <f t="shared" si="305"/>
        <v>0</v>
      </c>
      <c r="U419">
        <f>ROUND(CV419*I419,7)</f>
        <v>0</v>
      </c>
      <c r="V419">
        <f>ROUND(CW419*I419,7)</f>
        <v>0</v>
      </c>
      <c r="W419">
        <f t="shared" si="306"/>
        <v>0</v>
      </c>
      <c r="X419">
        <f t="shared" si="307"/>
        <v>0</v>
      </c>
      <c r="Y419">
        <f t="shared" si="308"/>
        <v>0</v>
      </c>
      <c r="AA419">
        <v>32945098</v>
      </c>
      <c r="AB419">
        <f t="shared" si="309"/>
        <v>25794.799999999999</v>
      </c>
      <c r="AC419">
        <f>ROUND((ES419),6)</f>
        <v>25794.799999999999</v>
      </c>
      <c r="AD419">
        <f>ROUND((((ET419)-(EU419))+AE419),6)</f>
        <v>0</v>
      </c>
      <c r="AE419">
        <f t="shared" si="326"/>
        <v>0</v>
      </c>
      <c r="AF419">
        <f t="shared" si="326"/>
        <v>0</v>
      </c>
      <c r="AG419">
        <f t="shared" si="310"/>
        <v>0</v>
      </c>
      <c r="AH419">
        <f t="shared" si="327"/>
        <v>0</v>
      </c>
      <c r="AI419">
        <f t="shared" si="327"/>
        <v>0</v>
      </c>
      <c r="AJ419">
        <f t="shared" si="311"/>
        <v>0</v>
      </c>
      <c r="AK419">
        <v>25794.799999999999</v>
      </c>
      <c r="AL419">
        <v>25794.799999999999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1</v>
      </c>
      <c r="AW419">
        <v>1</v>
      </c>
      <c r="AZ419">
        <v>1</v>
      </c>
      <c r="BA419">
        <v>1</v>
      </c>
      <c r="BB419">
        <v>1</v>
      </c>
      <c r="BC419">
        <v>1</v>
      </c>
      <c r="BD419" t="s">
        <v>3</v>
      </c>
      <c r="BE419" t="s">
        <v>3</v>
      </c>
      <c r="BF419" t="s">
        <v>3</v>
      </c>
      <c r="BG419" t="s">
        <v>3</v>
      </c>
      <c r="BH419">
        <v>3</v>
      </c>
      <c r="BI419">
        <v>1</v>
      </c>
      <c r="BJ419" t="s">
        <v>532</v>
      </c>
      <c r="BM419">
        <v>500001</v>
      </c>
      <c r="BN419">
        <v>0</v>
      </c>
      <c r="BO419" t="s">
        <v>3</v>
      </c>
      <c r="BP419">
        <v>0</v>
      </c>
      <c r="BQ419">
        <v>8</v>
      </c>
      <c r="BR419">
        <v>0</v>
      </c>
      <c r="BS419">
        <v>1</v>
      </c>
      <c r="BT419">
        <v>1</v>
      </c>
      <c r="BU419">
        <v>1</v>
      </c>
      <c r="BV419">
        <v>1</v>
      </c>
      <c r="BW419">
        <v>1</v>
      </c>
      <c r="BX419">
        <v>1</v>
      </c>
      <c r="BY419" t="s">
        <v>3</v>
      </c>
      <c r="BZ419">
        <v>0</v>
      </c>
      <c r="CA419">
        <v>0</v>
      </c>
      <c r="CB419" t="s">
        <v>3</v>
      </c>
      <c r="CE419">
        <v>0</v>
      </c>
      <c r="CF419">
        <v>0</v>
      </c>
      <c r="CG419">
        <v>0</v>
      </c>
      <c r="CM419">
        <v>0</v>
      </c>
      <c r="CN419" t="s">
        <v>3</v>
      </c>
      <c r="CO419">
        <v>0</v>
      </c>
      <c r="CP419">
        <f t="shared" si="312"/>
        <v>0</v>
      </c>
      <c r="CQ419">
        <f>ROUND(AL419*BC419,2)</f>
        <v>25794.799999999999</v>
      </c>
      <c r="CR419">
        <f>ROUND(AM419*BB419,2)</f>
        <v>0</v>
      </c>
      <c r="CS419">
        <f>ROUND(AN419*BS419,2)</f>
        <v>0</v>
      </c>
      <c r="CT419">
        <f>ROUND(AO419*BA419,2)</f>
        <v>0</v>
      </c>
      <c r="CU419">
        <f t="shared" si="313"/>
        <v>0</v>
      </c>
      <c r="CV419">
        <f t="shared" si="328"/>
        <v>0</v>
      </c>
      <c r="CW419">
        <f t="shared" si="328"/>
        <v>0</v>
      </c>
      <c r="CX419">
        <f t="shared" si="314"/>
        <v>0</v>
      </c>
      <c r="CY419">
        <f>0</f>
        <v>0</v>
      </c>
      <c r="CZ419">
        <f>0</f>
        <v>0</v>
      </c>
      <c r="DC419" t="s">
        <v>3</v>
      </c>
      <c r="DD419" t="s">
        <v>3</v>
      </c>
      <c r="DE419" t="s">
        <v>3</v>
      </c>
      <c r="DF419" t="s">
        <v>3</v>
      </c>
      <c r="DG419" t="s">
        <v>3</v>
      </c>
      <c r="DH419" t="s">
        <v>3</v>
      </c>
      <c r="DI419" t="s">
        <v>3</v>
      </c>
      <c r="DJ419" t="s">
        <v>3</v>
      </c>
      <c r="DK419" t="s">
        <v>3</v>
      </c>
      <c r="DL419" t="s">
        <v>3</v>
      </c>
      <c r="DM419" t="s">
        <v>3</v>
      </c>
      <c r="DN419">
        <v>0</v>
      </c>
      <c r="DO419">
        <v>0</v>
      </c>
      <c r="DP419">
        <v>1</v>
      </c>
      <c r="DQ419">
        <v>1</v>
      </c>
      <c r="DU419">
        <v>1009</v>
      </c>
      <c r="DV419" t="s">
        <v>33</v>
      </c>
      <c r="DW419" t="s">
        <v>33</v>
      </c>
      <c r="DX419">
        <v>1000</v>
      </c>
      <c r="DZ419" t="s">
        <v>3</v>
      </c>
      <c r="EA419" t="s">
        <v>3</v>
      </c>
      <c r="EB419" t="s">
        <v>3</v>
      </c>
      <c r="EC419" t="s">
        <v>3</v>
      </c>
      <c r="EE419">
        <v>31727907</v>
      </c>
      <c r="EF419">
        <v>8</v>
      </c>
      <c r="EG419" t="s">
        <v>73</v>
      </c>
      <c r="EH419">
        <v>0</v>
      </c>
      <c r="EI419" t="s">
        <v>3</v>
      </c>
      <c r="EJ419">
        <v>1</v>
      </c>
      <c r="EK419">
        <v>500001</v>
      </c>
      <c r="EL419" t="s">
        <v>74</v>
      </c>
      <c r="EM419" t="s">
        <v>75</v>
      </c>
      <c r="EO419" t="s">
        <v>3</v>
      </c>
      <c r="EQ419">
        <v>0</v>
      </c>
      <c r="ER419">
        <v>25794.799999999999</v>
      </c>
      <c r="ES419">
        <v>25794.799999999999</v>
      </c>
      <c r="ET419">
        <v>0</v>
      </c>
      <c r="EU419">
        <v>0</v>
      </c>
      <c r="EV419">
        <v>0</v>
      </c>
      <c r="EW419">
        <v>0</v>
      </c>
      <c r="EX419">
        <v>0</v>
      </c>
      <c r="EY419">
        <v>0</v>
      </c>
      <c r="FQ419">
        <v>3214.44</v>
      </c>
      <c r="FR419">
        <f t="shared" si="317"/>
        <v>0</v>
      </c>
      <c r="FS419">
        <v>0</v>
      </c>
      <c r="FX419">
        <v>0</v>
      </c>
      <c r="FY419">
        <v>0</v>
      </c>
      <c r="GA419" t="s">
        <v>3</v>
      </c>
      <c r="GD419">
        <v>1</v>
      </c>
      <c r="GE419">
        <v>17685.05</v>
      </c>
      <c r="GF419">
        <v>-946793596</v>
      </c>
      <c r="GG419">
        <v>2</v>
      </c>
      <c r="GH419">
        <v>1</v>
      </c>
      <c r="GI419">
        <v>-2</v>
      </c>
      <c r="GJ419">
        <v>0</v>
      </c>
      <c r="GK419">
        <v>0</v>
      </c>
      <c r="GL419">
        <f t="shared" si="318"/>
        <v>0</v>
      </c>
      <c r="GM419">
        <f t="shared" si="319"/>
        <v>0</v>
      </c>
      <c r="GN419">
        <f t="shared" si="320"/>
        <v>0</v>
      </c>
      <c r="GO419">
        <f t="shared" si="321"/>
        <v>0</v>
      </c>
      <c r="GP419">
        <f t="shared" si="322"/>
        <v>0</v>
      </c>
      <c r="GR419">
        <v>3</v>
      </c>
      <c r="GS419">
        <v>3</v>
      </c>
      <c r="GT419">
        <v>0</v>
      </c>
      <c r="GU419" t="s">
        <v>3</v>
      </c>
      <c r="GV419">
        <f t="shared" si="323"/>
        <v>0</v>
      </c>
      <c r="GW419">
        <v>1</v>
      </c>
      <c r="GX419">
        <f t="shared" si="324"/>
        <v>0</v>
      </c>
      <c r="HA419">
        <v>0</v>
      </c>
      <c r="HB419">
        <v>0</v>
      </c>
      <c r="HC419">
        <f t="shared" si="325"/>
        <v>0</v>
      </c>
      <c r="HE419" t="s">
        <v>3</v>
      </c>
      <c r="HF419" t="s">
        <v>3</v>
      </c>
      <c r="HM419" t="s">
        <v>3</v>
      </c>
      <c r="HN419" t="s">
        <v>3</v>
      </c>
      <c r="HO419" t="s">
        <v>3</v>
      </c>
      <c r="HP419" t="s">
        <v>3</v>
      </c>
      <c r="HQ419" t="s">
        <v>3</v>
      </c>
      <c r="IK419">
        <v>0</v>
      </c>
    </row>
    <row r="420" spans="1:245" x14ac:dyDescent="0.2">
      <c r="A420">
        <v>17</v>
      </c>
      <c r="B420">
        <v>1</v>
      </c>
      <c r="E420" t="s">
        <v>533</v>
      </c>
      <c r="F420" t="s">
        <v>534</v>
      </c>
      <c r="G420" t="s">
        <v>535</v>
      </c>
      <c r="H420" t="s">
        <v>68</v>
      </c>
      <c r="I420">
        <v>0</v>
      </c>
      <c r="J420">
        <v>0</v>
      </c>
      <c r="K420">
        <v>0</v>
      </c>
      <c r="O420">
        <f t="shared" si="304"/>
        <v>0</v>
      </c>
      <c r="P420">
        <f>ROUND(CQ420*I420,2)</f>
        <v>0</v>
      </c>
      <c r="Q420">
        <f>ROUND(CR420*I420,2)</f>
        <v>0</v>
      </c>
      <c r="R420">
        <f>ROUND(CS420*I420,2)</f>
        <v>0</v>
      </c>
      <c r="S420">
        <f>ROUND(CT420*I420,2)</f>
        <v>0</v>
      </c>
      <c r="T420">
        <f t="shared" si="305"/>
        <v>0</v>
      </c>
      <c r="U420">
        <f>ROUND(CV420*I420,7)</f>
        <v>0</v>
      </c>
      <c r="V420">
        <f>ROUND(CW420*I420,7)</f>
        <v>0</v>
      </c>
      <c r="W420">
        <f t="shared" si="306"/>
        <v>0</v>
      </c>
      <c r="X420">
        <f t="shared" si="307"/>
        <v>0</v>
      </c>
      <c r="Y420">
        <f t="shared" si="308"/>
        <v>0</v>
      </c>
      <c r="AA420">
        <v>32945098</v>
      </c>
      <c r="AB420">
        <f t="shared" si="309"/>
        <v>90.48</v>
      </c>
      <c r="AC420">
        <f>ROUND((ES420),6)</f>
        <v>90.48</v>
      </c>
      <c r="AD420">
        <f>ROUND((((ET420)-(EU420))+AE420),6)</f>
        <v>0</v>
      </c>
      <c r="AE420">
        <f t="shared" si="326"/>
        <v>0</v>
      </c>
      <c r="AF420">
        <f t="shared" si="326"/>
        <v>0</v>
      </c>
      <c r="AG420">
        <f t="shared" si="310"/>
        <v>0</v>
      </c>
      <c r="AH420">
        <f t="shared" si="327"/>
        <v>0</v>
      </c>
      <c r="AI420">
        <f t="shared" si="327"/>
        <v>0</v>
      </c>
      <c r="AJ420">
        <f t="shared" si="311"/>
        <v>0</v>
      </c>
      <c r="AK420">
        <v>90.48</v>
      </c>
      <c r="AL420">
        <v>90.48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1</v>
      </c>
      <c r="AW420">
        <v>1</v>
      </c>
      <c r="AZ420">
        <v>1</v>
      </c>
      <c r="BA420">
        <v>1</v>
      </c>
      <c r="BB420">
        <v>1</v>
      </c>
      <c r="BC420">
        <v>1</v>
      </c>
      <c r="BD420" t="s">
        <v>3</v>
      </c>
      <c r="BE420" t="s">
        <v>3</v>
      </c>
      <c r="BF420" t="s">
        <v>3</v>
      </c>
      <c r="BG420" t="s">
        <v>3</v>
      </c>
      <c r="BH420">
        <v>3</v>
      </c>
      <c r="BI420">
        <v>1</v>
      </c>
      <c r="BJ420" t="s">
        <v>536</v>
      </c>
      <c r="BM420">
        <v>500001</v>
      </c>
      <c r="BN420">
        <v>0</v>
      </c>
      <c r="BO420" t="s">
        <v>3</v>
      </c>
      <c r="BP420">
        <v>0</v>
      </c>
      <c r="BQ420">
        <v>8</v>
      </c>
      <c r="BR420">
        <v>0</v>
      </c>
      <c r="BS420">
        <v>1</v>
      </c>
      <c r="BT420">
        <v>1</v>
      </c>
      <c r="BU420">
        <v>1</v>
      </c>
      <c r="BV420">
        <v>1</v>
      </c>
      <c r="BW420">
        <v>1</v>
      </c>
      <c r="BX420">
        <v>1</v>
      </c>
      <c r="BY420" t="s">
        <v>3</v>
      </c>
      <c r="BZ420">
        <v>0</v>
      </c>
      <c r="CA420">
        <v>0</v>
      </c>
      <c r="CB420" t="s">
        <v>3</v>
      </c>
      <c r="CE420">
        <v>0</v>
      </c>
      <c r="CF420">
        <v>0</v>
      </c>
      <c r="CG420">
        <v>0</v>
      </c>
      <c r="CM420">
        <v>0</v>
      </c>
      <c r="CN420" t="s">
        <v>3</v>
      </c>
      <c r="CO420">
        <v>0</v>
      </c>
      <c r="CP420">
        <f t="shared" si="312"/>
        <v>0</v>
      </c>
      <c r="CQ420">
        <f>ROUND(AL420*BC420,2)</f>
        <v>90.48</v>
      </c>
      <c r="CR420">
        <f>ROUND(AM420*BB420,2)</f>
        <v>0</v>
      </c>
      <c r="CS420">
        <f>ROUND(AN420*BS420,2)</f>
        <v>0</v>
      </c>
      <c r="CT420">
        <f>ROUND(AO420*BA420,2)</f>
        <v>0</v>
      </c>
      <c r="CU420">
        <f t="shared" si="313"/>
        <v>0</v>
      </c>
      <c r="CV420">
        <f t="shared" si="328"/>
        <v>0</v>
      </c>
      <c r="CW420">
        <f t="shared" si="328"/>
        <v>0</v>
      </c>
      <c r="CX420">
        <f t="shared" si="314"/>
        <v>0</v>
      </c>
      <c r="CY420">
        <f>0</f>
        <v>0</v>
      </c>
      <c r="CZ420">
        <f>0</f>
        <v>0</v>
      </c>
      <c r="DC420" t="s">
        <v>3</v>
      </c>
      <c r="DD420" t="s">
        <v>3</v>
      </c>
      <c r="DE420" t="s">
        <v>3</v>
      </c>
      <c r="DF420" t="s">
        <v>3</v>
      </c>
      <c r="DG420" t="s">
        <v>3</v>
      </c>
      <c r="DH420" t="s">
        <v>3</v>
      </c>
      <c r="DI420" t="s">
        <v>3</v>
      </c>
      <c r="DJ420" t="s">
        <v>3</v>
      </c>
      <c r="DK420" t="s">
        <v>3</v>
      </c>
      <c r="DL420" t="s">
        <v>3</v>
      </c>
      <c r="DM420" t="s">
        <v>3</v>
      </c>
      <c r="DN420">
        <v>0</v>
      </c>
      <c r="DO420">
        <v>0</v>
      </c>
      <c r="DP420">
        <v>1</v>
      </c>
      <c r="DQ420">
        <v>1</v>
      </c>
      <c r="DU420">
        <v>1009</v>
      </c>
      <c r="DV420" t="s">
        <v>68</v>
      </c>
      <c r="DW420" t="s">
        <v>68</v>
      </c>
      <c r="DX420">
        <v>1</v>
      </c>
      <c r="DZ420" t="s">
        <v>3</v>
      </c>
      <c r="EA420" t="s">
        <v>3</v>
      </c>
      <c r="EB420" t="s">
        <v>3</v>
      </c>
      <c r="EC420" t="s">
        <v>3</v>
      </c>
      <c r="EE420">
        <v>31727907</v>
      </c>
      <c r="EF420">
        <v>8</v>
      </c>
      <c r="EG420" t="s">
        <v>73</v>
      </c>
      <c r="EH420">
        <v>0</v>
      </c>
      <c r="EI420" t="s">
        <v>3</v>
      </c>
      <c r="EJ420">
        <v>1</v>
      </c>
      <c r="EK420">
        <v>500001</v>
      </c>
      <c r="EL420" t="s">
        <v>74</v>
      </c>
      <c r="EM420" t="s">
        <v>75</v>
      </c>
      <c r="EO420" t="s">
        <v>3</v>
      </c>
      <c r="EQ420">
        <v>0</v>
      </c>
      <c r="ER420">
        <v>90.48</v>
      </c>
      <c r="ES420">
        <v>90.48</v>
      </c>
      <c r="ET420">
        <v>0</v>
      </c>
      <c r="EU420">
        <v>0</v>
      </c>
      <c r="EV420">
        <v>0</v>
      </c>
      <c r="EW420">
        <v>0</v>
      </c>
      <c r="EX420">
        <v>0</v>
      </c>
      <c r="EY420">
        <v>0</v>
      </c>
      <c r="FQ420">
        <v>267.82</v>
      </c>
      <c r="FR420">
        <f t="shared" si="317"/>
        <v>0</v>
      </c>
      <c r="FS420">
        <v>0</v>
      </c>
      <c r="FX420">
        <v>0</v>
      </c>
      <c r="FY420">
        <v>0</v>
      </c>
      <c r="GA420" t="s">
        <v>3</v>
      </c>
      <c r="GD420">
        <v>1</v>
      </c>
      <c r="GE420">
        <v>68.290000000000006</v>
      </c>
      <c r="GF420">
        <v>2079012237</v>
      </c>
      <c r="GG420">
        <v>2</v>
      </c>
      <c r="GH420">
        <v>1</v>
      </c>
      <c r="GI420">
        <v>-2</v>
      </c>
      <c r="GJ420">
        <v>0</v>
      </c>
      <c r="GK420">
        <v>0</v>
      </c>
      <c r="GL420">
        <f t="shared" si="318"/>
        <v>0</v>
      </c>
      <c r="GM420">
        <f t="shared" si="319"/>
        <v>0</v>
      </c>
      <c r="GN420">
        <f t="shared" si="320"/>
        <v>0</v>
      </c>
      <c r="GO420">
        <f t="shared" si="321"/>
        <v>0</v>
      </c>
      <c r="GP420">
        <f t="shared" si="322"/>
        <v>0</v>
      </c>
      <c r="GR420">
        <v>3</v>
      </c>
      <c r="GS420">
        <v>3</v>
      </c>
      <c r="GT420">
        <v>0</v>
      </c>
      <c r="GU420" t="s">
        <v>3</v>
      </c>
      <c r="GV420">
        <f t="shared" si="323"/>
        <v>0</v>
      </c>
      <c r="GW420">
        <v>1</v>
      </c>
      <c r="GX420">
        <f t="shared" si="324"/>
        <v>0</v>
      </c>
      <c r="HA420">
        <v>0</v>
      </c>
      <c r="HB420">
        <v>0</v>
      </c>
      <c r="HC420">
        <f t="shared" si="325"/>
        <v>0</v>
      </c>
      <c r="HE420" t="s">
        <v>3</v>
      </c>
      <c r="HF420" t="s">
        <v>3</v>
      </c>
      <c r="HM420" t="s">
        <v>3</v>
      </c>
      <c r="HN420" t="s">
        <v>3</v>
      </c>
      <c r="HO420" t="s">
        <v>3</v>
      </c>
      <c r="HP420" t="s">
        <v>3</v>
      </c>
      <c r="HQ420" t="s">
        <v>3</v>
      </c>
      <c r="IK420">
        <v>0</v>
      </c>
    </row>
    <row r="421" spans="1:245" x14ac:dyDescent="0.2">
      <c r="A421">
        <v>17</v>
      </c>
      <c r="B421">
        <v>1</v>
      </c>
      <c r="C421">
        <f>ROW(SmtRes!A299)</f>
        <v>299</v>
      </c>
      <c r="D421">
        <f>ROW(EtalonRes!A299)</f>
        <v>299</v>
      </c>
      <c r="E421" t="s">
        <v>537</v>
      </c>
      <c r="F421" t="s">
        <v>58</v>
      </c>
      <c r="G421" t="s">
        <v>59</v>
      </c>
      <c r="H421" t="s">
        <v>22</v>
      </c>
      <c r="I421">
        <v>0</v>
      </c>
      <c r="J421">
        <v>0</v>
      </c>
      <c r="K421">
        <v>0</v>
      </c>
      <c r="O421">
        <f t="shared" si="304"/>
        <v>0</v>
      </c>
      <c r="P421">
        <f>SUMIF(SmtRes!AQ293:'SmtRes'!AQ299,"=1",SmtRes!DF293:'SmtRes'!DF299)</f>
        <v>0</v>
      </c>
      <c r="Q421">
        <f>SUMIF(SmtRes!AQ293:'SmtRes'!AQ299,"=1",SmtRes!DG293:'SmtRes'!DG299)</f>
        <v>0</v>
      </c>
      <c r="R421">
        <f>SUMIF(SmtRes!AQ293:'SmtRes'!AQ299,"=1",SmtRes!DH293:'SmtRes'!DH299)</f>
        <v>0</v>
      </c>
      <c r="S421">
        <f>SUMIF(SmtRes!AQ293:'SmtRes'!AQ299,"=1",SmtRes!DI293:'SmtRes'!DI299)</f>
        <v>0</v>
      </c>
      <c r="T421">
        <f t="shared" si="305"/>
        <v>0</v>
      </c>
      <c r="U421">
        <f>SUMIF(SmtRes!AQ293:'SmtRes'!AQ299,"=1",SmtRes!CV293:'SmtRes'!CV299)</f>
        <v>0</v>
      </c>
      <c r="V421">
        <f>SUMIF(SmtRes!AQ293:'SmtRes'!AQ299,"=1",SmtRes!CW293:'SmtRes'!CW299)</f>
        <v>0</v>
      </c>
      <c r="W421">
        <f t="shared" si="306"/>
        <v>0</v>
      </c>
      <c r="X421">
        <f t="shared" si="307"/>
        <v>0</v>
      </c>
      <c r="Y421">
        <f t="shared" si="308"/>
        <v>0</v>
      </c>
      <c r="AA421">
        <v>32945098</v>
      </c>
      <c r="AB421">
        <f t="shared" si="309"/>
        <v>19550.733100000001</v>
      </c>
      <c r="AC421">
        <f>ROUND((SUM(SmtRes!BQ293:'SmtRes'!BQ299)),6)</f>
        <v>28.055</v>
      </c>
      <c r="AD421">
        <f>ROUND((((SUM(SmtRes!BR293:'SmtRes'!BR299))-(SUM(SmtRes!BS293:'SmtRes'!BS299)))+AE421),6)</f>
        <v>394.67750000000001</v>
      </c>
      <c r="AE421">
        <f>ROUND((SUM(SmtRes!BS293:'SmtRes'!BS299)),6)</f>
        <v>509.78500000000003</v>
      </c>
      <c r="AF421">
        <f>ROUND((SUM(SmtRes!BT293:'SmtRes'!BT299)),6)</f>
        <v>19128.000599999999</v>
      </c>
      <c r="AG421">
        <f t="shared" si="310"/>
        <v>0</v>
      </c>
      <c r="AH421">
        <f>(SUM(SmtRes!BU293:'SmtRes'!BU299))</f>
        <v>43.93</v>
      </c>
      <c r="AI421">
        <f>(SUM(SmtRes!BV293:'SmtRes'!BV299))</f>
        <v>1.0625</v>
      </c>
      <c r="AJ421">
        <f t="shared" si="311"/>
        <v>0</v>
      </c>
      <c r="AK421">
        <v>17384.669000000002</v>
      </c>
      <c r="AL421">
        <v>28.055</v>
      </c>
      <c r="AM421">
        <v>315.74200000000002</v>
      </c>
      <c r="AN421">
        <v>407.82799999999997</v>
      </c>
      <c r="AO421">
        <v>16633.044000000002</v>
      </c>
      <c r="AP421">
        <v>0</v>
      </c>
      <c r="AQ421">
        <v>38.200000000000003</v>
      </c>
      <c r="AR421">
        <v>0.85</v>
      </c>
      <c r="AS421">
        <v>0</v>
      </c>
      <c r="AT421">
        <v>100.8</v>
      </c>
      <c r="AU421">
        <v>55.25</v>
      </c>
      <c r="AV421">
        <v>1</v>
      </c>
      <c r="AW421">
        <v>1</v>
      </c>
      <c r="AZ421">
        <v>1</v>
      </c>
      <c r="BA421">
        <v>1</v>
      </c>
      <c r="BB421">
        <v>1</v>
      </c>
      <c r="BC421">
        <v>1</v>
      </c>
      <c r="BD421" t="s">
        <v>3</v>
      </c>
      <c r="BE421" t="s">
        <v>3</v>
      </c>
      <c r="BF421" t="s">
        <v>3</v>
      </c>
      <c r="BG421" t="s">
        <v>3</v>
      </c>
      <c r="BH421">
        <v>0</v>
      </c>
      <c r="BI421">
        <v>1</v>
      </c>
      <c r="BJ421" t="s">
        <v>60</v>
      </c>
      <c r="BM421">
        <v>11001</v>
      </c>
      <c r="BN421">
        <v>0</v>
      </c>
      <c r="BO421" t="s">
        <v>3</v>
      </c>
      <c r="BP421">
        <v>0</v>
      </c>
      <c r="BQ421">
        <v>2</v>
      </c>
      <c r="BR421">
        <v>0</v>
      </c>
      <c r="BS421">
        <v>1</v>
      </c>
      <c r="BT421">
        <v>1</v>
      </c>
      <c r="BU421">
        <v>1</v>
      </c>
      <c r="BV421">
        <v>1</v>
      </c>
      <c r="BW421">
        <v>1</v>
      </c>
      <c r="BX421">
        <v>1</v>
      </c>
      <c r="BY421" t="s">
        <v>3</v>
      </c>
      <c r="BZ421">
        <v>112</v>
      </c>
      <c r="CA421">
        <v>65</v>
      </c>
      <c r="CB421" t="s">
        <v>3</v>
      </c>
      <c r="CE421">
        <v>0</v>
      </c>
      <c r="CF421">
        <v>0</v>
      </c>
      <c r="CG421">
        <v>0</v>
      </c>
      <c r="CM421">
        <v>0</v>
      </c>
      <c r="CN421" t="s">
        <v>1037</v>
      </c>
      <c r="CO421">
        <v>0</v>
      </c>
      <c r="CP421">
        <f t="shared" si="312"/>
        <v>0</v>
      </c>
      <c r="CQ421">
        <f>SUMIF(SmtRes!AQ293:'SmtRes'!AQ299,"=1",SmtRes!AA293:'SmtRes'!AA299)</f>
        <v>83.04</v>
      </c>
      <c r="CR421">
        <f>SUMIF(SmtRes!AQ293:'SmtRes'!AQ299,"=1",SmtRes!AB293:'SmtRes'!AB299)</f>
        <v>660.22</v>
      </c>
      <c r="CS421">
        <f>SUMIF(SmtRes!AQ293:'SmtRes'!AQ299,"=1",SmtRes!AC293:'SmtRes'!AC299)</f>
        <v>949.66000000000008</v>
      </c>
      <c r="CT421">
        <f>SUMIF(SmtRes!AQ293:'SmtRes'!AQ299,"=1",SmtRes!AD293:'SmtRes'!AD299)</f>
        <v>435.42</v>
      </c>
      <c r="CU421">
        <f t="shared" si="313"/>
        <v>0</v>
      </c>
      <c r="CV421">
        <f>SUMIF(SmtRes!AQ293:'SmtRes'!AQ299,"=1",SmtRes!BU293:'SmtRes'!BU299)</f>
        <v>43.93</v>
      </c>
      <c r="CW421">
        <f>SUMIF(SmtRes!AQ293:'SmtRes'!AQ299,"=1",SmtRes!BV293:'SmtRes'!BV299)</f>
        <v>1.0625</v>
      </c>
      <c r="CX421">
        <f t="shared" si="314"/>
        <v>0</v>
      </c>
      <c r="CY421">
        <f>(((S421+R421)*AT421)/100)</f>
        <v>0</v>
      </c>
      <c r="CZ421">
        <f>(((S421+R421)*AU421)/100)</f>
        <v>0</v>
      </c>
      <c r="DB421">
        <v>20</v>
      </c>
      <c r="DC421" t="s">
        <v>3</v>
      </c>
      <c r="DD421" t="s">
        <v>3</v>
      </c>
      <c r="DE421" t="s">
        <v>38</v>
      </c>
      <c r="DF421" t="s">
        <v>38</v>
      </c>
      <c r="DG421" t="s">
        <v>39</v>
      </c>
      <c r="DH421" t="s">
        <v>3</v>
      </c>
      <c r="DI421" t="s">
        <v>39</v>
      </c>
      <c r="DJ421" t="s">
        <v>38</v>
      </c>
      <c r="DK421" t="s">
        <v>3</v>
      </c>
      <c r="DL421" t="s">
        <v>40</v>
      </c>
      <c r="DM421" t="s">
        <v>41</v>
      </c>
      <c r="DN421">
        <v>0</v>
      </c>
      <c r="DO421">
        <v>0</v>
      </c>
      <c r="DP421">
        <v>1</v>
      </c>
      <c r="DQ421">
        <v>1</v>
      </c>
      <c r="DU421">
        <v>1005</v>
      </c>
      <c r="DV421" t="s">
        <v>22</v>
      </c>
      <c r="DW421" t="s">
        <v>22</v>
      </c>
      <c r="DX421">
        <v>100</v>
      </c>
      <c r="DZ421" t="s">
        <v>3</v>
      </c>
      <c r="EA421" t="s">
        <v>3</v>
      </c>
      <c r="EB421" t="s">
        <v>3</v>
      </c>
      <c r="EC421" t="s">
        <v>3</v>
      </c>
      <c r="EE421">
        <v>31727975</v>
      </c>
      <c r="EF421">
        <v>2</v>
      </c>
      <c r="EG421" t="s">
        <v>24</v>
      </c>
      <c r="EH421">
        <v>11</v>
      </c>
      <c r="EI421" t="s">
        <v>42</v>
      </c>
      <c r="EJ421">
        <v>1</v>
      </c>
      <c r="EK421">
        <v>11001</v>
      </c>
      <c r="EL421" t="s">
        <v>42</v>
      </c>
      <c r="EM421" t="s">
        <v>43</v>
      </c>
      <c r="EO421" t="s">
        <v>44</v>
      </c>
      <c r="EQ421">
        <v>0</v>
      </c>
      <c r="ER421">
        <v>0</v>
      </c>
      <c r="ES421">
        <v>0</v>
      </c>
      <c r="ET421">
        <v>0</v>
      </c>
      <c r="EU421">
        <v>0</v>
      </c>
      <c r="EV421">
        <v>0</v>
      </c>
      <c r="EW421">
        <v>38.200000000000003</v>
      </c>
      <c r="EX421">
        <v>0.85</v>
      </c>
      <c r="EY421">
        <v>0</v>
      </c>
      <c r="FQ421">
        <v>0</v>
      </c>
      <c r="FR421">
        <f t="shared" si="317"/>
        <v>0</v>
      </c>
      <c r="FS421">
        <v>0</v>
      </c>
      <c r="FX421">
        <v>100.8</v>
      </c>
      <c r="FY421">
        <v>55.25</v>
      </c>
      <c r="GA421" t="s">
        <v>3</v>
      </c>
      <c r="GD421">
        <v>1</v>
      </c>
      <c r="GF421">
        <v>-1709364669</v>
      </c>
      <c r="GG421">
        <v>2</v>
      </c>
      <c r="GH421">
        <v>1</v>
      </c>
      <c r="GI421">
        <v>-2</v>
      </c>
      <c r="GJ421">
        <v>0</v>
      </c>
      <c r="GK421">
        <v>0</v>
      </c>
      <c r="GL421">
        <f t="shared" si="318"/>
        <v>0</v>
      </c>
      <c r="GM421">
        <f t="shared" si="319"/>
        <v>0</v>
      </c>
      <c r="GN421">
        <f t="shared" si="320"/>
        <v>0</v>
      </c>
      <c r="GO421">
        <f t="shared" si="321"/>
        <v>0</v>
      </c>
      <c r="GP421">
        <f t="shared" si="322"/>
        <v>0</v>
      </c>
      <c r="GR421">
        <v>0</v>
      </c>
      <c r="GS421">
        <v>3</v>
      </c>
      <c r="GT421">
        <v>0</v>
      </c>
      <c r="GU421" t="s">
        <v>3</v>
      </c>
      <c r="GV421">
        <f t="shared" si="323"/>
        <v>0</v>
      </c>
      <c r="GW421">
        <v>1</v>
      </c>
      <c r="GX421">
        <f t="shared" si="324"/>
        <v>0</v>
      </c>
      <c r="HA421">
        <v>0</v>
      </c>
      <c r="HB421">
        <v>0</v>
      </c>
      <c r="HC421">
        <f t="shared" si="325"/>
        <v>0</v>
      </c>
      <c r="HE421" t="s">
        <v>3</v>
      </c>
      <c r="HF421" t="s">
        <v>3</v>
      </c>
      <c r="HM421" t="s">
        <v>3</v>
      </c>
      <c r="HN421" t="s">
        <v>45</v>
      </c>
      <c r="HO421" t="s">
        <v>46</v>
      </c>
      <c r="HP421" t="s">
        <v>42</v>
      </c>
      <c r="HQ421" t="s">
        <v>42</v>
      </c>
      <c r="IK421">
        <v>0</v>
      </c>
    </row>
    <row r="422" spans="1:245" x14ac:dyDescent="0.2">
      <c r="A422">
        <v>18</v>
      </c>
      <c r="B422">
        <v>1</v>
      </c>
      <c r="C422">
        <v>297</v>
      </c>
      <c r="E422" t="s">
        <v>538</v>
      </c>
      <c r="F422" t="s">
        <v>62</v>
      </c>
      <c r="G422" t="s">
        <v>63</v>
      </c>
      <c r="H422" t="s">
        <v>64</v>
      </c>
      <c r="I422">
        <v>0</v>
      </c>
      <c r="J422">
        <v>102</v>
      </c>
      <c r="K422">
        <v>0</v>
      </c>
      <c r="O422">
        <f t="shared" si="304"/>
        <v>0</v>
      </c>
      <c r="P422">
        <f>ROUND(CQ422*I422,2)</f>
        <v>0</v>
      </c>
      <c r="Q422">
        <f>ROUND(CR422*I422,2)</f>
        <v>0</v>
      </c>
      <c r="R422">
        <f>ROUND(CS422*I422,2)</f>
        <v>0</v>
      </c>
      <c r="S422">
        <f>ROUND(CT422*I422,2)</f>
        <v>0</v>
      </c>
      <c r="T422">
        <f t="shared" si="305"/>
        <v>0</v>
      </c>
      <c r="U422">
        <f>ROUND(CV422*I422,7)</f>
        <v>0</v>
      </c>
      <c r="V422">
        <f>ROUND(CW422*I422,7)</f>
        <v>0</v>
      </c>
      <c r="W422">
        <f t="shared" si="306"/>
        <v>0</v>
      </c>
      <c r="X422">
        <f t="shared" si="307"/>
        <v>0</v>
      </c>
      <c r="Y422">
        <f t="shared" si="308"/>
        <v>0</v>
      </c>
      <c r="AA422">
        <v>32945098</v>
      </c>
      <c r="AB422">
        <f t="shared" si="309"/>
        <v>0</v>
      </c>
      <c r="AC422">
        <f>ROUND((ES422),6)</f>
        <v>0</v>
      </c>
      <c r="AD422">
        <f>ROUND((((ET422)-(EU422))+AE422),6)</f>
        <v>0</v>
      </c>
      <c r="AE422">
        <f t="shared" ref="AE422:AF425" si="329">ROUND((EU422),6)</f>
        <v>0</v>
      </c>
      <c r="AF422">
        <f t="shared" si="329"/>
        <v>0</v>
      </c>
      <c r="AG422">
        <f t="shared" si="310"/>
        <v>0</v>
      </c>
      <c r="AH422">
        <f t="shared" ref="AH422:AI425" si="330">(EW422)</f>
        <v>0</v>
      </c>
      <c r="AI422">
        <f t="shared" si="330"/>
        <v>0</v>
      </c>
      <c r="AJ422">
        <f t="shared" si="311"/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112</v>
      </c>
      <c r="AU422">
        <v>65</v>
      </c>
      <c r="AV422">
        <v>1</v>
      </c>
      <c r="AW422">
        <v>1</v>
      </c>
      <c r="AZ422">
        <v>1</v>
      </c>
      <c r="BA422">
        <v>1</v>
      </c>
      <c r="BB422">
        <v>1</v>
      </c>
      <c r="BC422">
        <v>1</v>
      </c>
      <c r="BD422" t="s">
        <v>3</v>
      </c>
      <c r="BE422" t="s">
        <v>3</v>
      </c>
      <c r="BF422" t="s">
        <v>3</v>
      </c>
      <c r="BG422" t="s">
        <v>3</v>
      </c>
      <c r="BH422">
        <v>3</v>
      </c>
      <c r="BI422">
        <v>1</v>
      </c>
      <c r="BJ422" t="s">
        <v>3</v>
      </c>
      <c r="BM422">
        <v>11001</v>
      </c>
      <c r="BN422">
        <v>0</v>
      </c>
      <c r="BO422" t="s">
        <v>3</v>
      </c>
      <c r="BP422">
        <v>0</v>
      </c>
      <c r="BQ422">
        <v>2</v>
      </c>
      <c r="BR422">
        <v>0</v>
      </c>
      <c r="BS422">
        <v>1</v>
      </c>
      <c r="BT422">
        <v>1</v>
      </c>
      <c r="BU422">
        <v>1</v>
      </c>
      <c r="BV422">
        <v>1</v>
      </c>
      <c r="BW422">
        <v>1</v>
      </c>
      <c r="BX422">
        <v>1</v>
      </c>
      <c r="BY422" t="s">
        <v>3</v>
      </c>
      <c r="BZ422">
        <v>112</v>
      </c>
      <c r="CA422">
        <v>65</v>
      </c>
      <c r="CB422" t="s">
        <v>3</v>
      </c>
      <c r="CE422">
        <v>0</v>
      </c>
      <c r="CF422">
        <v>0</v>
      </c>
      <c r="CG422">
        <v>0</v>
      </c>
      <c r="CM422">
        <v>0</v>
      </c>
      <c r="CN422" t="s">
        <v>3</v>
      </c>
      <c r="CO422">
        <v>0</v>
      </c>
      <c r="CP422">
        <f t="shared" si="312"/>
        <v>0</v>
      </c>
      <c r="CQ422">
        <f>ROUND(AL422*BC422,2)</f>
        <v>0</v>
      </c>
      <c r="CR422">
        <f>ROUND(AM422*BB422,2)</f>
        <v>0</v>
      </c>
      <c r="CS422">
        <f>ROUND(AN422*BS422,2)</f>
        <v>0</v>
      </c>
      <c r="CT422">
        <f>ROUND(AO422*BA422,2)</f>
        <v>0</v>
      </c>
      <c r="CU422">
        <f t="shared" si="313"/>
        <v>0</v>
      </c>
      <c r="CV422">
        <f t="shared" ref="CV422:CW425" si="331">AH422</f>
        <v>0</v>
      </c>
      <c r="CW422">
        <f t="shared" si="331"/>
        <v>0</v>
      </c>
      <c r="CX422">
        <f t="shared" si="314"/>
        <v>0</v>
      </c>
      <c r="CY422">
        <f>(((S422+R422)*AT422)/100)</f>
        <v>0</v>
      </c>
      <c r="CZ422">
        <f>(((S422+R422)*AU422)/100)</f>
        <v>0</v>
      </c>
      <c r="DC422" t="s">
        <v>3</v>
      </c>
      <c r="DD422" t="s">
        <v>3</v>
      </c>
      <c r="DE422" t="s">
        <v>3</v>
      </c>
      <c r="DF422" t="s">
        <v>3</v>
      </c>
      <c r="DG422" t="s">
        <v>3</v>
      </c>
      <c r="DH422" t="s">
        <v>3</v>
      </c>
      <c r="DI422" t="s">
        <v>3</v>
      </c>
      <c r="DJ422" t="s">
        <v>3</v>
      </c>
      <c r="DK422" t="s">
        <v>3</v>
      </c>
      <c r="DL422" t="s">
        <v>3</v>
      </c>
      <c r="DM422" t="s">
        <v>3</v>
      </c>
      <c r="DN422">
        <v>0</v>
      </c>
      <c r="DO422">
        <v>0</v>
      </c>
      <c r="DP422">
        <v>1</v>
      </c>
      <c r="DQ422">
        <v>1</v>
      </c>
      <c r="DU422">
        <v>1005</v>
      </c>
      <c r="DV422" t="s">
        <v>64</v>
      </c>
      <c r="DW422" t="s">
        <v>64</v>
      </c>
      <c r="DX422">
        <v>1</v>
      </c>
      <c r="DZ422" t="s">
        <v>3</v>
      </c>
      <c r="EA422" t="s">
        <v>3</v>
      </c>
      <c r="EB422" t="s">
        <v>3</v>
      </c>
      <c r="EC422" t="s">
        <v>3</v>
      </c>
      <c r="EE422">
        <v>31727975</v>
      </c>
      <c r="EF422">
        <v>2</v>
      </c>
      <c r="EG422" t="s">
        <v>24</v>
      </c>
      <c r="EH422">
        <v>11</v>
      </c>
      <c r="EI422" t="s">
        <v>42</v>
      </c>
      <c r="EJ422">
        <v>1</v>
      </c>
      <c r="EK422">
        <v>11001</v>
      </c>
      <c r="EL422" t="s">
        <v>42</v>
      </c>
      <c r="EM422" t="s">
        <v>43</v>
      </c>
      <c r="EO422" t="s">
        <v>3</v>
      </c>
      <c r="EQ422">
        <v>0</v>
      </c>
      <c r="ER422">
        <v>0</v>
      </c>
      <c r="ES422">
        <v>0</v>
      </c>
      <c r="ET422">
        <v>0</v>
      </c>
      <c r="EU422">
        <v>0</v>
      </c>
      <c r="EV422">
        <v>0</v>
      </c>
      <c r="EW422">
        <v>0</v>
      </c>
      <c r="EX422">
        <v>0</v>
      </c>
      <c r="FQ422">
        <v>0</v>
      </c>
      <c r="FR422">
        <f t="shared" si="317"/>
        <v>0</v>
      </c>
      <c r="FS422">
        <v>0</v>
      </c>
      <c r="FX422">
        <v>112</v>
      </c>
      <c r="FY422">
        <v>65</v>
      </c>
      <c r="GA422" t="s">
        <v>3</v>
      </c>
      <c r="GD422">
        <v>1</v>
      </c>
      <c r="GF422">
        <v>-664984921</v>
      </c>
      <c r="GG422">
        <v>2</v>
      </c>
      <c r="GH422">
        <v>1</v>
      </c>
      <c r="GI422">
        <v>-2</v>
      </c>
      <c r="GJ422">
        <v>0</v>
      </c>
      <c r="GK422">
        <v>0</v>
      </c>
      <c r="GL422">
        <f t="shared" si="318"/>
        <v>0</v>
      </c>
      <c r="GM422">
        <f t="shared" si="319"/>
        <v>0</v>
      </c>
      <c r="GN422">
        <f t="shared" si="320"/>
        <v>0</v>
      </c>
      <c r="GO422">
        <f t="shared" si="321"/>
        <v>0</v>
      </c>
      <c r="GP422">
        <f t="shared" si="322"/>
        <v>0</v>
      </c>
      <c r="GR422">
        <v>0</v>
      </c>
      <c r="GS422">
        <v>3</v>
      </c>
      <c r="GT422">
        <v>0</v>
      </c>
      <c r="GU422" t="s">
        <v>3</v>
      </c>
      <c r="GV422">
        <f t="shared" si="323"/>
        <v>0</v>
      </c>
      <c r="GW422">
        <v>1</v>
      </c>
      <c r="GX422">
        <f t="shared" si="324"/>
        <v>0</v>
      </c>
      <c r="HA422">
        <v>0</v>
      </c>
      <c r="HB422">
        <v>0</v>
      </c>
      <c r="HC422">
        <f t="shared" si="325"/>
        <v>0</v>
      </c>
      <c r="HE422" t="s">
        <v>3</v>
      </c>
      <c r="HF422" t="s">
        <v>3</v>
      </c>
      <c r="HM422" t="s">
        <v>3</v>
      </c>
      <c r="HN422" t="s">
        <v>45</v>
      </c>
      <c r="HO422" t="s">
        <v>46</v>
      </c>
      <c r="HP422" t="s">
        <v>42</v>
      </c>
      <c r="HQ422" t="s">
        <v>42</v>
      </c>
      <c r="IK422">
        <v>0</v>
      </c>
    </row>
    <row r="423" spans="1:245" x14ac:dyDescent="0.2">
      <c r="A423">
        <v>18</v>
      </c>
      <c r="B423">
        <v>1</v>
      </c>
      <c r="C423">
        <v>299</v>
      </c>
      <c r="E423" t="s">
        <v>539</v>
      </c>
      <c r="F423" t="s">
        <v>66</v>
      </c>
      <c r="G423" t="s">
        <v>67</v>
      </c>
      <c r="H423" t="s">
        <v>68</v>
      </c>
      <c r="I423">
        <v>0</v>
      </c>
      <c r="J423">
        <v>50</v>
      </c>
      <c r="K423">
        <v>0</v>
      </c>
      <c r="O423">
        <f t="shared" si="304"/>
        <v>0</v>
      </c>
      <c r="P423">
        <f>ROUND(CQ423*I423,2)</f>
        <v>0</v>
      </c>
      <c r="Q423">
        <f>ROUND(CR423*I423,2)</f>
        <v>0</v>
      </c>
      <c r="R423">
        <f>ROUND(CS423*I423,2)</f>
        <v>0</v>
      </c>
      <c r="S423">
        <f>ROUND(CT423*I423,2)</f>
        <v>0</v>
      </c>
      <c r="T423">
        <f t="shared" si="305"/>
        <v>0</v>
      </c>
      <c r="U423">
        <f>ROUND(CV423*I423,7)</f>
        <v>0</v>
      </c>
      <c r="V423">
        <f>ROUND(CW423*I423,7)</f>
        <v>0</v>
      </c>
      <c r="W423">
        <f t="shared" si="306"/>
        <v>0</v>
      </c>
      <c r="X423">
        <f t="shared" si="307"/>
        <v>0</v>
      </c>
      <c r="Y423">
        <f t="shared" si="308"/>
        <v>0</v>
      </c>
      <c r="AA423">
        <v>32945098</v>
      </c>
      <c r="AB423">
        <f t="shared" si="309"/>
        <v>0</v>
      </c>
      <c r="AC423">
        <f>ROUND((ES423),6)</f>
        <v>0</v>
      </c>
      <c r="AD423">
        <f>ROUND((((ET423)-(EU423))+AE423),6)</f>
        <v>0</v>
      </c>
      <c r="AE423">
        <f t="shared" si="329"/>
        <v>0</v>
      </c>
      <c r="AF423">
        <f t="shared" si="329"/>
        <v>0</v>
      </c>
      <c r="AG423">
        <f t="shared" si="310"/>
        <v>0</v>
      </c>
      <c r="AH423">
        <f t="shared" si="330"/>
        <v>0</v>
      </c>
      <c r="AI423">
        <f t="shared" si="330"/>
        <v>0</v>
      </c>
      <c r="AJ423">
        <f t="shared" si="311"/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112</v>
      </c>
      <c r="AU423">
        <v>65</v>
      </c>
      <c r="AV423">
        <v>1</v>
      </c>
      <c r="AW423">
        <v>1</v>
      </c>
      <c r="AZ423">
        <v>1</v>
      </c>
      <c r="BA423">
        <v>1</v>
      </c>
      <c r="BB423">
        <v>1</v>
      </c>
      <c r="BC423">
        <v>1</v>
      </c>
      <c r="BD423" t="s">
        <v>3</v>
      </c>
      <c r="BE423" t="s">
        <v>3</v>
      </c>
      <c r="BF423" t="s">
        <v>3</v>
      </c>
      <c r="BG423" t="s">
        <v>3</v>
      </c>
      <c r="BH423">
        <v>3</v>
      </c>
      <c r="BI423">
        <v>1</v>
      </c>
      <c r="BJ423" t="s">
        <v>3</v>
      </c>
      <c r="BM423">
        <v>11001</v>
      </c>
      <c r="BN423">
        <v>0</v>
      </c>
      <c r="BO423" t="s">
        <v>3</v>
      </c>
      <c r="BP423">
        <v>0</v>
      </c>
      <c r="BQ423">
        <v>2</v>
      </c>
      <c r="BR423">
        <v>0</v>
      </c>
      <c r="BS423">
        <v>1</v>
      </c>
      <c r="BT423">
        <v>1</v>
      </c>
      <c r="BU423">
        <v>1</v>
      </c>
      <c r="BV423">
        <v>1</v>
      </c>
      <c r="BW423">
        <v>1</v>
      </c>
      <c r="BX423">
        <v>1</v>
      </c>
      <c r="BY423" t="s">
        <v>3</v>
      </c>
      <c r="BZ423">
        <v>112</v>
      </c>
      <c r="CA423">
        <v>65</v>
      </c>
      <c r="CB423" t="s">
        <v>3</v>
      </c>
      <c r="CE423">
        <v>0</v>
      </c>
      <c r="CF423">
        <v>0</v>
      </c>
      <c r="CG423">
        <v>0</v>
      </c>
      <c r="CM423">
        <v>0</v>
      </c>
      <c r="CN423" t="s">
        <v>3</v>
      </c>
      <c r="CO423">
        <v>0</v>
      </c>
      <c r="CP423">
        <f t="shared" si="312"/>
        <v>0</v>
      </c>
      <c r="CQ423">
        <f>ROUND(AL423*BC423,2)</f>
        <v>0</v>
      </c>
      <c r="CR423">
        <f>ROUND(AM423*BB423,2)</f>
        <v>0</v>
      </c>
      <c r="CS423">
        <f>ROUND(AN423*BS423,2)</f>
        <v>0</v>
      </c>
      <c r="CT423">
        <f>ROUND(AO423*BA423,2)</f>
        <v>0</v>
      </c>
      <c r="CU423">
        <f t="shared" si="313"/>
        <v>0</v>
      </c>
      <c r="CV423">
        <f t="shared" si="331"/>
        <v>0</v>
      </c>
      <c r="CW423">
        <f t="shared" si="331"/>
        <v>0</v>
      </c>
      <c r="CX423">
        <f t="shared" si="314"/>
        <v>0</v>
      </c>
      <c r="CY423">
        <f>(((S423+R423)*AT423)/100)</f>
        <v>0</v>
      </c>
      <c r="CZ423">
        <f>(((S423+R423)*AU423)/100)</f>
        <v>0</v>
      </c>
      <c r="DC423" t="s">
        <v>3</v>
      </c>
      <c r="DD423" t="s">
        <v>3</v>
      </c>
      <c r="DE423" t="s">
        <v>3</v>
      </c>
      <c r="DF423" t="s">
        <v>3</v>
      </c>
      <c r="DG423" t="s">
        <v>3</v>
      </c>
      <c r="DH423" t="s">
        <v>3</v>
      </c>
      <c r="DI423" t="s">
        <v>3</v>
      </c>
      <c r="DJ423" t="s">
        <v>3</v>
      </c>
      <c r="DK423" t="s">
        <v>3</v>
      </c>
      <c r="DL423" t="s">
        <v>3</v>
      </c>
      <c r="DM423" t="s">
        <v>3</v>
      </c>
      <c r="DN423">
        <v>0</v>
      </c>
      <c r="DO423">
        <v>0</v>
      </c>
      <c r="DP423">
        <v>1</v>
      </c>
      <c r="DQ423">
        <v>1</v>
      </c>
      <c r="DU423">
        <v>1009</v>
      </c>
      <c r="DV423" t="s">
        <v>68</v>
      </c>
      <c r="DW423" t="s">
        <v>68</v>
      </c>
      <c r="DX423">
        <v>1</v>
      </c>
      <c r="DZ423" t="s">
        <v>3</v>
      </c>
      <c r="EA423" t="s">
        <v>3</v>
      </c>
      <c r="EB423" t="s">
        <v>3</v>
      </c>
      <c r="EC423" t="s">
        <v>3</v>
      </c>
      <c r="EE423">
        <v>31727975</v>
      </c>
      <c r="EF423">
        <v>2</v>
      </c>
      <c r="EG423" t="s">
        <v>24</v>
      </c>
      <c r="EH423">
        <v>11</v>
      </c>
      <c r="EI423" t="s">
        <v>42</v>
      </c>
      <c r="EJ423">
        <v>1</v>
      </c>
      <c r="EK423">
        <v>11001</v>
      </c>
      <c r="EL423" t="s">
        <v>42</v>
      </c>
      <c r="EM423" t="s">
        <v>43</v>
      </c>
      <c r="EO423" t="s">
        <v>3</v>
      </c>
      <c r="EQ423">
        <v>0</v>
      </c>
      <c r="ER423">
        <v>0</v>
      </c>
      <c r="ES423">
        <v>0</v>
      </c>
      <c r="ET423">
        <v>0</v>
      </c>
      <c r="EU423">
        <v>0</v>
      </c>
      <c r="EV423">
        <v>0</v>
      </c>
      <c r="EW423">
        <v>0</v>
      </c>
      <c r="EX423">
        <v>0</v>
      </c>
      <c r="FQ423">
        <v>0</v>
      </c>
      <c r="FR423">
        <f t="shared" si="317"/>
        <v>0</v>
      </c>
      <c r="FS423">
        <v>0</v>
      </c>
      <c r="FX423">
        <v>112</v>
      </c>
      <c r="FY423">
        <v>65</v>
      </c>
      <c r="GA423" t="s">
        <v>3</v>
      </c>
      <c r="GD423">
        <v>1</v>
      </c>
      <c r="GF423">
        <v>-320553479</v>
      </c>
      <c r="GG423">
        <v>2</v>
      </c>
      <c r="GH423">
        <v>1</v>
      </c>
      <c r="GI423">
        <v>-2</v>
      </c>
      <c r="GJ423">
        <v>0</v>
      </c>
      <c r="GK423">
        <v>0</v>
      </c>
      <c r="GL423">
        <f t="shared" si="318"/>
        <v>0</v>
      </c>
      <c r="GM423">
        <f t="shared" si="319"/>
        <v>0</v>
      </c>
      <c r="GN423">
        <f t="shared" si="320"/>
        <v>0</v>
      </c>
      <c r="GO423">
        <f t="shared" si="321"/>
        <v>0</v>
      </c>
      <c r="GP423">
        <f t="shared" si="322"/>
        <v>0</v>
      </c>
      <c r="GR423">
        <v>0</v>
      </c>
      <c r="GS423">
        <v>3</v>
      </c>
      <c r="GT423">
        <v>0</v>
      </c>
      <c r="GU423" t="s">
        <v>3</v>
      </c>
      <c r="GV423">
        <f t="shared" si="323"/>
        <v>0</v>
      </c>
      <c r="GW423">
        <v>1</v>
      </c>
      <c r="GX423">
        <f t="shared" si="324"/>
        <v>0</v>
      </c>
      <c r="HA423">
        <v>0</v>
      </c>
      <c r="HB423">
        <v>0</v>
      </c>
      <c r="HC423">
        <f t="shared" si="325"/>
        <v>0</v>
      </c>
      <c r="HE423" t="s">
        <v>3</v>
      </c>
      <c r="HF423" t="s">
        <v>3</v>
      </c>
      <c r="HM423" t="s">
        <v>3</v>
      </c>
      <c r="HN423" t="s">
        <v>45</v>
      </c>
      <c r="HO423" t="s">
        <v>46</v>
      </c>
      <c r="HP423" t="s">
        <v>42</v>
      </c>
      <c r="HQ423" t="s">
        <v>42</v>
      </c>
      <c r="IK423">
        <v>0</v>
      </c>
    </row>
    <row r="424" spans="1:245" x14ac:dyDescent="0.2">
      <c r="A424">
        <v>17</v>
      </c>
      <c r="B424">
        <v>1</v>
      </c>
      <c r="E424" t="s">
        <v>540</v>
      </c>
      <c r="F424" t="s">
        <v>70</v>
      </c>
      <c r="G424" t="s">
        <v>71</v>
      </c>
      <c r="H424" t="s">
        <v>68</v>
      </c>
      <c r="I424">
        <v>0</v>
      </c>
      <c r="J424">
        <v>0</v>
      </c>
      <c r="K424">
        <v>0</v>
      </c>
      <c r="O424">
        <f t="shared" si="304"/>
        <v>0</v>
      </c>
      <c r="P424">
        <f>ROUND(CQ424*I424,2)</f>
        <v>0</v>
      </c>
      <c r="Q424">
        <f>ROUND(CR424*I424,2)</f>
        <v>0</v>
      </c>
      <c r="R424">
        <f>ROUND(CS424*I424,2)</f>
        <v>0</v>
      </c>
      <c r="S424">
        <f>ROUND(CT424*I424,2)</f>
        <v>0</v>
      </c>
      <c r="T424">
        <f t="shared" si="305"/>
        <v>0</v>
      </c>
      <c r="U424">
        <f>ROUND(CV424*I424,7)</f>
        <v>0</v>
      </c>
      <c r="V424">
        <f>ROUND(CW424*I424,7)</f>
        <v>0</v>
      </c>
      <c r="W424">
        <f t="shared" si="306"/>
        <v>0</v>
      </c>
      <c r="X424">
        <f t="shared" si="307"/>
        <v>0</v>
      </c>
      <c r="Y424">
        <f t="shared" si="308"/>
        <v>0</v>
      </c>
      <c r="AA424">
        <v>32945098</v>
      </c>
      <c r="AB424">
        <f t="shared" si="309"/>
        <v>223.54</v>
      </c>
      <c r="AC424">
        <f>ROUND((ES424),6)</f>
        <v>223.54</v>
      </c>
      <c r="AD424">
        <f>ROUND((((ET424)-(EU424))+AE424),6)</f>
        <v>0</v>
      </c>
      <c r="AE424">
        <f t="shared" si="329"/>
        <v>0</v>
      </c>
      <c r="AF424">
        <f t="shared" si="329"/>
        <v>0</v>
      </c>
      <c r="AG424">
        <f t="shared" si="310"/>
        <v>0</v>
      </c>
      <c r="AH424">
        <f t="shared" si="330"/>
        <v>0</v>
      </c>
      <c r="AI424">
        <f t="shared" si="330"/>
        <v>0</v>
      </c>
      <c r="AJ424">
        <f t="shared" si="311"/>
        <v>0</v>
      </c>
      <c r="AK424">
        <v>223.54</v>
      </c>
      <c r="AL424">
        <v>223.54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1</v>
      </c>
      <c r="AW424">
        <v>1</v>
      </c>
      <c r="AZ424">
        <v>1</v>
      </c>
      <c r="BA424">
        <v>1</v>
      </c>
      <c r="BB424">
        <v>1</v>
      </c>
      <c r="BC424">
        <v>1.47</v>
      </c>
      <c r="BD424" t="s">
        <v>3</v>
      </c>
      <c r="BE424" t="s">
        <v>3</v>
      </c>
      <c r="BF424" t="s">
        <v>3</v>
      </c>
      <c r="BG424" t="s">
        <v>3</v>
      </c>
      <c r="BH424">
        <v>3</v>
      </c>
      <c r="BI424">
        <v>1</v>
      </c>
      <c r="BJ424" t="s">
        <v>72</v>
      </c>
      <c r="BM424">
        <v>500001</v>
      </c>
      <c r="BN424">
        <v>0</v>
      </c>
      <c r="BO424" t="s">
        <v>70</v>
      </c>
      <c r="BP424">
        <v>1</v>
      </c>
      <c r="BQ424">
        <v>8</v>
      </c>
      <c r="BR424">
        <v>0</v>
      </c>
      <c r="BS424">
        <v>1</v>
      </c>
      <c r="BT424">
        <v>1</v>
      </c>
      <c r="BU424">
        <v>1</v>
      </c>
      <c r="BV424">
        <v>1</v>
      </c>
      <c r="BW424">
        <v>1</v>
      </c>
      <c r="BX424">
        <v>1</v>
      </c>
      <c r="BY424" t="s">
        <v>3</v>
      </c>
      <c r="BZ424">
        <v>0</v>
      </c>
      <c r="CA424">
        <v>0</v>
      </c>
      <c r="CB424" t="s">
        <v>3</v>
      </c>
      <c r="CE424">
        <v>0</v>
      </c>
      <c r="CF424">
        <v>0</v>
      </c>
      <c r="CG424">
        <v>0</v>
      </c>
      <c r="CM424">
        <v>0</v>
      </c>
      <c r="CN424" t="s">
        <v>3</v>
      </c>
      <c r="CO424">
        <v>0</v>
      </c>
      <c r="CP424">
        <f t="shared" si="312"/>
        <v>0</v>
      </c>
      <c r="CQ424">
        <f>ROUND(AL424*BC424,2)</f>
        <v>328.6</v>
      </c>
      <c r="CR424">
        <f>ROUND(AM424*BB424,2)</f>
        <v>0</v>
      </c>
      <c r="CS424">
        <f>ROUND(AN424*BS424,2)</f>
        <v>0</v>
      </c>
      <c r="CT424">
        <f>ROUND(AO424*BA424,2)</f>
        <v>0</v>
      </c>
      <c r="CU424">
        <f t="shared" si="313"/>
        <v>0</v>
      </c>
      <c r="CV424">
        <f t="shared" si="331"/>
        <v>0</v>
      </c>
      <c r="CW424">
        <f t="shared" si="331"/>
        <v>0</v>
      </c>
      <c r="CX424">
        <f t="shared" si="314"/>
        <v>0</v>
      </c>
      <c r="CY424">
        <f>0</f>
        <v>0</v>
      </c>
      <c r="CZ424">
        <f>0</f>
        <v>0</v>
      </c>
      <c r="DC424" t="s">
        <v>3</v>
      </c>
      <c r="DD424" t="s">
        <v>3</v>
      </c>
      <c r="DE424" t="s">
        <v>3</v>
      </c>
      <c r="DF424" t="s">
        <v>3</v>
      </c>
      <c r="DG424" t="s">
        <v>3</v>
      </c>
      <c r="DH424" t="s">
        <v>3</v>
      </c>
      <c r="DI424" t="s">
        <v>3</v>
      </c>
      <c r="DJ424" t="s">
        <v>3</v>
      </c>
      <c r="DK424" t="s">
        <v>3</v>
      </c>
      <c r="DL424" t="s">
        <v>3</v>
      </c>
      <c r="DM424" t="s">
        <v>3</v>
      </c>
      <c r="DN424">
        <v>0</v>
      </c>
      <c r="DO424">
        <v>0</v>
      </c>
      <c r="DP424">
        <v>1</v>
      </c>
      <c r="DQ424">
        <v>1</v>
      </c>
      <c r="DU424">
        <v>1009</v>
      </c>
      <c r="DV424" t="s">
        <v>68</v>
      </c>
      <c r="DW424" t="s">
        <v>68</v>
      </c>
      <c r="DX424">
        <v>1</v>
      </c>
      <c r="DZ424" t="s">
        <v>3</v>
      </c>
      <c r="EA424" t="s">
        <v>3</v>
      </c>
      <c r="EB424" t="s">
        <v>3</v>
      </c>
      <c r="EC424" t="s">
        <v>3</v>
      </c>
      <c r="EE424">
        <v>31727907</v>
      </c>
      <c r="EF424">
        <v>8</v>
      </c>
      <c r="EG424" t="s">
        <v>73</v>
      </c>
      <c r="EH424">
        <v>0</v>
      </c>
      <c r="EI424" t="s">
        <v>3</v>
      </c>
      <c r="EJ424">
        <v>1</v>
      </c>
      <c r="EK424">
        <v>500001</v>
      </c>
      <c r="EL424" t="s">
        <v>74</v>
      </c>
      <c r="EM424" t="s">
        <v>75</v>
      </c>
      <c r="EO424" t="s">
        <v>3</v>
      </c>
      <c r="EQ424">
        <v>0</v>
      </c>
      <c r="ER424">
        <v>223.54</v>
      </c>
      <c r="ES424">
        <v>223.54</v>
      </c>
      <c r="ET424">
        <v>0</v>
      </c>
      <c r="EU424">
        <v>0</v>
      </c>
      <c r="EV424">
        <v>0</v>
      </c>
      <c r="EW424">
        <v>0</v>
      </c>
      <c r="EX424">
        <v>0</v>
      </c>
      <c r="EY424">
        <v>0</v>
      </c>
      <c r="FQ424">
        <v>0</v>
      </c>
      <c r="FR424">
        <f t="shared" si="317"/>
        <v>0</v>
      </c>
      <c r="FS424">
        <v>0</v>
      </c>
      <c r="FX424">
        <v>0</v>
      </c>
      <c r="FY424">
        <v>0</v>
      </c>
      <c r="GA424" t="s">
        <v>3</v>
      </c>
      <c r="GD424">
        <v>1</v>
      </c>
      <c r="GF424">
        <v>-1915831566</v>
      </c>
      <c r="GG424">
        <v>2</v>
      </c>
      <c r="GH424">
        <v>1</v>
      </c>
      <c r="GI424">
        <v>2</v>
      </c>
      <c r="GJ424">
        <v>0</v>
      </c>
      <c r="GK424">
        <v>0</v>
      </c>
      <c r="GL424">
        <f t="shared" si="318"/>
        <v>0</v>
      </c>
      <c r="GM424">
        <f t="shared" si="319"/>
        <v>0</v>
      </c>
      <c r="GN424">
        <f t="shared" si="320"/>
        <v>0</v>
      </c>
      <c r="GO424">
        <f t="shared" si="321"/>
        <v>0</v>
      </c>
      <c r="GP424">
        <f t="shared" si="322"/>
        <v>0</v>
      </c>
      <c r="GR424">
        <v>0</v>
      </c>
      <c r="GS424">
        <v>3</v>
      </c>
      <c r="GT424">
        <v>0</v>
      </c>
      <c r="GU424" t="s">
        <v>3</v>
      </c>
      <c r="GV424">
        <f t="shared" si="323"/>
        <v>0</v>
      </c>
      <c r="GW424">
        <v>1</v>
      </c>
      <c r="GX424">
        <f t="shared" si="324"/>
        <v>0</v>
      </c>
      <c r="HA424">
        <v>0</v>
      </c>
      <c r="HB424">
        <v>0</v>
      </c>
      <c r="HC424">
        <f t="shared" si="325"/>
        <v>0</v>
      </c>
      <c r="HE424" t="s">
        <v>3</v>
      </c>
      <c r="HF424" t="s">
        <v>3</v>
      </c>
      <c r="HM424" t="s">
        <v>3</v>
      </c>
      <c r="HN424" t="s">
        <v>3</v>
      </c>
      <c r="HO424" t="s">
        <v>3</v>
      </c>
      <c r="HP424" t="s">
        <v>3</v>
      </c>
      <c r="HQ424" t="s">
        <v>3</v>
      </c>
      <c r="IK424">
        <v>0</v>
      </c>
    </row>
    <row r="425" spans="1:245" x14ac:dyDescent="0.2">
      <c r="A425">
        <v>17</v>
      </c>
      <c r="B425">
        <v>1</v>
      </c>
      <c r="E425" t="s">
        <v>541</v>
      </c>
      <c r="F425" t="s">
        <v>77</v>
      </c>
      <c r="G425" t="s">
        <v>78</v>
      </c>
      <c r="H425" t="s">
        <v>64</v>
      </c>
      <c r="I425">
        <v>0</v>
      </c>
      <c r="J425">
        <v>0</v>
      </c>
      <c r="K425">
        <v>0</v>
      </c>
      <c r="O425">
        <f t="shared" si="304"/>
        <v>0</v>
      </c>
      <c r="P425">
        <f>ROUND(CQ425*I425,2)</f>
        <v>0</v>
      </c>
      <c r="Q425">
        <f>ROUND(CR425*I425,2)</f>
        <v>0</v>
      </c>
      <c r="R425">
        <f>ROUND(CS425*I425,2)</f>
        <v>0</v>
      </c>
      <c r="S425">
        <f>ROUND(CT425*I425,2)</f>
        <v>0</v>
      </c>
      <c r="T425">
        <f t="shared" si="305"/>
        <v>0</v>
      </c>
      <c r="U425">
        <f>ROUND(CV425*I425,7)</f>
        <v>0</v>
      </c>
      <c r="V425">
        <f>ROUND(CW425*I425,7)</f>
        <v>0</v>
      </c>
      <c r="W425">
        <f t="shared" si="306"/>
        <v>0</v>
      </c>
      <c r="X425">
        <f t="shared" si="307"/>
        <v>0</v>
      </c>
      <c r="Y425">
        <f t="shared" si="308"/>
        <v>0</v>
      </c>
      <c r="AA425">
        <v>32945098</v>
      </c>
      <c r="AB425">
        <f t="shared" si="309"/>
        <v>2604.42</v>
      </c>
      <c r="AC425">
        <f>ROUND((ES425),6)</f>
        <v>2604.42</v>
      </c>
      <c r="AD425">
        <f>ROUND((((ET425)-(EU425))+AE425),6)</f>
        <v>0</v>
      </c>
      <c r="AE425">
        <f t="shared" si="329"/>
        <v>0</v>
      </c>
      <c r="AF425">
        <f t="shared" si="329"/>
        <v>0</v>
      </c>
      <c r="AG425">
        <f t="shared" si="310"/>
        <v>0</v>
      </c>
      <c r="AH425">
        <f t="shared" si="330"/>
        <v>0</v>
      </c>
      <c r="AI425">
        <f t="shared" si="330"/>
        <v>0</v>
      </c>
      <c r="AJ425">
        <f t="shared" si="311"/>
        <v>0</v>
      </c>
      <c r="AK425">
        <v>2604.42</v>
      </c>
      <c r="AL425">
        <v>2604.42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1</v>
      </c>
      <c r="AW425">
        <v>1</v>
      </c>
      <c r="AZ425">
        <v>1</v>
      </c>
      <c r="BA425">
        <v>1</v>
      </c>
      <c r="BB425">
        <v>1</v>
      </c>
      <c r="BC425">
        <v>1.19</v>
      </c>
      <c r="BD425" t="s">
        <v>3</v>
      </c>
      <c r="BE425" t="s">
        <v>3</v>
      </c>
      <c r="BF425" t="s">
        <v>3</v>
      </c>
      <c r="BG425" t="s">
        <v>3</v>
      </c>
      <c r="BH425">
        <v>3</v>
      </c>
      <c r="BI425">
        <v>1</v>
      </c>
      <c r="BJ425" t="s">
        <v>79</v>
      </c>
      <c r="BM425">
        <v>500001</v>
      </c>
      <c r="BN425">
        <v>0</v>
      </c>
      <c r="BO425" t="s">
        <v>77</v>
      </c>
      <c r="BP425">
        <v>1</v>
      </c>
      <c r="BQ425">
        <v>8</v>
      </c>
      <c r="BR425">
        <v>0</v>
      </c>
      <c r="BS425">
        <v>1</v>
      </c>
      <c r="BT425">
        <v>1</v>
      </c>
      <c r="BU425">
        <v>1</v>
      </c>
      <c r="BV425">
        <v>1</v>
      </c>
      <c r="BW425">
        <v>1</v>
      </c>
      <c r="BX425">
        <v>1</v>
      </c>
      <c r="BY425" t="s">
        <v>3</v>
      </c>
      <c r="BZ425">
        <v>0</v>
      </c>
      <c r="CA425">
        <v>0</v>
      </c>
      <c r="CB425" t="s">
        <v>3</v>
      </c>
      <c r="CE425">
        <v>0</v>
      </c>
      <c r="CF425">
        <v>0</v>
      </c>
      <c r="CG425">
        <v>0</v>
      </c>
      <c r="CM425">
        <v>0</v>
      </c>
      <c r="CN425" t="s">
        <v>3</v>
      </c>
      <c r="CO425">
        <v>0</v>
      </c>
      <c r="CP425">
        <f t="shared" si="312"/>
        <v>0</v>
      </c>
      <c r="CQ425">
        <f>ROUND(AL425*BC425,2)</f>
        <v>3099.26</v>
      </c>
      <c r="CR425">
        <f>ROUND(AM425*BB425,2)</f>
        <v>0</v>
      </c>
      <c r="CS425">
        <f>ROUND(AN425*BS425,2)</f>
        <v>0</v>
      </c>
      <c r="CT425">
        <f>ROUND(AO425*BA425,2)</f>
        <v>0</v>
      </c>
      <c r="CU425">
        <f t="shared" si="313"/>
        <v>0</v>
      </c>
      <c r="CV425">
        <f t="shared" si="331"/>
        <v>0</v>
      </c>
      <c r="CW425">
        <f t="shared" si="331"/>
        <v>0</v>
      </c>
      <c r="CX425">
        <f t="shared" si="314"/>
        <v>0</v>
      </c>
      <c r="CY425">
        <f>0</f>
        <v>0</v>
      </c>
      <c r="CZ425">
        <f>0</f>
        <v>0</v>
      </c>
      <c r="DC425" t="s">
        <v>3</v>
      </c>
      <c r="DD425" t="s">
        <v>3</v>
      </c>
      <c r="DE425" t="s">
        <v>3</v>
      </c>
      <c r="DF425" t="s">
        <v>3</v>
      </c>
      <c r="DG425" t="s">
        <v>3</v>
      </c>
      <c r="DH425" t="s">
        <v>3</v>
      </c>
      <c r="DI425" t="s">
        <v>3</v>
      </c>
      <c r="DJ425" t="s">
        <v>3</v>
      </c>
      <c r="DK425" t="s">
        <v>3</v>
      </c>
      <c r="DL425" t="s">
        <v>3</v>
      </c>
      <c r="DM425" t="s">
        <v>3</v>
      </c>
      <c r="DN425">
        <v>0</v>
      </c>
      <c r="DO425">
        <v>0</v>
      </c>
      <c r="DP425">
        <v>1</v>
      </c>
      <c r="DQ425">
        <v>1</v>
      </c>
      <c r="DU425">
        <v>1005</v>
      </c>
      <c r="DV425" t="s">
        <v>64</v>
      </c>
      <c r="DW425" t="s">
        <v>64</v>
      </c>
      <c r="DX425">
        <v>1</v>
      </c>
      <c r="DZ425" t="s">
        <v>3</v>
      </c>
      <c r="EA425" t="s">
        <v>3</v>
      </c>
      <c r="EB425" t="s">
        <v>3</v>
      </c>
      <c r="EC425" t="s">
        <v>3</v>
      </c>
      <c r="EE425">
        <v>31727907</v>
      </c>
      <c r="EF425">
        <v>8</v>
      </c>
      <c r="EG425" t="s">
        <v>73</v>
      </c>
      <c r="EH425">
        <v>0</v>
      </c>
      <c r="EI425" t="s">
        <v>3</v>
      </c>
      <c r="EJ425">
        <v>1</v>
      </c>
      <c r="EK425">
        <v>500001</v>
      </c>
      <c r="EL425" t="s">
        <v>74</v>
      </c>
      <c r="EM425" t="s">
        <v>75</v>
      </c>
      <c r="EO425" t="s">
        <v>3</v>
      </c>
      <c r="EQ425">
        <v>0</v>
      </c>
      <c r="ER425">
        <v>2604.42</v>
      </c>
      <c r="ES425">
        <v>2604.42</v>
      </c>
      <c r="ET425">
        <v>0</v>
      </c>
      <c r="EU425">
        <v>0</v>
      </c>
      <c r="EV425">
        <v>0</v>
      </c>
      <c r="EW425">
        <v>0</v>
      </c>
      <c r="EX425">
        <v>0</v>
      </c>
      <c r="EY425">
        <v>0</v>
      </c>
      <c r="FQ425">
        <v>0</v>
      </c>
      <c r="FR425">
        <f t="shared" si="317"/>
        <v>0</v>
      </c>
      <c r="FS425">
        <v>0</v>
      </c>
      <c r="FX425">
        <v>0</v>
      </c>
      <c r="FY425">
        <v>0</v>
      </c>
      <c r="GA425" t="s">
        <v>3</v>
      </c>
      <c r="GD425">
        <v>1</v>
      </c>
      <c r="GF425">
        <v>559092665</v>
      </c>
      <c r="GG425">
        <v>2</v>
      </c>
      <c r="GH425">
        <v>1</v>
      </c>
      <c r="GI425">
        <v>2</v>
      </c>
      <c r="GJ425">
        <v>0</v>
      </c>
      <c r="GK425">
        <v>0</v>
      </c>
      <c r="GL425">
        <f t="shared" si="318"/>
        <v>0</v>
      </c>
      <c r="GM425">
        <f t="shared" si="319"/>
        <v>0</v>
      </c>
      <c r="GN425">
        <f t="shared" si="320"/>
        <v>0</v>
      </c>
      <c r="GO425">
        <f t="shared" si="321"/>
        <v>0</v>
      </c>
      <c r="GP425">
        <f t="shared" si="322"/>
        <v>0</v>
      </c>
      <c r="GR425">
        <v>0</v>
      </c>
      <c r="GS425">
        <v>3</v>
      </c>
      <c r="GT425">
        <v>0</v>
      </c>
      <c r="GU425" t="s">
        <v>3</v>
      </c>
      <c r="GV425">
        <f t="shared" si="323"/>
        <v>0</v>
      </c>
      <c r="GW425">
        <v>1</v>
      </c>
      <c r="GX425">
        <f t="shared" si="324"/>
        <v>0</v>
      </c>
      <c r="HA425">
        <v>0</v>
      </c>
      <c r="HB425">
        <v>0</v>
      </c>
      <c r="HC425">
        <f t="shared" si="325"/>
        <v>0</v>
      </c>
      <c r="HE425" t="s">
        <v>3</v>
      </c>
      <c r="HF425" t="s">
        <v>3</v>
      </c>
      <c r="HM425" t="s">
        <v>3</v>
      </c>
      <c r="HN425" t="s">
        <v>3</v>
      </c>
      <c r="HO425" t="s">
        <v>3</v>
      </c>
      <c r="HP425" t="s">
        <v>3</v>
      </c>
      <c r="HQ425" t="s">
        <v>3</v>
      </c>
      <c r="IK425">
        <v>0</v>
      </c>
    </row>
    <row r="426" spans="1:245" x14ac:dyDescent="0.2">
      <c r="A426">
        <v>17</v>
      </c>
      <c r="B426">
        <v>1</v>
      </c>
      <c r="C426">
        <f>ROW(SmtRes!A305)</f>
        <v>305</v>
      </c>
      <c r="D426">
        <f>ROW(EtalonRes!A305)</f>
        <v>305</v>
      </c>
      <c r="E426" t="s">
        <v>542</v>
      </c>
      <c r="F426" t="s">
        <v>81</v>
      </c>
      <c r="G426" t="s">
        <v>82</v>
      </c>
      <c r="H426" t="s">
        <v>50</v>
      </c>
      <c r="I426">
        <v>0</v>
      </c>
      <c r="J426">
        <v>0</v>
      </c>
      <c r="K426">
        <v>0</v>
      </c>
      <c r="O426">
        <f t="shared" si="304"/>
        <v>0</v>
      </c>
      <c r="P426">
        <f>SUMIF(SmtRes!AQ300:'SmtRes'!AQ305,"=1",SmtRes!DF300:'SmtRes'!DF305)</f>
        <v>0</v>
      </c>
      <c r="Q426">
        <f>SUMIF(SmtRes!AQ300:'SmtRes'!AQ305,"=1",SmtRes!DG300:'SmtRes'!DG305)</f>
        <v>0</v>
      </c>
      <c r="R426">
        <f>SUMIF(SmtRes!AQ300:'SmtRes'!AQ305,"=1",SmtRes!DH300:'SmtRes'!DH305)</f>
        <v>0</v>
      </c>
      <c r="S426">
        <f>SUMIF(SmtRes!AQ300:'SmtRes'!AQ305,"=1",SmtRes!DI300:'SmtRes'!DI305)</f>
        <v>0</v>
      </c>
      <c r="T426">
        <f t="shared" si="305"/>
        <v>0</v>
      </c>
      <c r="U426">
        <f>SUMIF(SmtRes!AQ300:'SmtRes'!AQ305,"=1",SmtRes!CV300:'SmtRes'!CV305)</f>
        <v>0</v>
      </c>
      <c r="V426">
        <f>SUMIF(SmtRes!AQ300:'SmtRes'!AQ305,"=1",SmtRes!CW300:'SmtRes'!CW305)</f>
        <v>0</v>
      </c>
      <c r="W426">
        <f t="shared" si="306"/>
        <v>0</v>
      </c>
      <c r="X426">
        <f t="shared" si="307"/>
        <v>0</v>
      </c>
      <c r="Y426">
        <f t="shared" si="308"/>
        <v>0</v>
      </c>
      <c r="AA426">
        <v>32945098</v>
      </c>
      <c r="AB426">
        <f t="shared" si="309"/>
        <v>4028.9133200000001</v>
      </c>
      <c r="AC426">
        <f>ROUND((SUM(SmtRes!BQ300:'SmtRes'!BQ305)),6)</f>
        <v>22.83306</v>
      </c>
      <c r="AD426">
        <f>ROUND((((SUM(SmtRes!BR300:'SmtRes'!BR305))-(SUM(SmtRes!BS300:'SmtRes'!BS305)))+AE426),6)</f>
        <v>61.002499999999998</v>
      </c>
      <c r="AE426">
        <f>ROUND((SUM(SmtRes!BS300:'SmtRes'!BS305)),6)</f>
        <v>55.881500000000003</v>
      </c>
      <c r="AF426">
        <f>ROUND((SUM(SmtRes!BT300:'SmtRes'!BT305)),6)</f>
        <v>3945.0777600000001</v>
      </c>
      <c r="AG426">
        <f t="shared" si="310"/>
        <v>0</v>
      </c>
      <c r="AH426">
        <f>(SUM(SmtRes!BU300:'SmtRes'!BU305))</f>
        <v>8.831999999999999</v>
      </c>
      <c r="AI426">
        <f>(SUM(SmtRes!BV300:'SmtRes'!BV305))</f>
        <v>0.1125</v>
      </c>
      <c r="AJ426">
        <f t="shared" si="311"/>
        <v>0</v>
      </c>
      <c r="AK426">
        <v>3546.8426599999998</v>
      </c>
      <c r="AL426">
        <v>22.833059999999996</v>
      </c>
      <c r="AM426">
        <v>48.802</v>
      </c>
      <c r="AN426">
        <v>44.705200000000005</v>
      </c>
      <c r="AO426">
        <v>3430.5023999999999</v>
      </c>
      <c r="AP426">
        <v>0</v>
      </c>
      <c r="AQ426">
        <v>7.68</v>
      </c>
      <c r="AR426">
        <v>0.09</v>
      </c>
      <c r="AS426">
        <v>0</v>
      </c>
      <c r="AT426">
        <v>100.8</v>
      </c>
      <c r="AU426">
        <v>55.25</v>
      </c>
      <c r="AV426">
        <v>1</v>
      </c>
      <c r="AW426">
        <v>1</v>
      </c>
      <c r="AZ426">
        <v>1</v>
      </c>
      <c r="BA426">
        <v>1</v>
      </c>
      <c r="BB426">
        <v>1</v>
      </c>
      <c r="BC426">
        <v>1</v>
      </c>
      <c r="BD426" t="s">
        <v>3</v>
      </c>
      <c r="BE426" t="s">
        <v>3</v>
      </c>
      <c r="BF426" t="s">
        <v>3</v>
      </c>
      <c r="BG426" t="s">
        <v>3</v>
      </c>
      <c r="BH426">
        <v>0</v>
      </c>
      <c r="BI426">
        <v>1</v>
      </c>
      <c r="BJ426" t="s">
        <v>83</v>
      </c>
      <c r="BM426">
        <v>11001</v>
      </c>
      <c r="BN426">
        <v>0</v>
      </c>
      <c r="BO426" t="s">
        <v>3</v>
      </c>
      <c r="BP426">
        <v>0</v>
      </c>
      <c r="BQ426">
        <v>2</v>
      </c>
      <c r="BR426">
        <v>0</v>
      </c>
      <c r="BS426">
        <v>1</v>
      </c>
      <c r="BT426">
        <v>1</v>
      </c>
      <c r="BU426">
        <v>1</v>
      </c>
      <c r="BV426">
        <v>1</v>
      </c>
      <c r="BW426">
        <v>1</v>
      </c>
      <c r="BX426">
        <v>1</v>
      </c>
      <c r="BY426" t="s">
        <v>3</v>
      </c>
      <c r="BZ426">
        <v>112</v>
      </c>
      <c r="CA426">
        <v>65</v>
      </c>
      <c r="CB426" t="s">
        <v>3</v>
      </c>
      <c r="CE426">
        <v>0</v>
      </c>
      <c r="CF426">
        <v>0</v>
      </c>
      <c r="CG426">
        <v>0</v>
      </c>
      <c r="CM426">
        <v>0</v>
      </c>
      <c r="CN426" t="s">
        <v>1037</v>
      </c>
      <c r="CO426">
        <v>0</v>
      </c>
      <c r="CP426">
        <f t="shared" si="312"/>
        <v>0</v>
      </c>
      <c r="CQ426">
        <f>SUMIF(SmtRes!AQ300:'SmtRes'!AQ305,"=1",SmtRes!AA300:'SmtRes'!AA305)</f>
        <v>95137.75</v>
      </c>
      <c r="CR426">
        <f>SUMIF(SmtRes!AQ300:'SmtRes'!AQ305,"=1",SmtRes!AB300:'SmtRes'!AB305)</f>
        <v>660.22</v>
      </c>
      <c r="CS426">
        <f>SUMIF(SmtRes!AQ300:'SmtRes'!AQ305,"=1",SmtRes!AC300:'SmtRes'!AC305)</f>
        <v>949.66000000000008</v>
      </c>
      <c r="CT426">
        <f>SUMIF(SmtRes!AQ300:'SmtRes'!AQ305,"=1",SmtRes!AD300:'SmtRes'!AD305)</f>
        <v>446.68</v>
      </c>
      <c r="CU426">
        <f t="shared" si="313"/>
        <v>0</v>
      </c>
      <c r="CV426">
        <f>SUMIF(SmtRes!AQ300:'SmtRes'!AQ305,"=1",SmtRes!BU300:'SmtRes'!BU305)</f>
        <v>8.831999999999999</v>
      </c>
      <c r="CW426">
        <f>SUMIF(SmtRes!AQ300:'SmtRes'!AQ305,"=1",SmtRes!BV300:'SmtRes'!BV305)</f>
        <v>0.1125</v>
      </c>
      <c r="CX426">
        <f t="shared" si="314"/>
        <v>0</v>
      </c>
      <c r="CY426">
        <f>(((S426+R426)*AT426)/100)</f>
        <v>0</v>
      </c>
      <c r="CZ426">
        <f>(((S426+R426)*AU426)/100)</f>
        <v>0</v>
      </c>
      <c r="DB426">
        <v>21</v>
      </c>
      <c r="DC426" t="s">
        <v>3</v>
      </c>
      <c r="DD426" t="s">
        <v>3</v>
      </c>
      <c r="DE426" t="s">
        <v>38</v>
      </c>
      <c r="DF426" t="s">
        <v>38</v>
      </c>
      <c r="DG426" t="s">
        <v>39</v>
      </c>
      <c r="DH426" t="s">
        <v>3</v>
      </c>
      <c r="DI426" t="s">
        <v>39</v>
      </c>
      <c r="DJ426" t="s">
        <v>38</v>
      </c>
      <c r="DK426" t="s">
        <v>3</v>
      </c>
      <c r="DL426" t="s">
        <v>40</v>
      </c>
      <c r="DM426" t="s">
        <v>41</v>
      </c>
      <c r="DN426">
        <v>0</v>
      </c>
      <c r="DO426">
        <v>0</v>
      </c>
      <c r="DP426">
        <v>1</v>
      </c>
      <c r="DQ426">
        <v>1</v>
      </c>
      <c r="DU426">
        <v>1003</v>
      </c>
      <c r="DV426" t="s">
        <v>50</v>
      </c>
      <c r="DW426" t="s">
        <v>50</v>
      </c>
      <c r="DX426">
        <v>100</v>
      </c>
      <c r="DZ426" t="s">
        <v>3</v>
      </c>
      <c r="EA426" t="s">
        <v>3</v>
      </c>
      <c r="EB426" t="s">
        <v>3</v>
      </c>
      <c r="EC426" t="s">
        <v>3</v>
      </c>
      <c r="EE426">
        <v>31727975</v>
      </c>
      <c r="EF426">
        <v>2</v>
      </c>
      <c r="EG426" t="s">
        <v>24</v>
      </c>
      <c r="EH426">
        <v>11</v>
      </c>
      <c r="EI426" t="s">
        <v>42</v>
      </c>
      <c r="EJ426">
        <v>1</v>
      </c>
      <c r="EK426">
        <v>11001</v>
      </c>
      <c r="EL426" t="s">
        <v>42</v>
      </c>
      <c r="EM426" t="s">
        <v>43</v>
      </c>
      <c r="EO426" t="s">
        <v>44</v>
      </c>
      <c r="EQ426">
        <v>0</v>
      </c>
      <c r="ER426">
        <v>0</v>
      </c>
      <c r="ES426">
        <v>0</v>
      </c>
      <c r="ET426">
        <v>0</v>
      </c>
      <c r="EU426">
        <v>0</v>
      </c>
      <c r="EV426">
        <v>0</v>
      </c>
      <c r="EW426">
        <v>7.68</v>
      </c>
      <c r="EX426">
        <v>0.09</v>
      </c>
      <c r="EY426">
        <v>0</v>
      </c>
      <c r="FQ426">
        <v>0</v>
      </c>
      <c r="FR426">
        <f t="shared" si="317"/>
        <v>0</v>
      </c>
      <c r="FS426">
        <v>0</v>
      </c>
      <c r="FX426">
        <v>100.8</v>
      </c>
      <c r="FY426">
        <v>55.25</v>
      </c>
      <c r="GA426" t="s">
        <v>3</v>
      </c>
      <c r="GD426">
        <v>1</v>
      </c>
      <c r="GF426">
        <v>-1032330292</v>
      </c>
      <c r="GG426">
        <v>2</v>
      </c>
      <c r="GH426">
        <v>1</v>
      </c>
      <c r="GI426">
        <v>-2</v>
      </c>
      <c r="GJ426">
        <v>0</v>
      </c>
      <c r="GK426">
        <v>0</v>
      </c>
      <c r="GL426">
        <f t="shared" si="318"/>
        <v>0</v>
      </c>
      <c r="GM426">
        <f t="shared" si="319"/>
        <v>0</v>
      </c>
      <c r="GN426">
        <f t="shared" si="320"/>
        <v>0</v>
      </c>
      <c r="GO426">
        <f t="shared" si="321"/>
        <v>0</v>
      </c>
      <c r="GP426">
        <f t="shared" si="322"/>
        <v>0</v>
      </c>
      <c r="GR426">
        <v>0</v>
      </c>
      <c r="GS426">
        <v>3</v>
      </c>
      <c r="GT426">
        <v>0</v>
      </c>
      <c r="GU426" t="s">
        <v>3</v>
      </c>
      <c r="GV426">
        <f t="shared" si="323"/>
        <v>0</v>
      </c>
      <c r="GW426">
        <v>1</v>
      </c>
      <c r="GX426">
        <f t="shared" si="324"/>
        <v>0</v>
      </c>
      <c r="HA426">
        <v>0</v>
      </c>
      <c r="HB426">
        <v>0</v>
      </c>
      <c r="HC426">
        <f t="shared" si="325"/>
        <v>0</v>
      </c>
      <c r="HE426" t="s">
        <v>3</v>
      </c>
      <c r="HF426" t="s">
        <v>3</v>
      </c>
      <c r="HM426" t="s">
        <v>3</v>
      </c>
      <c r="HN426" t="s">
        <v>45</v>
      </c>
      <c r="HO426" t="s">
        <v>46</v>
      </c>
      <c r="HP426" t="s">
        <v>42</v>
      </c>
      <c r="HQ426" t="s">
        <v>42</v>
      </c>
      <c r="IK426">
        <v>0</v>
      </c>
    </row>
    <row r="427" spans="1:245" x14ac:dyDescent="0.2">
      <c r="A427">
        <v>18</v>
      </c>
      <c r="B427">
        <v>1</v>
      </c>
      <c r="C427">
        <v>305</v>
      </c>
      <c r="E427" t="s">
        <v>543</v>
      </c>
      <c r="F427" t="s">
        <v>85</v>
      </c>
      <c r="G427" t="s">
        <v>86</v>
      </c>
      <c r="H427" t="s">
        <v>87</v>
      </c>
      <c r="I427">
        <v>0</v>
      </c>
      <c r="J427">
        <v>101</v>
      </c>
      <c r="K427">
        <v>0</v>
      </c>
      <c r="O427">
        <f t="shared" si="304"/>
        <v>0</v>
      </c>
      <c r="P427">
        <f>ROUND(CQ427*I427,2)</f>
        <v>0</v>
      </c>
      <c r="Q427">
        <f>ROUND(CR427*I427,2)</f>
        <v>0</v>
      </c>
      <c r="R427">
        <f>ROUND(CS427*I427,2)</f>
        <v>0</v>
      </c>
      <c r="S427">
        <f>ROUND(CT427*I427,2)</f>
        <v>0</v>
      </c>
      <c r="T427">
        <f t="shared" si="305"/>
        <v>0</v>
      </c>
      <c r="U427">
        <f>ROUND(CV427*I427,7)</f>
        <v>0</v>
      </c>
      <c r="V427">
        <f>ROUND(CW427*I427,7)</f>
        <v>0</v>
      </c>
      <c r="W427">
        <f t="shared" si="306"/>
        <v>0</v>
      </c>
      <c r="X427">
        <f t="shared" si="307"/>
        <v>0</v>
      </c>
      <c r="Y427">
        <f t="shared" si="308"/>
        <v>0</v>
      </c>
      <c r="AA427">
        <v>32945098</v>
      </c>
      <c r="AB427">
        <f t="shared" si="309"/>
        <v>0</v>
      </c>
      <c r="AC427">
        <f>ROUND((ES427),6)</f>
        <v>0</v>
      </c>
      <c r="AD427">
        <f>ROUND((((ET427)-(EU427))+AE427),6)</f>
        <v>0</v>
      </c>
      <c r="AE427">
        <f>ROUND((EU427),6)</f>
        <v>0</v>
      </c>
      <c r="AF427">
        <f>ROUND((EV427),6)</f>
        <v>0</v>
      </c>
      <c r="AG427">
        <f t="shared" si="310"/>
        <v>0</v>
      </c>
      <c r="AH427">
        <f>(EW427)</f>
        <v>0</v>
      </c>
      <c r="AI427">
        <f>(EX427)</f>
        <v>0</v>
      </c>
      <c r="AJ427">
        <f t="shared" si="311"/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112</v>
      </c>
      <c r="AU427">
        <v>65</v>
      </c>
      <c r="AV427">
        <v>1</v>
      </c>
      <c r="AW427">
        <v>1</v>
      </c>
      <c r="AZ427">
        <v>1</v>
      </c>
      <c r="BA427">
        <v>1</v>
      </c>
      <c r="BB427">
        <v>1</v>
      </c>
      <c r="BC427">
        <v>1</v>
      </c>
      <c r="BD427" t="s">
        <v>3</v>
      </c>
      <c r="BE427" t="s">
        <v>3</v>
      </c>
      <c r="BF427" t="s">
        <v>3</v>
      </c>
      <c r="BG427" t="s">
        <v>3</v>
      </c>
      <c r="BH427">
        <v>3</v>
      </c>
      <c r="BI427">
        <v>1</v>
      </c>
      <c r="BJ427" t="s">
        <v>3</v>
      </c>
      <c r="BM427">
        <v>11001</v>
      </c>
      <c r="BN427">
        <v>0</v>
      </c>
      <c r="BO427" t="s">
        <v>3</v>
      </c>
      <c r="BP427">
        <v>0</v>
      </c>
      <c r="BQ427">
        <v>2</v>
      </c>
      <c r="BR427">
        <v>0</v>
      </c>
      <c r="BS427">
        <v>1</v>
      </c>
      <c r="BT427">
        <v>1</v>
      </c>
      <c r="BU427">
        <v>1</v>
      </c>
      <c r="BV427">
        <v>1</v>
      </c>
      <c r="BW427">
        <v>1</v>
      </c>
      <c r="BX427">
        <v>1</v>
      </c>
      <c r="BY427" t="s">
        <v>3</v>
      </c>
      <c r="BZ427">
        <v>112</v>
      </c>
      <c r="CA427">
        <v>65</v>
      </c>
      <c r="CB427" t="s">
        <v>3</v>
      </c>
      <c r="CE427">
        <v>0</v>
      </c>
      <c r="CF427">
        <v>0</v>
      </c>
      <c r="CG427">
        <v>0</v>
      </c>
      <c r="CM427">
        <v>0</v>
      </c>
      <c r="CN427" t="s">
        <v>3</v>
      </c>
      <c r="CO427">
        <v>0</v>
      </c>
      <c r="CP427">
        <f t="shared" si="312"/>
        <v>0</v>
      </c>
      <c r="CQ427">
        <f>ROUND(AL427*BC427,2)</f>
        <v>0</v>
      </c>
      <c r="CR427">
        <f>ROUND(AM427*BB427,2)</f>
        <v>0</v>
      </c>
      <c r="CS427">
        <f>ROUND(AN427*BS427,2)</f>
        <v>0</v>
      </c>
      <c r="CT427">
        <f>ROUND(AO427*BA427,2)</f>
        <v>0</v>
      </c>
      <c r="CU427">
        <f t="shared" si="313"/>
        <v>0</v>
      </c>
      <c r="CV427">
        <f>AH427</f>
        <v>0</v>
      </c>
      <c r="CW427">
        <f>AI427</f>
        <v>0</v>
      </c>
      <c r="CX427">
        <f t="shared" si="314"/>
        <v>0</v>
      </c>
      <c r="CY427">
        <f>(((S427+R427)*AT427)/100)</f>
        <v>0</v>
      </c>
      <c r="CZ427">
        <f>(((S427+R427)*AU427)/100)</f>
        <v>0</v>
      </c>
      <c r="DC427" t="s">
        <v>3</v>
      </c>
      <c r="DD427" t="s">
        <v>3</v>
      </c>
      <c r="DE427" t="s">
        <v>3</v>
      </c>
      <c r="DF427" t="s">
        <v>3</v>
      </c>
      <c r="DG427" t="s">
        <v>3</v>
      </c>
      <c r="DH427" t="s">
        <v>3</v>
      </c>
      <c r="DI427" t="s">
        <v>3</v>
      </c>
      <c r="DJ427" t="s">
        <v>3</v>
      </c>
      <c r="DK427" t="s">
        <v>3</v>
      </c>
      <c r="DL427" t="s">
        <v>3</v>
      </c>
      <c r="DM427" t="s">
        <v>3</v>
      </c>
      <c r="DN427">
        <v>0</v>
      </c>
      <c r="DO427">
        <v>0</v>
      </c>
      <c r="DP427">
        <v>1</v>
      </c>
      <c r="DQ427">
        <v>1</v>
      </c>
      <c r="DU427">
        <v>1003</v>
      </c>
      <c r="DV427" t="s">
        <v>87</v>
      </c>
      <c r="DW427" t="s">
        <v>87</v>
      </c>
      <c r="DX427">
        <v>1</v>
      </c>
      <c r="DZ427" t="s">
        <v>3</v>
      </c>
      <c r="EA427" t="s">
        <v>3</v>
      </c>
      <c r="EB427" t="s">
        <v>3</v>
      </c>
      <c r="EC427" t="s">
        <v>3</v>
      </c>
      <c r="EE427">
        <v>31727975</v>
      </c>
      <c r="EF427">
        <v>2</v>
      </c>
      <c r="EG427" t="s">
        <v>24</v>
      </c>
      <c r="EH427">
        <v>11</v>
      </c>
      <c r="EI427" t="s">
        <v>42</v>
      </c>
      <c r="EJ427">
        <v>1</v>
      </c>
      <c r="EK427">
        <v>11001</v>
      </c>
      <c r="EL427" t="s">
        <v>42</v>
      </c>
      <c r="EM427" t="s">
        <v>43</v>
      </c>
      <c r="EO427" t="s">
        <v>3</v>
      </c>
      <c r="EQ427">
        <v>0</v>
      </c>
      <c r="ER427">
        <v>0</v>
      </c>
      <c r="ES427">
        <v>0</v>
      </c>
      <c r="ET427">
        <v>0</v>
      </c>
      <c r="EU427">
        <v>0</v>
      </c>
      <c r="EV427">
        <v>0</v>
      </c>
      <c r="EW427">
        <v>0</v>
      </c>
      <c r="EX427">
        <v>0</v>
      </c>
      <c r="FQ427">
        <v>0</v>
      </c>
      <c r="FR427">
        <f t="shared" si="317"/>
        <v>0</v>
      </c>
      <c r="FS427">
        <v>0</v>
      </c>
      <c r="FX427">
        <v>112</v>
      </c>
      <c r="FY427">
        <v>65</v>
      </c>
      <c r="GA427" t="s">
        <v>3</v>
      </c>
      <c r="GD427">
        <v>1</v>
      </c>
      <c r="GF427">
        <v>-153294834</v>
      </c>
      <c r="GG427">
        <v>2</v>
      </c>
      <c r="GH427">
        <v>1</v>
      </c>
      <c r="GI427">
        <v>-2</v>
      </c>
      <c r="GJ427">
        <v>0</v>
      </c>
      <c r="GK427">
        <v>0</v>
      </c>
      <c r="GL427">
        <f t="shared" si="318"/>
        <v>0</v>
      </c>
      <c r="GM427">
        <f t="shared" si="319"/>
        <v>0</v>
      </c>
      <c r="GN427">
        <f t="shared" si="320"/>
        <v>0</v>
      </c>
      <c r="GO427">
        <f t="shared" si="321"/>
        <v>0</v>
      </c>
      <c r="GP427">
        <f t="shared" si="322"/>
        <v>0</v>
      </c>
      <c r="GR427">
        <v>0</v>
      </c>
      <c r="GS427">
        <v>3</v>
      </c>
      <c r="GT427">
        <v>0</v>
      </c>
      <c r="GU427" t="s">
        <v>3</v>
      </c>
      <c r="GV427">
        <f t="shared" si="323"/>
        <v>0</v>
      </c>
      <c r="GW427">
        <v>1</v>
      </c>
      <c r="GX427">
        <f t="shared" si="324"/>
        <v>0</v>
      </c>
      <c r="HA427">
        <v>0</v>
      </c>
      <c r="HB427">
        <v>0</v>
      </c>
      <c r="HC427">
        <f t="shared" si="325"/>
        <v>0</v>
      </c>
      <c r="HE427" t="s">
        <v>3</v>
      </c>
      <c r="HF427" t="s">
        <v>3</v>
      </c>
      <c r="HM427" t="s">
        <v>3</v>
      </c>
      <c r="HN427" t="s">
        <v>45</v>
      </c>
      <c r="HO427" t="s">
        <v>46</v>
      </c>
      <c r="HP427" t="s">
        <v>42</v>
      </c>
      <c r="HQ427" t="s">
        <v>42</v>
      </c>
      <c r="IK427">
        <v>0</v>
      </c>
    </row>
    <row r="428" spans="1:245" x14ac:dyDescent="0.2">
      <c r="A428">
        <v>17</v>
      </c>
      <c r="B428">
        <v>1</v>
      </c>
      <c r="E428" t="s">
        <v>544</v>
      </c>
      <c r="F428" t="s">
        <v>89</v>
      </c>
      <c r="G428" t="s">
        <v>90</v>
      </c>
      <c r="H428" t="s">
        <v>87</v>
      </c>
      <c r="I428">
        <v>0</v>
      </c>
      <c r="J428">
        <v>0</v>
      </c>
      <c r="K428">
        <v>0</v>
      </c>
      <c r="O428">
        <f t="shared" si="304"/>
        <v>0</v>
      </c>
      <c r="P428">
        <f>ROUND(CQ428*I428,2)</f>
        <v>0</v>
      </c>
      <c r="Q428">
        <f>ROUND(CR428*I428,2)</f>
        <v>0</v>
      </c>
      <c r="R428">
        <f>ROUND(CS428*I428,2)</f>
        <v>0</v>
      </c>
      <c r="S428">
        <f>ROUND(CT428*I428,2)</f>
        <v>0</v>
      </c>
      <c r="T428">
        <f t="shared" si="305"/>
        <v>0</v>
      </c>
      <c r="U428">
        <f>ROUND(CV428*I428,7)</f>
        <v>0</v>
      </c>
      <c r="V428">
        <f>ROUND(CW428*I428,7)</f>
        <v>0</v>
      </c>
      <c r="W428">
        <f t="shared" si="306"/>
        <v>0</v>
      </c>
      <c r="X428">
        <f t="shared" si="307"/>
        <v>0</v>
      </c>
      <c r="Y428">
        <f t="shared" si="308"/>
        <v>0</v>
      </c>
      <c r="AA428">
        <v>32945098</v>
      </c>
      <c r="AB428">
        <f t="shared" si="309"/>
        <v>62.21</v>
      </c>
      <c r="AC428">
        <f>ROUND((ES428),6)</f>
        <v>62.21</v>
      </c>
      <c r="AD428">
        <f>ROUND((((ET428)-(EU428))+AE428),6)</f>
        <v>0</v>
      </c>
      <c r="AE428">
        <f>ROUND((EU428),6)</f>
        <v>0</v>
      </c>
      <c r="AF428">
        <f>ROUND((EV428),6)</f>
        <v>0</v>
      </c>
      <c r="AG428">
        <f t="shared" si="310"/>
        <v>0</v>
      </c>
      <c r="AH428">
        <f>(EW428)</f>
        <v>0</v>
      </c>
      <c r="AI428">
        <f>(EX428)</f>
        <v>0</v>
      </c>
      <c r="AJ428">
        <f t="shared" si="311"/>
        <v>0</v>
      </c>
      <c r="AK428">
        <v>62.21</v>
      </c>
      <c r="AL428">
        <v>62.21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1</v>
      </c>
      <c r="AW428">
        <v>1</v>
      </c>
      <c r="AZ428">
        <v>1</v>
      </c>
      <c r="BA428">
        <v>1</v>
      </c>
      <c r="BB428">
        <v>1</v>
      </c>
      <c r="BC428">
        <v>1.46</v>
      </c>
      <c r="BD428" t="s">
        <v>3</v>
      </c>
      <c r="BE428" t="s">
        <v>3</v>
      </c>
      <c r="BF428" t="s">
        <v>3</v>
      </c>
      <c r="BG428" t="s">
        <v>3</v>
      </c>
      <c r="BH428">
        <v>3</v>
      </c>
      <c r="BI428">
        <v>1</v>
      </c>
      <c r="BJ428" t="s">
        <v>91</v>
      </c>
      <c r="BM428">
        <v>500001</v>
      </c>
      <c r="BN428">
        <v>0</v>
      </c>
      <c r="BO428" t="s">
        <v>89</v>
      </c>
      <c r="BP428">
        <v>1</v>
      </c>
      <c r="BQ428">
        <v>8</v>
      </c>
      <c r="BR428">
        <v>0</v>
      </c>
      <c r="BS428">
        <v>1</v>
      </c>
      <c r="BT428">
        <v>1</v>
      </c>
      <c r="BU428">
        <v>1</v>
      </c>
      <c r="BV428">
        <v>1</v>
      </c>
      <c r="BW428">
        <v>1</v>
      </c>
      <c r="BX428">
        <v>1</v>
      </c>
      <c r="BY428" t="s">
        <v>3</v>
      </c>
      <c r="BZ428">
        <v>0</v>
      </c>
      <c r="CA428">
        <v>0</v>
      </c>
      <c r="CB428" t="s">
        <v>3</v>
      </c>
      <c r="CE428">
        <v>0</v>
      </c>
      <c r="CF428">
        <v>0</v>
      </c>
      <c r="CG428">
        <v>0</v>
      </c>
      <c r="CM428">
        <v>0</v>
      </c>
      <c r="CN428" t="s">
        <v>3</v>
      </c>
      <c r="CO428">
        <v>0</v>
      </c>
      <c r="CP428">
        <f t="shared" si="312"/>
        <v>0</v>
      </c>
      <c r="CQ428">
        <f>ROUND(AL428*BC428,2)</f>
        <v>90.83</v>
      </c>
      <c r="CR428">
        <f>ROUND(AM428*BB428,2)</f>
        <v>0</v>
      </c>
      <c r="CS428">
        <f>ROUND(AN428*BS428,2)</f>
        <v>0</v>
      </c>
      <c r="CT428">
        <f>ROUND(AO428*BA428,2)</f>
        <v>0</v>
      </c>
      <c r="CU428">
        <f t="shared" si="313"/>
        <v>0</v>
      </c>
      <c r="CV428">
        <f>AH428</f>
        <v>0</v>
      </c>
      <c r="CW428">
        <f>AI428</f>
        <v>0</v>
      </c>
      <c r="CX428">
        <f t="shared" si="314"/>
        <v>0</v>
      </c>
      <c r="CY428">
        <f>0</f>
        <v>0</v>
      </c>
      <c r="CZ428">
        <f>0</f>
        <v>0</v>
      </c>
      <c r="DC428" t="s">
        <v>3</v>
      </c>
      <c r="DD428" t="s">
        <v>3</v>
      </c>
      <c r="DE428" t="s">
        <v>3</v>
      </c>
      <c r="DF428" t="s">
        <v>3</v>
      </c>
      <c r="DG428" t="s">
        <v>3</v>
      </c>
      <c r="DH428" t="s">
        <v>3</v>
      </c>
      <c r="DI428" t="s">
        <v>3</v>
      </c>
      <c r="DJ428" t="s">
        <v>3</v>
      </c>
      <c r="DK428" t="s">
        <v>3</v>
      </c>
      <c r="DL428" t="s">
        <v>3</v>
      </c>
      <c r="DM428" t="s">
        <v>3</v>
      </c>
      <c r="DN428">
        <v>0</v>
      </c>
      <c r="DO428">
        <v>0</v>
      </c>
      <c r="DP428">
        <v>1</v>
      </c>
      <c r="DQ428">
        <v>1</v>
      </c>
      <c r="DU428">
        <v>1003</v>
      </c>
      <c r="DV428" t="s">
        <v>87</v>
      </c>
      <c r="DW428" t="s">
        <v>87</v>
      </c>
      <c r="DX428">
        <v>1</v>
      </c>
      <c r="DZ428" t="s">
        <v>3</v>
      </c>
      <c r="EA428" t="s">
        <v>3</v>
      </c>
      <c r="EB428" t="s">
        <v>3</v>
      </c>
      <c r="EC428" t="s">
        <v>3</v>
      </c>
      <c r="EE428">
        <v>31727907</v>
      </c>
      <c r="EF428">
        <v>8</v>
      </c>
      <c r="EG428" t="s">
        <v>73</v>
      </c>
      <c r="EH428">
        <v>0</v>
      </c>
      <c r="EI428" t="s">
        <v>3</v>
      </c>
      <c r="EJ428">
        <v>1</v>
      </c>
      <c r="EK428">
        <v>500001</v>
      </c>
      <c r="EL428" t="s">
        <v>74</v>
      </c>
      <c r="EM428" t="s">
        <v>75</v>
      </c>
      <c r="EO428" t="s">
        <v>3</v>
      </c>
      <c r="EQ428">
        <v>0</v>
      </c>
      <c r="ER428">
        <v>62.21</v>
      </c>
      <c r="ES428">
        <v>62.21</v>
      </c>
      <c r="ET428">
        <v>0</v>
      </c>
      <c r="EU428">
        <v>0</v>
      </c>
      <c r="EV428">
        <v>0</v>
      </c>
      <c r="EW428">
        <v>0</v>
      </c>
      <c r="EX428">
        <v>0</v>
      </c>
      <c r="EY428">
        <v>0</v>
      </c>
      <c r="FQ428">
        <v>0</v>
      </c>
      <c r="FR428">
        <f t="shared" si="317"/>
        <v>0</v>
      </c>
      <c r="FS428">
        <v>0</v>
      </c>
      <c r="FX428">
        <v>0</v>
      </c>
      <c r="FY428">
        <v>0</v>
      </c>
      <c r="GA428" t="s">
        <v>3</v>
      </c>
      <c r="GD428">
        <v>1</v>
      </c>
      <c r="GF428">
        <v>-1234198256</v>
      </c>
      <c r="GG428">
        <v>2</v>
      </c>
      <c r="GH428">
        <v>1</v>
      </c>
      <c r="GI428">
        <v>2</v>
      </c>
      <c r="GJ428">
        <v>0</v>
      </c>
      <c r="GK428">
        <v>0</v>
      </c>
      <c r="GL428">
        <f t="shared" si="318"/>
        <v>0</v>
      </c>
      <c r="GM428">
        <f t="shared" si="319"/>
        <v>0</v>
      </c>
      <c r="GN428">
        <f t="shared" si="320"/>
        <v>0</v>
      </c>
      <c r="GO428">
        <f t="shared" si="321"/>
        <v>0</v>
      </c>
      <c r="GP428">
        <f t="shared" si="322"/>
        <v>0</v>
      </c>
      <c r="GR428">
        <v>0</v>
      </c>
      <c r="GS428">
        <v>3</v>
      </c>
      <c r="GT428">
        <v>0</v>
      </c>
      <c r="GU428" t="s">
        <v>3</v>
      </c>
      <c r="GV428">
        <f t="shared" si="323"/>
        <v>0</v>
      </c>
      <c r="GW428">
        <v>1</v>
      </c>
      <c r="GX428">
        <f t="shared" si="324"/>
        <v>0</v>
      </c>
      <c r="HA428">
        <v>0</v>
      </c>
      <c r="HB428">
        <v>0</v>
      </c>
      <c r="HC428">
        <f t="shared" si="325"/>
        <v>0</v>
      </c>
      <c r="HE428" t="s">
        <v>3</v>
      </c>
      <c r="HF428" t="s">
        <v>3</v>
      </c>
      <c r="HM428" t="s">
        <v>3</v>
      </c>
      <c r="HN428" t="s">
        <v>3</v>
      </c>
      <c r="HO428" t="s">
        <v>3</v>
      </c>
      <c r="HP428" t="s">
        <v>3</v>
      </c>
      <c r="HQ428" t="s">
        <v>3</v>
      </c>
      <c r="IK428">
        <v>0</v>
      </c>
    </row>
    <row r="429" spans="1:245" x14ac:dyDescent="0.2">
      <c r="A429">
        <v>17</v>
      </c>
      <c r="B429">
        <v>1</v>
      </c>
      <c r="C429">
        <f>ROW(SmtRes!A315)</f>
        <v>315</v>
      </c>
      <c r="D429">
        <f>ROW(EtalonRes!A315)</f>
        <v>315</v>
      </c>
      <c r="E429" t="s">
        <v>545</v>
      </c>
      <c r="F429" t="s">
        <v>93</v>
      </c>
      <c r="G429" t="s">
        <v>94</v>
      </c>
      <c r="H429" t="s">
        <v>22</v>
      </c>
      <c r="I429">
        <v>0</v>
      </c>
      <c r="J429">
        <v>0</v>
      </c>
      <c r="K429">
        <v>0</v>
      </c>
      <c r="O429">
        <f t="shared" si="304"/>
        <v>0</v>
      </c>
      <c r="P429">
        <f>SUMIF(SmtRes!AQ306:'SmtRes'!AQ315,"=1",SmtRes!DF306:'SmtRes'!DF315)</f>
        <v>0</v>
      </c>
      <c r="Q429">
        <f>SUMIF(SmtRes!AQ306:'SmtRes'!AQ315,"=1",SmtRes!DG306:'SmtRes'!DG315)</f>
        <v>0</v>
      </c>
      <c r="R429">
        <f>SUMIF(SmtRes!AQ306:'SmtRes'!AQ315,"=1",SmtRes!DH306:'SmtRes'!DH315)</f>
        <v>0</v>
      </c>
      <c r="S429">
        <f>SUMIF(SmtRes!AQ306:'SmtRes'!AQ315,"=1",SmtRes!DI306:'SmtRes'!DI315)</f>
        <v>0</v>
      </c>
      <c r="T429">
        <f t="shared" si="305"/>
        <v>0</v>
      </c>
      <c r="U429">
        <f>SUMIF(SmtRes!AQ306:'SmtRes'!AQ315,"=1",SmtRes!CV306:'SmtRes'!CV315)</f>
        <v>0</v>
      </c>
      <c r="V429">
        <f>SUMIF(SmtRes!AQ306:'SmtRes'!AQ315,"=1",SmtRes!CW306:'SmtRes'!CW315)</f>
        <v>0</v>
      </c>
      <c r="W429">
        <f t="shared" si="306"/>
        <v>0</v>
      </c>
      <c r="X429">
        <f t="shared" si="307"/>
        <v>0</v>
      </c>
      <c r="Y429">
        <f t="shared" si="308"/>
        <v>0</v>
      </c>
      <c r="AA429">
        <v>32945098</v>
      </c>
      <c r="AB429">
        <f t="shared" si="309"/>
        <v>22206.907628000001</v>
      </c>
      <c r="AC429">
        <f>ROUND((SUM(SmtRes!BQ306:'SmtRes'!BQ315)),6)</f>
        <v>4581.958028</v>
      </c>
      <c r="AD429">
        <f>ROUND((((SUM(SmtRes!BR306:'SmtRes'!BR315))-(SUM(SmtRes!BS306:'SmtRes'!BS315)))+AE429),6)</f>
        <v>40.053600000000003</v>
      </c>
      <c r="AE429">
        <f>ROUND((SUM(SmtRes!BS306:'SmtRes'!BS315)),6)</f>
        <v>74.846800000000002</v>
      </c>
      <c r="AF429">
        <f>ROUND((SUM(SmtRes!BT306:'SmtRes'!BT315)),6)</f>
        <v>17584.896000000001</v>
      </c>
      <c r="AG429">
        <f t="shared" si="310"/>
        <v>0</v>
      </c>
      <c r="AH429">
        <f>(SUM(SmtRes!BU306:'SmtRes'!BU315))</f>
        <v>38.4</v>
      </c>
      <c r="AI429">
        <f>(SUM(SmtRes!BV306:'SmtRes'!BV315))</f>
        <v>0.16</v>
      </c>
      <c r="AJ429">
        <f t="shared" si="311"/>
        <v>0</v>
      </c>
      <c r="AK429">
        <v>22281.754428</v>
      </c>
      <c r="AL429">
        <v>4581.9580279999991</v>
      </c>
      <c r="AM429">
        <v>40.053599999999996</v>
      </c>
      <c r="AN429">
        <v>74.846800000000002</v>
      </c>
      <c r="AO429">
        <v>17584.896000000001</v>
      </c>
      <c r="AP429">
        <v>0</v>
      </c>
      <c r="AQ429">
        <v>38.4</v>
      </c>
      <c r="AR429">
        <v>0.16</v>
      </c>
      <c r="AS429">
        <v>0</v>
      </c>
      <c r="AT429">
        <v>90</v>
      </c>
      <c r="AU429">
        <v>46</v>
      </c>
      <c r="AV429">
        <v>1</v>
      </c>
      <c r="AW429">
        <v>1</v>
      </c>
      <c r="AZ429">
        <v>1</v>
      </c>
      <c r="BA429">
        <v>1</v>
      </c>
      <c r="BB429">
        <v>1</v>
      </c>
      <c r="BC429">
        <v>1</v>
      </c>
      <c r="BD429" t="s">
        <v>3</v>
      </c>
      <c r="BE429" t="s">
        <v>3</v>
      </c>
      <c r="BF429" t="s">
        <v>3</v>
      </c>
      <c r="BG429" t="s">
        <v>3</v>
      </c>
      <c r="BH429">
        <v>0</v>
      </c>
      <c r="BI429">
        <v>1</v>
      </c>
      <c r="BJ429" t="s">
        <v>95</v>
      </c>
      <c r="BM429">
        <v>62001</v>
      </c>
      <c r="BN429">
        <v>0</v>
      </c>
      <c r="BO429" t="s">
        <v>3</v>
      </c>
      <c r="BP429">
        <v>0</v>
      </c>
      <c r="BQ429">
        <v>6</v>
      </c>
      <c r="BR429">
        <v>0</v>
      </c>
      <c r="BS429">
        <v>1</v>
      </c>
      <c r="BT429">
        <v>1</v>
      </c>
      <c r="BU429">
        <v>1</v>
      </c>
      <c r="BV429">
        <v>1</v>
      </c>
      <c r="BW429">
        <v>1</v>
      </c>
      <c r="BX429">
        <v>1</v>
      </c>
      <c r="BY429" t="s">
        <v>3</v>
      </c>
      <c r="BZ429">
        <v>90</v>
      </c>
      <c r="CA429">
        <v>46</v>
      </c>
      <c r="CB429" t="s">
        <v>3</v>
      </c>
      <c r="CE429">
        <v>0</v>
      </c>
      <c r="CF429">
        <v>0</v>
      </c>
      <c r="CG429">
        <v>0</v>
      </c>
      <c r="CM429">
        <v>0</v>
      </c>
      <c r="CN429" t="s">
        <v>3</v>
      </c>
      <c r="CO429">
        <v>0</v>
      </c>
      <c r="CP429">
        <f t="shared" si="312"/>
        <v>0</v>
      </c>
      <c r="CQ429">
        <f>SUMIF(SmtRes!AQ306:'SmtRes'!AQ315,"=1",SmtRes!AA306:'SmtRes'!AA315)</f>
        <v>116944.31</v>
      </c>
      <c r="CR429">
        <f>SUMIF(SmtRes!AQ306:'SmtRes'!AQ315,"=1",SmtRes!AB306:'SmtRes'!AB315)</f>
        <v>660.22</v>
      </c>
      <c r="CS429">
        <f>SUMIF(SmtRes!AQ306:'SmtRes'!AQ315,"=1",SmtRes!AC306:'SmtRes'!AC315)</f>
        <v>949.66000000000008</v>
      </c>
      <c r="CT429">
        <f>SUMIF(SmtRes!AQ306:'SmtRes'!AQ315,"=1",SmtRes!AD306:'SmtRes'!AD315)</f>
        <v>457.94</v>
      </c>
      <c r="CU429">
        <f t="shared" si="313"/>
        <v>0</v>
      </c>
      <c r="CV429">
        <f>SUMIF(SmtRes!AQ306:'SmtRes'!AQ315,"=1",SmtRes!BU306:'SmtRes'!BU315)</f>
        <v>38.4</v>
      </c>
      <c r="CW429">
        <f>SUMIF(SmtRes!AQ306:'SmtRes'!AQ315,"=1",SmtRes!BV306:'SmtRes'!BV315)</f>
        <v>0.16</v>
      </c>
      <c r="CX429">
        <f t="shared" si="314"/>
        <v>0</v>
      </c>
      <c r="CY429">
        <f>(((S429+R429)*AT429)/100)</f>
        <v>0</v>
      </c>
      <c r="CZ429">
        <f>(((S429+R429)*AU429)/100)</f>
        <v>0</v>
      </c>
      <c r="DC429" t="s">
        <v>3</v>
      </c>
      <c r="DD429" t="s">
        <v>3</v>
      </c>
      <c r="DE429" t="s">
        <v>3</v>
      </c>
      <c r="DF429" t="s">
        <v>3</v>
      </c>
      <c r="DG429" t="s">
        <v>3</v>
      </c>
      <c r="DH429" t="s">
        <v>3</v>
      </c>
      <c r="DI429" t="s">
        <v>3</v>
      </c>
      <c r="DJ429" t="s">
        <v>3</v>
      </c>
      <c r="DK429" t="s">
        <v>3</v>
      </c>
      <c r="DL429" t="s">
        <v>3</v>
      </c>
      <c r="DM429" t="s">
        <v>3</v>
      </c>
      <c r="DN429">
        <v>0</v>
      </c>
      <c r="DO429">
        <v>0</v>
      </c>
      <c r="DP429">
        <v>1</v>
      </c>
      <c r="DQ429">
        <v>1</v>
      </c>
      <c r="DU429">
        <v>1005</v>
      </c>
      <c r="DV429" t="s">
        <v>22</v>
      </c>
      <c r="DW429" t="s">
        <v>22</v>
      </c>
      <c r="DX429">
        <v>100</v>
      </c>
      <c r="DZ429" t="s">
        <v>3</v>
      </c>
      <c r="EA429" t="s">
        <v>3</v>
      </c>
      <c r="EB429" t="s">
        <v>3</v>
      </c>
      <c r="EC429" t="s">
        <v>3</v>
      </c>
      <c r="EE429">
        <v>31728057</v>
      </c>
      <c r="EF429">
        <v>6</v>
      </c>
      <c r="EG429" t="s">
        <v>52</v>
      </c>
      <c r="EH429">
        <v>96</v>
      </c>
      <c r="EI429" t="s">
        <v>96</v>
      </c>
      <c r="EJ429">
        <v>1</v>
      </c>
      <c r="EK429">
        <v>62001</v>
      </c>
      <c r="EL429" t="s">
        <v>96</v>
      </c>
      <c r="EM429" t="s">
        <v>97</v>
      </c>
      <c r="EO429" t="s">
        <v>3</v>
      </c>
      <c r="EQ429">
        <v>0</v>
      </c>
      <c r="ER429">
        <v>0</v>
      </c>
      <c r="ES429">
        <v>0</v>
      </c>
      <c r="ET429">
        <v>0</v>
      </c>
      <c r="EU429">
        <v>0</v>
      </c>
      <c r="EV429">
        <v>0</v>
      </c>
      <c r="EW429">
        <v>38.4</v>
      </c>
      <c r="EX429">
        <v>0.16</v>
      </c>
      <c r="EY429">
        <v>0</v>
      </c>
      <c r="FQ429">
        <v>0</v>
      </c>
      <c r="FR429">
        <f t="shared" si="317"/>
        <v>0</v>
      </c>
      <c r="FS429">
        <v>0</v>
      </c>
      <c r="FX429">
        <v>90</v>
      </c>
      <c r="FY429">
        <v>46</v>
      </c>
      <c r="GA429" t="s">
        <v>3</v>
      </c>
      <c r="GD429">
        <v>1</v>
      </c>
      <c r="GF429">
        <v>-299432348</v>
      </c>
      <c r="GG429">
        <v>2</v>
      </c>
      <c r="GH429">
        <v>1</v>
      </c>
      <c r="GI429">
        <v>-2</v>
      </c>
      <c r="GJ429">
        <v>0</v>
      </c>
      <c r="GK429">
        <v>0</v>
      </c>
      <c r="GL429">
        <f t="shared" si="318"/>
        <v>0</v>
      </c>
      <c r="GM429">
        <f t="shared" si="319"/>
        <v>0</v>
      </c>
      <c r="GN429">
        <f t="shared" si="320"/>
        <v>0</v>
      </c>
      <c r="GO429">
        <f t="shared" si="321"/>
        <v>0</v>
      </c>
      <c r="GP429">
        <f t="shared" si="322"/>
        <v>0</v>
      </c>
      <c r="GR429">
        <v>0</v>
      </c>
      <c r="GS429">
        <v>3</v>
      </c>
      <c r="GT429">
        <v>0</v>
      </c>
      <c r="GU429" t="s">
        <v>3</v>
      </c>
      <c r="GV429">
        <f t="shared" si="323"/>
        <v>0</v>
      </c>
      <c r="GW429">
        <v>1</v>
      </c>
      <c r="GX429">
        <f t="shared" si="324"/>
        <v>0</v>
      </c>
      <c r="HA429">
        <v>0</v>
      </c>
      <c r="HB429">
        <v>0</v>
      </c>
      <c r="HC429">
        <f t="shared" si="325"/>
        <v>0</v>
      </c>
      <c r="HE429" t="s">
        <v>3</v>
      </c>
      <c r="HF429" t="s">
        <v>3</v>
      </c>
      <c r="HM429" t="s">
        <v>3</v>
      </c>
      <c r="HN429" t="s">
        <v>98</v>
      </c>
      <c r="HO429" t="s">
        <v>99</v>
      </c>
      <c r="HP429" t="s">
        <v>96</v>
      </c>
      <c r="HQ429" t="s">
        <v>96</v>
      </c>
      <c r="IK429">
        <v>0</v>
      </c>
    </row>
    <row r="430" spans="1:245" x14ac:dyDescent="0.2">
      <c r="A430">
        <v>18</v>
      </c>
      <c r="B430">
        <v>1</v>
      </c>
      <c r="C430">
        <v>313</v>
      </c>
      <c r="E430" t="s">
        <v>546</v>
      </c>
      <c r="F430" t="s">
        <v>101</v>
      </c>
      <c r="G430" t="s">
        <v>102</v>
      </c>
      <c r="H430" t="s">
        <v>33</v>
      </c>
      <c r="I430">
        <v>0</v>
      </c>
      <c r="J430">
        <v>1.3700994733762434E-2</v>
      </c>
      <c r="K430">
        <v>0</v>
      </c>
      <c r="O430">
        <f t="shared" si="304"/>
        <v>0</v>
      </c>
      <c r="P430">
        <f>ROUND(CQ430*I430,2)</f>
        <v>0</v>
      </c>
      <c r="Q430">
        <f>ROUND(CR430*I430,2)</f>
        <v>0</v>
      </c>
      <c r="R430">
        <f>ROUND(CS430*I430,2)</f>
        <v>0</v>
      </c>
      <c r="S430">
        <f>ROUND(CT430*I430,2)</f>
        <v>0</v>
      </c>
      <c r="T430">
        <f t="shared" si="305"/>
        <v>0</v>
      </c>
      <c r="U430">
        <f>ROUND(CV430*I430,7)</f>
        <v>0</v>
      </c>
      <c r="V430">
        <f>ROUND(CW430*I430,7)</f>
        <v>0</v>
      </c>
      <c r="W430">
        <f t="shared" si="306"/>
        <v>0</v>
      </c>
      <c r="X430">
        <f t="shared" si="307"/>
        <v>0</v>
      </c>
      <c r="Y430">
        <f t="shared" si="308"/>
        <v>0</v>
      </c>
      <c r="AA430">
        <v>32945098</v>
      </c>
      <c r="AB430">
        <f t="shared" si="309"/>
        <v>0</v>
      </c>
      <c r="AC430">
        <f>ROUND((ES430),6)</f>
        <v>0</v>
      </c>
      <c r="AD430">
        <f>ROUND((((ET430)-(EU430))+AE430),6)</f>
        <v>0</v>
      </c>
      <c r="AE430">
        <f>ROUND((EU430),6)</f>
        <v>0</v>
      </c>
      <c r="AF430">
        <f>ROUND((EV430),6)</f>
        <v>0</v>
      </c>
      <c r="AG430">
        <f t="shared" si="310"/>
        <v>0</v>
      </c>
      <c r="AH430">
        <f>(EW430)</f>
        <v>0</v>
      </c>
      <c r="AI430">
        <f>(EX430)</f>
        <v>0</v>
      </c>
      <c r="AJ430">
        <f t="shared" si="311"/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90</v>
      </c>
      <c r="AU430">
        <v>46</v>
      </c>
      <c r="AV430">
        <v>1</v>
      </c>
      <c r="AW430">
        <v>1</v>
      </c>
      <c r="AZ430">
        <v>1</v>
      </c>
      <c r="BA430">
        <v>1</v>
      </c>
      <c r="BB430">
        <v>1</v>
      </c>
      <c r="BC430">
        <v>1</v>
      </c>
      <c r="BD430" t="s">
        <v>3</v>
      </c>
      <c r="BE430" t="s">
        <v>3</v>
      </c>
      <c r="BF430" t="s">
        <v>3</v>
      </c>
      <c r="BG430" t="s">
        <v>3</v>
      </c>
      <c r="BH430">
        <v>3</v>
      </c>
      <c r="BI430">
        <v>1</v>
      </c>
      <c r="BJ430" t="s">
        <v>3</v>
      </c>
      <c r="BM430">
        <v>62001</v>
      </c>
      <c r="BN430">
        <v>0</v>
      </c>
      <c r="BO430" t="s">
        <v>3</v>
      </c>
      <c r="BP430">
        <v>0</v>
      </c>
      <c r="BQ430">
        <v>6</v>
      </c>
      <c r="BR430">
        <v>0</v>
      </c>
      <c r="BS430">
        <v>1</v>
      </c>
      <c r="BT430">
        <v>1</v>
      </c>
      <c r="BU430">
        <v>1</v>
      </c>
      <c r="BV430">
        <v>1</v>
      </c>
      <c r="BW430">
        <v>1</v>
      </c>
      <c r="BX430">
        <v>1</v>
      </c>
      <c r="BY430" t="s">
        <v>3</v>
      </c>
      <c r="BZ430">
        <v>90</v>
      </c>
      <c r="CA430">
        <v>46</v>
      </c>
      <c r="CB430" t="s">
        <v>3</v>
      </c>
      <c r="CE430">
        <v>0</v>
      </c>
      <c r="CF430">
        <v>0</v>
      </c>
      <c r="CG430">
        <v>0</v>
      </c>
      <c r="CM430">
        <v>0</v>
      </c>
      <c r="CN430" t="s">
        <v>3</v>
      </c>
      <c r="CO430">
        <v>0</v>
      </c>
      <c r="CP430">
        <f t="shared" si="312"/>
        <v>0</v>
      </c>
      <c r="CQ430">
        <f>ROUND(AL430*BC430,2)</f>
        <v>0</v>
      </c>
      <c r="CR430">
        <f>ROUND(AM430*BB430,2)</f>
        <v>0</v>
      </c>
      <c r="CS430">
        <f>ROUND(AN430*BS430,2)</f>
        <v>0</v>
      </c>
      <c r="CT430">
        <f>ROUND(AO430*BA430,2)</f>
        <v>0</v>
      </c>
      <c r="CU430">
        <f t="shared" si="313"/>
        <v>0</v>
      </c>
      <c r="CV430">
        <f>AH430</f>
        <v>0</v>
      </c>
      <c r="CW430">
        <f>AI430</f>
        <v>0</v>
      </c>
      <c r="CX430">
        <f t="shared" si="314"/>
        <v>0</v>
      </c>
      <c r="CY430">
        <f>(((S430+R430)*AT430)/100)</f>
        <v>0</v>
      </c>
      <c r="CZ430">
        <f>(((S430+R430)*AU430)/100)</f>
        <v>0</v>
      </c>
      <c r="DC430" t="s">
        <v>3</v>
      </c>
      <c r="DD430" t="s">
        <v>3</v>
      </c>
      <c r="DE430" t="s">
        <v>3</v>
      </c>
      <c r="DF430" t="s">
        <v>3</v>
      </c>
      <c r="DG430" t="s">
        <v>3</v>
      </c>
      <c r="DH430" t="s">
        <v>3</v>
      </c>
      <c r="DI430" t="s">
        <v>3</v>
      </c>
      <c r="DJ430" t="s">
        <v>3</v>
      </c>
      <c r="DK430" t="s">
        <v>3</v>
      </c>
      <c r="DL430" t="s">
        <v>3</v>
      </c>
      <c r="DM430" t="s">
        <v>3</v>
      </c>
      <c r="DN430">
        <v>0</v>
      </c>
      <c r="DO430">
        <v>0</v>
      </c>
      <c r="DP430">
        <v>1</v>
      </c>
      <c r="DQ430">
        <v>1</v>
      </c>
      <c r="DU430">
        <v>1009</v>
      </c>
      <c r="DV430" t="s">
        <v>33</v>
      </c>
      <c r="DW430" t="s">
        <v>33</v>
      </c>
      <c r="DX430">
        <v>1000</v>
      </c>
      <c r="DZ430" t="s">
        <v>3</v>
      </c>
      <c r="EA430" t="s">
        <v>3</v>
      </c>
      <c r="EB430" t="s">
        <v>3</v>
      </c>
      <c r="EC430" t="s">
        <v>3</v>
      </c>
      <c r="EE430">
        <v>31728057</v>
      </c>
      <c r="EF430">
        <v>6</v>
      </c>
      <c r="EG430" t="s">
        <v>52</v>
      </c>
      <c r="EH430">
        <v>96</v>
      </c>
      <c r="EI430" t="s">
        <v>96</v>
      </c>
      <c r="EJ430">
        <v>1</v>
      </c>
      <c r="EK430">
        <v>62001</v>
      </c>
      <c r="EL430" t="s">
        <v>96</v>
      </c>
      <c r="EM430" t="s">
        <v>97</v>
      </c>
      <c r="EO430" t="s">
        <v>3</v>
      </c>
      <c r="EQ430">
        <v>0</v>
      </c>
      <c r="ER430">
        <v>0</v>
      </c>
      <c r="ES430">
        <v>0</v>
      </c>
      <c r="ET430">
        <v>0</v>
      </c>
      <c r="EU430">
        <v>0</v>
      </c>
      <c r="EV430">
        <v>0</v>
      </c>
      <c r="EW430">
        <v>0</v>
      </c>
      <c r="EX430">
        <v>0</v>
      </c>
      <c r="FQ430">
        <v>0</v>
      </c>
      <c r="FR430">
        <f t="shared" si="317"/>
        <v>0</v>
      </c>
      <c r="FS430">
        <v>0</v>
      </c>
      <c r="FX430">
        <v>90</v>
      </c>
      <c r="FY430">
        <v>46</v>
      </c>
      <c r="GA430" t="s">
        <v>3</v>
      </c>
      <c r="GD430">
        <v>1</v>
      </c>
      <c r="GF430">
        <v>84301199</v>
      </c>
      <c r="GG430">
        <v>2</v>
      </c>
      <c r="GH430">
        <v>1</v>
      </c>
      <c r="GI430">
        <v>-2</v>
      </c>
      <c r="GJ430">
        <v>0</v>
      </c>
      <c r="GK430">
        <v>0</v>
      </c>
      <c r="GL430">
        <f t="shared" si="318"/>
        <v>0</v>
      </c>
      <c r="GM430">
        <f t="shared" si="319"/>
        <v>0</v>
      </c>
      <c r="GN430">
        <f t="shared" si="320"/>
        <v>0</v>
      </c>
      <c r="GO430">
        <f t="shared" si="321"/>
        <v>0</v>
      </c>
      <c r="GP430">
        <f t="shared" si="322"/>
        <v>0</v>
      </c>
      <c r="GR430">
        <v>0</v>
      </c>
      <c r="GS430">
        <v>3</v>
      </c>
      <c r="GT430">
        <v>0</v>
      </c>
      <c r="GU430" t="s">
        <v>3</v>
      </c>
      <c r="GV430">
        <f t="shared" si="323"/>
        <v>0</v>
      </c>
      <c r="GW430">
        <v>1</v>
      </c>
      <c r="GX430">
        <f t="shared" si="324"/>
        <v>0</v>
      </c>
      <c r="HA430">
        <v>0</v>
      </c>
      <c r="HB430">
        <v>0</v>
      </c>
      <c r="HC430">
        <f t="shared" si="325"/>
        <v>0</v>
      </c>
      <c r="HE430" t="s">
        <v>3</v>
      </c>
      <c r="HF430" t="s">
        <v>3</v>
      </c>
      <c r="HM430" t="s">
        <v>3</v>
      </c>
      <c r="HN430" t="s">
        <v>98</v>
      </c>
      <c r="HO430" t="s">
        <v>99</v>
      </c>
      <c r="HP430" t="s">
        <v>96</v>
      </c>
      <c r="HQ430" t="s">
        <v>96</v>
      </c>
      <c r="IK430">
        <v>0</v>
      </c>
    </row>
    <row r="431" spans="1:245" x14ac:dyDescent="0.2">
      <c r="A431">
        <v>17</v>
      </c>
      <c r="B431">
        <v>1</v>
      </c>
      <c r="E431" t="s">
        <v>547</v>
      </c>
      <c r="F431" t="s">
        <v>104</v>
      </c>
      <c r="G431" t="s">
        <v>105</v>
      </c>
      <c r="H431" t="s">
        <v>33</v>
      </c>
      <c r="I431">
        <v>0</v>
      </c>
      <c r="J431">
        <v>0</v>
      </c>
      <c r="K431">
        <v>0</v>
      </c>
      <c r="O431">
        <f t="shared" si="304"/>
        <v>0</v>
      </c>
      <c r="P431">
        <f>ROUND(CQ431*I431,2)</f>
        <v>0</v>
      </c>
      <c r="Q431">
        <f>ROUND(CR431*I431,2)</f>
        <v>0</v>
      </c>
      <c r="R431">
        <f>ROUND(CS431*I431,2)</f>
        <v>0</v>
      </c>
      <c r="S431">
        <f>ROUND(CT431*I431,2)</f>
        <v>0</v>
      </c>
      <c r="T431">
        <f t="shared" si="305"/>
        <v>0</v>
      </c>
      <c r="U431">
        <f>ROUND(CV431*I431,7)</f>
        <v>0</v>
      </c>
      <c r="V431">
        <f>ROUND(CW431*I431,7)</f>
        <v>0</v>
      </c>
      <c r="W431">
        <f t="shared" si="306"/>
        <v>0</v>
      </c>
      <c r="X431">
        <f t="shared" si="307"/>
        <v>0</v>
      </c>
      <c r="Y431">
        <f t="shared" si="308"/>
        <v>0</v>
      </c>
      <c r="AA431">
        <v>32945098</v>
      </c>
      <c r="AB431">
        <f t="shared" si="309"/>
        <v>61265.39</v>
      </c>
      <c r="AC431">
        <f>ROUND((ES431),6)</f>
        <v>61265.39</v>
      </c>
      <c r="AD431">
        <f>ROUND((((ET431)-(EU431))+AE431),6)</f>
        <v>0</v>
      </c>
      <c r="AE431">
        <f>ROUND((EU431),6)</f>
        <v>0</v>
      </c>
      <c r="AF431">
        <f>ROUND((EV431),6)</f>
        <v>0</v>
      </c>
      <c r="AG431">
        <f t="shared" si="310"/>
        <v>0</v>
      </c>
      <c r="AH431">
        <f>(EW431)</f>
        <v>0</v>
      </c>
      <c r="AI431">
        <f>(EX431)</f>
        <v>0</v>
      </c>
      <c r="AJ431">
        <f t="shared" si="311"/>
        <v>0</v>
      </c>
      <c r="AK431">
        <v>61265.39</v>
      </c>
      <c r="AL431">
        <v>61265.39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1</v>
      </c>
      <c r="AW431">
        <v>1</v>
      </c>
      <c r="AZ431">
        <v>1</v>
      </c>
      <c r="BA431">
        <v>1</v>
      </c>
      <c r="BB431">
        <v>1</v>
      </c>
      <c r="BC431">
        <v>1.37</v>
      </c>
      <c r="BD431" t="s">
        <v>3</v>
      </c>
      <c r="BE431" t="s">
        <v>3</v>
      </c>
      <c r="BF431" t="s">
        <v>3</v>
      </c>
      <c r="BG431" t="s">
        <v>3</v>
      </c>
      <c r="BH431">
        <v>3</v>
      </c>
      <c r="BI431">
        <v>1</v>
      </c>
      <c r="BJ431" t="s">
        <v>106</v>
      </c>
      <c r="BM431">
        <v>500001</v>
      </c>
      <c r="BN431">
        <v>0</v>
      </c>
      <c r="BO431" t="s">
        <v>104</v>
      </c>
      <c r="BP431">
        <v>1</v>
      </c>
      <c r="BQ431">
        <v>8</v>
      </c>
      <c r="BR431">
        <v>0</v>
      </c>
      <c r="BS431">
        <v>1</v>
      </c>
      <c r="BT431">
        <v>1</v>
      </c>
      <c r="BU431">
        <v>1</v>
      </c>
      <c r="BV431">
        <v>1</v>
      </c>
      <c r="BW431">
        <v>1</v>
      </c>
      <c r="BX431">
        <v>1</v>
      </c>
      <c r="BY431" t="s">
        <v>3</v>
      </c>
      <c r="BZ431">
        <v>0</v>
      </c>
      <c r="CA431">
        <v>0</v>
      </c>
      <c r="CB431" t="s">
        <v>3</v>
      </c>
      <c r="CE431">
        <v>0</v>
      </c>
      <c r="CF431">
        <v>0</v>
      </c>
      <c r="CG431">
        <v>0</v>
      </c>
      <c r="CM431">
        <v>0</v>
      </c>
      <c r="CN431" t="s">
        <v>3</v>
      </c>
      <c r="CO431">
        <v>0</v>
      </c>
      <c r="CP431">
        <f t="shared" si="312"/>
        <v>0</v>
      </c>
      <c r="CQ431">
        <f>ROUND(AL431*BC431,2)</f>
        <v>83933.58</v>
      </c>
      <c r="CR431">
        <f>ROUND(AM431*BB431,2)</f>
        <v>0</v>
      </c>
      <c r="CS431">
        <f>ROUND(AN431*BS431,2)</f>
        <v>0</v>
      </c>
      <c r="CT431">
        <f>ROUND(AO431*BA431,2)</f>
        <v>0</v>
      </c>
      <c r="CU431">
        <f t="shared" si="313"/>
        <v>0</v>
      </c>
      <c r="CV431">
        <f>AH431</f>
        <v>0</v>
      </c>
      <c r="CW431">
        <f>AI431</f>
        <v>0</v>
      </c>
      <c r="CX431">
        <f t="shared" si="314"/>
        <v>0</v>
      </c>
      <c r="CY431">
        <f>0</f>
        <v>0</v>
      </c>
      <c r="CZ431">
        <f>0</f>
        <v>0</v>
      </c>
      <c r="DC431" t="s">
        <v>3</v>
      </c>
      <c r="DD431" t="s">
        <v>3</v>
      </c>
      <c r="DE431" t="s">
        <v>3</v>
      </c>
      <c r="DF431" t="s">
        <v>3</v>
      </c>
      <c r="DG431" t="s">
        <v>3</v>
      </c>
      <c r="DH431" t="s">
        <v>3</v>
      </c>
      <c r="DI431" t="s">
        <v>3</v>
      </c>
      <c r="DJ431" t="s">
        <v>3</v>
      </c>
      <c r="DK431" t="s">
        <v>3</v>
      </c>
      <c r="DL431" t="s">
        <v>3</v>
      </c>
      <c r="DM431" t="s">
        <v>3</v>
      </c>
      <c r="DN431">
        <v>0</v>
      </c>
      <c r="DO431">
        <v>0</v>
      </c>
      <c r="DP431">
        <v>1</v>
      </c>
      <c r="DQ431">
        <v>1</v>
      </c>
      <c r="DU431">
        <v>1009</v>
      </c>
      <c r="DV431" t="s">
        <v>33</v>
      </c>
      <c r="DW431" t="s">
        <v>33</v>
      </c>
      <c r="DX431">
        <v>1000</v>
      </c>
      <c r="DZ431" t="s">
        <v>3</v>
      </c>
      <c r="EA431" t="s">
        <v>3</v>
      </c>
      <c r="EB431" t="s">
        <v>3</v>
      </c>
      <c r="EC431" t="s">
        <v>3</v>
      </c>
      <c r="EE431">
        <v>31727907</v>
      </c>
      <c r="EF431">
        <v>8</v>
      </c>
      <c r="EG431" t="s">
        <v>73</v>
      </c>
      <c r="EH431">
        <v>0</v>
      </c>
      <c r="EI431" t="s">
        <v>3</v>
      </c>
      <c r="EJ431">
        <v>1</v>
      </c>
      <c r="EK431">
        <v>500001</v>
      </c>
      <c r="EL431" t="s">
        <v>74</v>
      </c>
      <c r="EM431" t="s">
        <v>75</v>
      </c>
      <c r="EO431" t="s">
        <v>3</v>
      </c>
      <c r="EQ431">
        <v>0</v>
      </c>
      <c r="ER431">
        <v>61265.39</v>
      </c>
      <c r="ES431">
        <v>61265.39</v>
      </c>
      <c r="ET431">
        <v>0</v>
      </c>
      <c r="EU431">
        <v>0</v>
      </c>
      <c r="EV431">
        <v>0</v>
      </c>
      <c r="EW431">
        <v>0</v>
      </c>
      <c r="EX431">
        <v>0</v>
      </c>
      <c r="EY431">
        <v>0</v>
      </c>
      <c r="FQ431">
        <v>0</v>
      </c>
      <c r="FR431">
        <f t="shared" si="317"/>
        <v>0</v>
      </c>
      <c r="FS431">
        <v>0</v>
      </c>
      <c r="FX431">
        <v>0</v>
      </c>
      <c r="FY431">
        <v>0</v>
      </c>
      <c r="GA431" t="s">
        <v>3</v>
      </c>
      <c r="GD431">
        <v>1</v>
      </c>
      <c r="GF431">
        <v>932800223</v>
      </c>
      <c r="GG431">
        <v>2</v>
      </c>
      <c r="GH431">
        <v>1</v>
      </c>
      <c r="GI431">
        <v>2</v>
      </c>
      <c r="GJ431">
        <v>0</v>
      </c>
      <c r="GK431">
        <v>0</v>
      </c>
      <c r="GL431">
        <f t="shared" si="318"/>
        <v>0</v>
      </c>
      <c r="GM431">
        <f t="shared" si="319"/>
        <v>0</v>
      </c>
      <c r="GN431">
        <f t="shared" si="320"/>
        <v>0</v>
      </c>
      <c r="GO431">
        <f t="shared" si="321"/>
        <v>0</v>
      </c>
      <c r="GP431">
        <f t="shared" si="322"/>
        <v>0</v>
      </c>
      <c r="GR431">
        <v>0</v>
      </c>
      <c r="GS431">
        <v>3</v>
      </c>
      <c r="GT431">
        <v>0</v>
      </c>
      <c r="GU431" t="s">
        <v>3</v>
      </c>
      <c r="GV431">
        <f t="shared" si="323"/>
        <v>0</v>
      </c>
      <c r="GW431">
        <v>1</v>
      </c>
      <c r="GX431">
        <f t="shared" si="324"/>
        <v>0</v>
      </c>
      <c r="HA431">
        <v>0</v>
      </c>
      <c r="HB431">
        <v>0</v>
      </c>
      <c r="HC431">
        <f t="shared" si="325"/>
        <v>0</v>
      </c>
      <c r="HE431" t="s">
        <v>3</v>
      </c>
      <c r="HF431" t="s">
        <v>3</v>
      </c>
      <c r="HM431" t="s">
        <v>3</v>
      </c>
      <c r="HN431" t="s">
        <v>3</v>
      </c>
      <c r="HO431" t="s">
        <v>3</v>
      </c>
      <c r="HP431" t="s">
        <v>3</v>
      </c>
      <c r="HQ431" t="s">
        <v>3</v>
      </c>
      <c r="IK431">
        <v>0</v>
      </c>
    </row>
    <row r="433" spans="1:206" x14ac:dyDescent="0.2">
      <c r="A433" s="2">
        <v>51</v>
      </c>
      <c r="B433" s="2">
        <f>B408</f>
        <v>1</v>
      </c>
      <c r="C433" s="2">
        <f>A408</f>
        <v>4</v>
      </c>
      <c r="D433" s="2">
        <f>ROW(A408)</f>
        <v>408</v>
      </c>
      <c r="E433" s="2"/>
      <c r="F433" s="2" t="str">
        <f>IF(F408&lt;&gt;"",F408,"")</f>
        <v>Новый раздел</v>
      </c>
      <c r="G433" s="2" t="str">
        <f>IF(G408&lt;&gt;"",G408,"")</f>
        <v>Ремонт пола коридора к раздевалкам</v>
      </c>
      <c r="H433" s="2">
        <v>0</v>
      </c>
      <c r="I433" s="2"/>
      <c r="J433" s="2"/>
      <c r="K433" s="2"/>
      <c r="L433" s="2"/>
      <c r="M433" s="2"/>
      <c r="N433" s="2"/>
      <c r="O433" s="2">
        <f t="shared" ref="O433:T433" si="332">ROUND(AB433,2)</f>
        <v>0</v>
      </c>
      <c r="P433" s="2">
        <f t="shared" si="332"/>
        <v>0</v>
      </c>
      <c r="Q433" s="2">
        <f t="shared" si="332"/>
        <v>0</v>
      </c>
      <c r="R433" s="2">
        <f t="shared" si="332"/>
        <v>0</v>
      </c>
      <c r="S433" s="2">
        <f t="shared" si="332"/>
        <v>0</v>
      </c>
      <c r="T433" s="2">
        <f t="shared" si="332"/>
        <v>0</v>
      </c>
      <c r="U433" s="2">
        <f>AH433</f>
        <v>0</v>
      </c>
      <c r="V433" s="2">
        <f>AI433</f>
        <v>0</v>
      </c>
      <c r="W433" s="2">
        <f>ROUND(AJ433,2)</f>
        <v>0</v>
      </c>
      <c r="X433" s="2">
        <f>ROUND(AK433,2)</f>
        <v>0</v>
      </c>
      <c r="Y433" s="2">
        <f>ROUND(AL433,2)</f>
        <v>0</v>
      </c>
      <c r="Z433" s="2"/>
      <c r="AA433" s="2"/>
      <c r="AB433" s="2">
        <f>ROUND(SUMIF(AA412:AA431,"=32945098",O412:O431),2)</f>
        <v>0</v>
      </c>
      <c r="AC433" s="2">
        <f>ROUND(SUMIF(AA412:AA431,"=32945098",P412:P431),2)</f>
        <v>0</v>
      </c>
      <c r="AD433" s="2">
        <f>ROUND(SUMIF(AA412:AA431,"=32945098",Q412:Q431),2)</f>
        <v>0</v>
      </c>
      <c r="AE433" s="2">
        <f>ROUND(SUMIF(AA412:AA431,"=32945098",R412:R431),2)</f>
        <v>0</v>
      </c>
      <c r="AF433" s="2">
        <f>ROUND(SUMIF(AA412:AA431,"=32945098",S412:S431),2)</f>
        <v>0</v>
      </c>
      <c r="AG433" s="2">
        <f>ROUND(SUMIF(AA412:AA431,"=32945098",T412:T431),2)</f>
        <v>0</v>
      </c>
      <c r="AH433" s="2">
        <f>SUMIF(AA412:AA431,"=32945098",U412:U431)</f>
        <v>0</v>
      </c>
      <c r="AI433" s="2">
        <f>SUMIF(AA412:AA431,"=32945098",V412:V431)</f>
        <v>0</v>
      </c>
      <c r="AJ433" s="2">
        <f>ROUND(SUMIF(AA412:AA431,"=32945098",W412:W431),2)</f>
        <v>0</v>
      </c>
      <c r="AK433" s="2">
        <f>ROUND(SUMIF(AA412:AA431,"=32945098",X412:X431),2)</f>
        <v>0</v>
      </c>
      <c r="AL433" s="2">
        <f>ROUND(SUMIF(AA412:AA431,"=32945098",Y412:Y431),2)</f>
        <v>0</v>
      </c>
      <c r="AM433" s="2"/>
      <c r="AN433" s="2"/>
      <c r="AO433" s="2">
        <f t="shared" ref="AO433:BD433" si="333">ROUND(BX433,2)</f>
        <v>3482.26</v>
      </c>
      <c r="AP433" s="2">
        <f t="shared" si="333"/>
        <v>0</v>
      </c>
      <c r="AQ433" s="2">
        <f t="shared" si="333"/>
        <v>0</v>
      </c>
      <c r="AR433" s="2">
        <f t="shared" si="333"/>
        <v>0</v>
      </c>
      <c r="AS433" s="2">
        <f t="shared" si="333"/>
        <v>0</v>
      </c>
      <c r="AT433" s="2">
        <f t="shared" si="333"/>
        <v>0</v>
      </c>
      <c r="AU433" s="2">
        <f t="shared" si="333"/>
        <v>0</v>
      </c>
      <c r="AV433" s="2">
        <f t="shared" si="333"/>
        <v>-3482.26</v>
      </c>
      <c r="AW433" s="2">
        <f t="shared" si="333"/>
        <v>0</v>
      </c>
      <c r="AX433" s="2">
        <f t="shared" si="333"/>
        <v>3482.26</v>
      </c>
      <c r="AY433" s="2">
        <f t="shared" si="333"/>
        <v>-3482.26</v>
      </c>
      <c r="AZ433" s="2">
        <f t="shared" si="333"/>
        <v>0</v>
      </c>
      <c r="BA433" s="2">
        <f t="shared" si="333"/>
        <v>0</v>
      </c>
      <c r="BB433" s="2">
        <f t="shared" si="333"/>
        <v>0</v>
      </c>
      <c r="BC433" s="2">
        <f t="shared" si="333"/>
        <v>0</v>
      </c>
      <c r="BD433" s="2">
        <f t="shared" si="333"/>
        <v>0</v>
      </c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>
        <f>ROUND(SUMIF(AA412:AA431,"=32945098",FQ412:FQ431),2)</f>
        <v>3482.26</v>
      </c>
      <c r="BY433" s="2">
        <f>ROUND(SUMIF(AA412:AA431,"=32945098",FR412:FR431),2)</f>
        <v>0</v>
      </c>
      <c r="BZ433" s="2">
        <f>ROUND(SUMIF(AA412:AA431,"=32945098",GL412:GL431),2)</f>
        <v>0</v>
      </c>
      <c r="CA433" s="2">
        <f>ROUND(SUMIF(AA412:AA431,"=32945098",GM412:GM431),2)</f>
        <v>0</v>
      </c>
      <c r="CB433" s="2">
        <f>ROUND(SUMIF(AA412:AA431,"=32945098",GN412:GN431),2)</f>
        <v>0</v>
      </c>
      <c r="CC433" s="2">
        <f>ROUND(SUMIF(AA412:AA431,"=32945098",GO412:GO431),2)</f>
        <v>0</v>
      </c>
      <c r="CD433" s="2">
        <f>ROUND(SUMIF(AA412:AA431,"=32945098",GP412:GP431),2)</f>
        <v>0</v>
      </c>
      <c r="CE433" s="2">
        <f>AC433-BX433</f>
        <v>-3482.26</v>
      </c>
      <c r="CF433" s="2">
        <f>AC433-BY433</f>
        <v>0</v>
      </c>
      <c r="CG433" s="2">
        <f>BX433-BZ433</f>
        <v>3482.26</v>
      </c>
      <c r="CH433" s="2">
        <f>AC433-BX433-BY433+BZ433</f>
        <v>-3482.26</v>
      </c>
      <c r="CI433" s="2">
        <f>BY433-BZ433</f>
        <v>0</v>
      </c>
      <c r="CJ433" s="2">
        <f>ROUND(SUMIF(AA412:AA431,"=32945098",GX412:GX431),2)</f>
        <v>0</v>
      </c>
      <c r="CK433" s="2">
        <f>ROUND(SUMIF(AA412:AA431,"=32945098",GY412:GY431),2)</f>
        <v>0</v>
      </c>
      <c r="CL433" s="2">
        <f>ROUND(SUMIF(AA412:AA431,"=32945098",GZ412:GZ431),2)</f>
        <v>0</v>
      </c>
      <c r="CM433" s="2">
        <f>ROUND(SUMIF(AA412:AA431,"=32945098",HD412:HD431),2)</f>
        <v>0</v>
      </c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3"/>
      <c r="DH433" s="3"/>
      <c r="DI433" s="3"/>
      <c r="DJ433" s="3"/>
      <c r="DK433" s="3"/>
      <c r="DL433" s="3"/>
      <c r="DM433" s="3"/>
      <c r="DN433" s="3"/>
      <c r="DO433" s="3"/>
      <c r="DP433" s="3"/>
      <c r="DQ433" s="3"/>
      <c r="DR433" s="3"/>
      <c r="DS433" s="3"/>
      <c r="DT433" s="3"/>
      <c r="DU433" s="3"/>
      <c r="DV433" s="3"/>
      <c r="DW433" s="3"/>
      <c r="DX433" s="3"/>
      <c r="DY433" s="3"/>
      <c r="DZ433" s="3"/>
      <c r="EA433" s="3"/>
      <c r="EB433" s="3"/>
      <c r="EC433" s="3"/>
      <c r="ED433" s="3"/>
      <c r="EE433" s="3"/>
      <c r="EF433" s="3"/>
      <c r="EG433" s="3"/>
      <c r="EH433" s="3"/>
      <c r="EI433" s="3"/>
      <c r="EJ433" s="3"/>
      <c r="EK433" s="3"/>
      <c r="EL433" s="3"/>
      <c r="EM433" s="3"/>
      <c r="EN433" s="3"/>
      <c r="EO433" s="3"/>
      <c r="EP433" s="3"/>
      <c r="EQ433" s="3"/>
      <c r="ER433" s="3"/>
      <c r="ES433" s="3"/>
      <c r="ET433" s="3"/>
      <c r="EU433" s="3"/>
      <c r="EV433" s="3"/>
      <c r="EW433" s="3"/>
      <c r="EX433" s="3"/>
      <c r="EY433" s="3"/>
      <c r="EZ433" s="3"/>
      <c r="FA433" s="3"/>
      <c r="FB433" s="3"/>
      <c r="FC433" s="3"/>
      <c r="FD433" s="3"/>
      <c r="FE433" s="3"/>
      <c r="FF433" s="3"/>
      <c r="FG433" s="3"/>
      <c r="FH433" s="3"/>
      <c r="FI433" s="3"/>
      <c r="FJ433" s="3"/>
      <c r="FK433" s="3"/>
      <c r="FL433" s="3"/>
      <c r="FM433" s="3"/>
      <c r="FN433" s="3"/>
      <c r="FO433" s="3"/>
      <c r="FP433" s="3"/>
      <c r="FQ433" s="3"/>
      <c r="FR433" s="3"/>
      <c r="FS433" s="3"/>
      <c r="FT433" s="3"/>
      <c r="FU433" s="3"/>
      <c r="FV433" s="3"/>
      <c r="FW433" s="3"/>
      <c r="FX433" s="3"/>
      <c r="FY433" s="3"/>
      <c r="FZ433" s="3"/>
      <c r="GA433" s="3"/>
      <c r="GB433" s="3"/>
      <c r="GC433" s="3"/>
      <c r="GD433" s="3"/>
      <c r="GE433" s="3"/>
      <c r="GF433" s="3"/>
      <c r="GG433" s="3"/>
      <c r="GH433" s="3"/>
      <c r="GI433" s="3"/>
      <c r="GJ433" s="3"/>
      <c r="GK433" s="3"/>
      <c r="GL433" s="3"/>
      <c r="GM433" s="3"/>
      <c r="GN433" s="3"/>
      <c r="GO433" s="3"/>
      <c r="GP433" s="3"/>
      <c r="GQ433" s="3"/>
      <c r="GR433" s="3"/>
      <c r="GS433" s="3"/>
      <c r="GT433" s="3"/>
      <c r="GU433" s="3"/>
      <c r="GV433" s="3"/>
      <c r="GW433" s="3"/>
      <c r="GX433" s="3">
        <v>0</v>
      </c>
    </row>
    <row r="435" spans="1:206" x14ac:dyDescent="0.2">
      <c r="A435" s="4">
        <v>50</v>
      </c>
      <c r="B435" s="4">
        <v>0</v>
      </c>
      <c r="C435" s="4">
        <v>0</v>
      </c>
      <c r="D435" s="4">
        <v>1</v>
      </c>
      <c r="E435" s="4">
        <v>201</v>
      </c>
      <c r="F435" s="4">
        <f>ROUND(Source!O433,O435)</f>
        <v>0</v>
      </c>
      <c r="G435" s="4" t="s">
        <v>107</v>
      </c>
      <c r="H435" s="4" t="s">
        <v>108</v>
      </c>
      <c r="I435" s="4"/>
      <c r="J435" s="4"/>
      <c r="K435" s="4">
        <v>201</v>
      </c>
      <c r="L435" s="4">
        <v>1</v>
      </c>
      <c r="M435" s="4">
        <v>3</v>
      </c>
      <c r="N435" s="4" t="s">
        <v>3</v>
      </c>
      <c r="O435" s="4">
        <v>2</v>
      </c>
      <c r="P435" s="4"/>
      <c r="Q435" s="4"/>
      <c r="R435" s="4"/>
      <c r="S435" s="4"/>
      <c r="T435" s="4"/>
      <c r="U435" s="4"/>
      <c r="V435" s="4"/>
      <c r="W435" s="4">
        <v>1427529.45</v>
      </c>
      <c r="X435" s="4">
        <v>1</v>
      </c>
      <c r="Y435" s="4">
        <v>1427529.45</v>
      </c>
      <c r="Z435" s="4"/>
      <c r="AA435" s="4"/>
      <c r="AB435" s="4"/>
    </row>
    <row r="436" spans="1:206" x14ac:dyDescent="0.2">
      <c r="A436" s="4">
        <v>50</v>
      </c>
      <c r="B436" s="4">
        <v>0</v>
      </c>
      <c r="C436" s="4">
        <v>0</v>
      </c>
      <c r="D436" s="4">
        <v>1</v>
      </c>
      <c r="E436" s="4">
        <v>202</v>
      </c>
      <c r="F436" s="4">
        <f>ROUND(Source!P433,O436)</f>
        <v>0</v>
      </c>
      <c r="G436" s="4" t="s">
        <v>109</v>
      </c>
      <c r="H436" s="4" t="s">
        <v>110</v>
      </c>
      <c r="I436" s="4"/>
      <c r="J436" s="4"/>
      <c r="K436" s="4">
        <v>202</v>
      </c>
      <c r="L436" s="4">
        <v>2</v>
      </c>
      <c r="M436" s="4">
        <v>3</v>
      </c>
      <c r="N436" s="4" t="s">
        <v>3</v>
      </c>
      <c r="O436" s="4">
        <v>2</v>
      </c>
      <c r="P436" s="4"/>
      <c r="Q436" s="4"/>
      <c r="R436" s="4"/>
      <c r="S436" s="4"/>
      <c r="T436" s="4"/>
      <c r="U436" s="4"/>
      <c r="V436" s="4"/>
      <c r="W436" s="4">
        <v>1339899.08</v>
      </c>
      <c r="X436" s="4">
        <v>1</v>
      </c>
      <c r="Y436" s="4">
        <v>1339899.08</v>
      </c>
      <c r="Z436" s="4"/>
      <c r="AA436" s="4"/>
      <c r="AB436" s="4"/>
    </row>
    <row r="437" spans="1:206" x14ac:dyDescent="0.2">
      <c r="A437" s="4">
        <v>50</v>
      </c>
      <c r="B437" s="4">
        <v>0</v>
      </c>
      <c r="C437" s="4">
        <v>0</v>
      </c>
      <c r="D437" s="4">
        <v>1</v>
      </c>
      <c r="E437" s="4">
        <v>222</v>
      </c>
      <c r="F437" s="4">
        <f>ROUND(Source!AO433,O437)</f>
        <v>3482.26</v>
      </c>
      <c r="G437" s="4" t="s">
        <v>111</v>
      </c>
      <c r="H437" s="4" t="s">
        <v>112</v>
      </c>
      <c r="I437" s="4"/>
      <c r="J437" s="4"/>
      <c r="K437" s="4">
        <v>222</v>
      </c>
      <c r="L437" s="4">
        <v>3</v>
      </c>
      <c r="M437" s="4">
        <v>3</v>
      </c>
      <c r="N437" s="4" t="s">
        <v>3</v>
      </c>
      <c r="O437" s="4">
        <v>2</v>
      </c>
      <c r="P437" s="4"/>
      <c r="Q437" s="4"/>
      <c r="R437" s="4"/>
      <c r="S437" s="4"/>
      <c r="T437" s="4"/>
      <c r="U437" s="4"/>
      <c r="V437" s="4"/>
      <c r="W437" s="4">
        <v>3482.26</v>
      </c>
      <c r="X437" s="4">
        <v>1</v>
      </c>
      <c r="Y437" s="4">
        <v>3482.26</v>
      </c>
      <c r="Z437" s="4"/>
      <c r="AA437" s="4"/>
      <c r="AB437" s="4"/>
    </row>
    <row r="438" spans="1:206" x14ac:dyDescent="0.2">
      <c r="A438" s="4">
        <v>50</v>
      </c>
      <c r="B438" s="4">
        <v>0</v>
      </c>
      <c r="C438" s="4">
        <v>0</v>
      </c>
      <c r="D438" s="4">
        <v>1</v>
      </c>
      <c r="E438" s="4">
        <v>225</v>
      </c>
      <c r="F438" s="4">
        <f>ROUND(Source!AV433,O438)</f>
        <v>-3482.26</v>
      </c>
      <c r="G438" s="4" t="s">
        <v>113</v>
      </c>
      <c r="H438" s="4" t="s">
        <v>114</v>
      </c>
      <c r="I438" s="4"/>
      <c r="J438" s="4"/>
      <c r="K438" s="4">
        <v>225</v>
      </c>
      <c r="L438" s="4">
        <v>4</v>
      </c>
      <c r="M438" s="4">
        <v>3</v>
      </c>
      <c r="N438" s="4" t="s">
        <v>3</v>
      </c>
      <c r="O438" s="4">
        <v>2</v>
      </c>
      <c r="P438" s="4"/>
      <c r="Q438" s="4"/>
      <c r="R438" s="4"/>
      <c r="S438" s="4"/>
      <c r="T438" s="4"/>
      <c r="U438" s="4"/>
      <c r="V438" s="4"/>
      <c r="W438" s="4">
        <v>1339899.08</v>
      </c>
      <c r="X438" s="4">
        <v>1</v>
      </c>
      <c r="Y438" s="4">
        <v>1339899.08</v>
      </c>
      <c r="Z438" s="4"/>
      <c r="AA438" s="4"/>
      <c r="AB438" s="4"/>
    </row>
    <row r="439" spans="1:206" x14ac:dyDescent="0.2">
      <c r="A439" s="4">
        <v>50</v>
      </c>
      <c r="B439" s="4">
        <v>0</v>
      </c>
      <c r="C439" s="4">
        <v>0</v>
      </c>
      <c r="D439" s="4">
        <v>1</v>
      </c>
      <c r="E439" s="4">
        <v>226</v>
      </c>
      <c r="F439" s="4">
        <f>ROUND(Source!AW433,O439)</f>
        <v>0</v>
      </c>
      <c r="G439" s="4" t="s">
        <v>115</v>
      </c>
      <c r="H439" s="4" t="s">
        <v>116</v>
      </c>
      <c r="I439" s="4"/>
      <c r="J439" s="4"/>
      <c r="K439" s="4">
        <v>226</v>
      </c>
      <c r="L439" s="4">
        <v>5</v>
      </c>
      <c r="M439" s="4">
        <v>3</v>
      </c>
      <c r="N439" s="4" t="s">
        <v>3</v>
      </c>
      <c r="O439" s="4">
        <v>2</v>
      </c>
      <c r="P439" s="4"/>
      <c r="Q439" s="4"/>
      <c r="R439" s="4"/>
      <c r="S439" s="4"/>
      <c r="T439" s="4"/>
      <c r="U439" s="4"/>
      <c r="V439" s="4"/>
      <c r="W439" s="4">
        <v>1339899.08</v>
      </c>
      <c r="X439" s="4">
        <v>1</v>
      </c>
      <c r="Y439" s="4">
        <v>1339899.08</v>
      </c>
      <c r="Z439" s="4"/>
      <c r="AA439" s="4"/>
      <c r="AB439" s="4"/>
    </row>
    <row r="440" spans="1:206" x14ac:dyDescent="0.2">
      <c r="A440" s="4">
        <v>50</v>
      </c>
      <c r="B440" s="4">
        <v>0</v>
      </c>
      <c r="C440" s="4">
        <v>0</v>
      </c>
      <c r="D440" s="4">
        <v>1</v>
      </c>
      <c r="E440" s="4">
        <v>227</v>
      </c>
      <c r="F440" s="4">
        <f>ROUND(Source!AX433,O440)</f>
        <v>3482.26</v>
      </c>
      <c r="G440" s="4" t="s">
        <v>117</v>
      </c>
      <c r="H440" s="4" t="s">
        <v>118</v>
      </c>
      <c r="I440" s="4"/>
      <c r="J440" s="4"/>
      <c r="K440" s="4">
        <v>227</v>
      </c>
      <c r="L440" s="4">
        <v>6</v>
      </c>
      <c r="M440" s="4">
        <v>3</v>
      </c>
      <c r="N440" s="4" t="s">
        <v>3</v>
      </c>
      <c r="O440" s="4">
        <v>2</v>
      </c>
      <c r="P440" s="4"/>
      <c r="Q440" s="4"/>
      <c r="R440" s="4"/>
      <c r="S440" s="4"/>
      <c r="T440" s="4"/>
      <c r="U440" s="4"/>
      <c r="V440" s="4"/>
      <c r="W440" s="4">
        <v>0</v>
      </c>
      <c r="X440" s="4">
        <v>1</v>
      </c>
      <c r="Y440" s="4">
        <v>0</v>
      </c>
      <c r="Z440" s="4"/>
      <c r="AA440" s="4"/>
      <c r="AB440" s="4"/>
    </row>
    <row r="441" spans="1:206" x14ac:dyDescent="0.2">
      <c r="A441" s="4">
        <v>50</v>
      </c>
      <c r="B441" s="4">
        <v>0</v>
      </c>
      <c r="C441" s="4">
        <v>0</v>
      </c>
      <c r="D441" s="4">
        <v>1</v>
      </c>
      <c r="E441" s="4">
        <v>228</v>
      </c>
      <c r="F441" s="4">
        <f>ROUND(Source!AY433,O441)</f>
        <v>-3482.26</v>
      </c>
      <c r="G441" s="4" t="s">
        <v>119</v>
      </c>
      <c r="H441" s="4" t="s">
        <v>120</v>
      </c>
      <c r="I441" s="4"/>
      <c r="J441" s="4"/>
      <c r="K441" s="4">
        <v>228</v>
      </c>
      <c r="L441" s="4">
        <v>7</v>
      </c>
      <c r="M441" s="4">
        <v>3</v>
      </c>
      <c r="N441" s="4" t="s">
        <v>3</v>
      </c>
      <c r="O441" s="4">
        <v>2</v>
      </c>
      <c r="P441" s="4"/>
      <c r="Q441" s="4"/>
      <c r="R441" s="4"/>
      <c r="S441" s="4"/>
      <c r="T441" s="4"/>
      <c r="U441" s="4"/>
      <c r="V441" s="4"/>
      <c r="W441" s="4">
        <v>1339899.08</v>
      </c>
      <c r="X441" s="4">
        <v>1</v>
      </c>
      <c r="Y441" s="4">
        <v>1339899.08</v>
      </c>
      <c r="Z441" s="4"/>
      <c r="AA441" s="4"/>
      <c r="AB441" s="4"/>
    </row>
    <row r="442" spans="1:206" x14ac:dyDescent="0.2">
      <c r="A442" s="4">
        <v>50</v>
      </c>
      <c r="B442" s="4">
        <v>0</v>
      </c>
      <c r="C442" s="4">
        <v>0</v>
      </c>
      <c r="D442" s="4">
        <v>1</v>
      </c>
      <c r="E442" s="4">
        <v>216</v>
      </c>
      <c r="F442" s="4">
        <f>ROUND(Source!AP433,O442)</f>
        <v>0</v>
      </c>
      <c r="G442" s="4" t="s">
        <v>121</v>
      </c>
      <c r="H442" s="4" t="s">
        <v>122</v>
      </c>
      <c r="I442" s="4"/>
      <c r="J442" s="4"/>
      <c r="K442" s="4">
        <v>216</v>
      </c>
      <c r="L442" s="4">
        <v>8</v>
      </c>
      <c r="M442" s="4">
        <v>3</v>
      </c>
      <c r="N442" s="4" t="s">
        <v>3</v>
      </c>
      <c r="O442" s="4">
        <v>2</v>
      </c>
      <c r="P442" s="4"/>
      <c r="Q442" s="4"/>
      <c r="R442" s="4"/>
      <c r="S442" s="4"/>
      <c r="T442" s="4"/>
      <c r="U442" s="4"/>
      <c r="V442" s="4"/>
      <c r="W442" s="4">
        <v>0</v>
      </c>
      <c r="X442" s="4">
        <v>1</v>
      </c>
      <c r="Y442" s="4">
        <v>0</v>
      </c>
      <c r="Z442" s="4"/>
      <c r="AA442" s="4"/>
      <c r="AB442" s="4"/>
    </row>
    <row r="443" spans="1:206" x14ac:dyDescent="0.2">
      <c r="A443" s="4">
        <v>50</v>
      </c>
      <c r="B443" s="4">
        <v>0</v>
      </c>
      <c r="C443" s="4">
        <v>0</v>
      </c>
      <c r="D443" s="4">
        <v>1</v>
      </c>
      <c r="E443" s="4">
        <v>223</v>
      </c>
      <c r="F443" s="4">
        <f>ROUND(Source!AQ433,O443)</f>
        <v>0</v>
      </c>
      <c r="G443" s="4" t="s">
        <v>123</v>
      </c>
      <c r="H443" s="4" t="s">
        <v>124</v>
      </c>
      <c r="I443" s="4"/>
      <c r="J443" s="4"/>
      <c r="K443" s="4">
        <v>223</v>
      </c>
      <c r="L443" s="4">
        <v>9</v>
      </c>
      <c r="M443" s="4">
        <v>3</v>
      </c>
      <c r="N443" s="4" t="s">
        <v>3</v>
      </c>
      <c r="O443" s="4">
        <v>2</v>
      </c>
      <c r="P443" s="4"/>
      <c r="Q443" s="4"/>
      <c r="R443" s="4"/>
      <c r="S443" s="4"/>
      <c r="T443" s="4"/>
      <c r="U443" s="4"/>
      <c r="V443" s="4"/>
      <c r="W443" s="4">
        <v>0</v>
      </c>
      <c r="X443" s="4">
        <v>1</v>
      </c>
      <c r="Y443" s="4">
        <v>0</v>
      </c>
      <c r="Z443" s="4"/>
      <c r="AA443" s="4"/>
      <c r="AB443" s="4"/>
    </row>
    <row r="444" spans="1:206" x14ac:dyDescent="0.2">
      <c r="A444" s="4">
        <v>50</v>
      </c>
      <c r="B444" s="4">
        <v>0</v>
      </c>
      <c r="C444" s="4">
        <v>0</v>
      </c>
      <c r="D444" s="4">
        <v>1</v>
      </c>
      <c r="E444" s="4">
        <v>229</v>
      </c>
      <c r="F444" s="4">
        <f>ROUND(Source!AZ433,O444)</f>
        <v>0</v>
      </c>
      <c r="G444" s="4" t="s">
        <v>125</v>
      </c>
      <c r="H444" s="4" t="s">
        <v>126</v>
      </c>
      <c r="I444" s="4"/>
      <c r="J444" s="4"/>
      <c r="K444" s="4">
        <v>229</v>
      </c>
      <c r="L444" s="4">
        <v>10</v>
      </c>
      <c r="M444" s="4">
        <v>3</v>
      </c>
      <c r="N444" s="4" t="s">
        <v>3</v>
      </c>
      <c r="O444" s="4">
        <v>2</v>
      </c>
      <c r="P444" s="4"/>
      <c r="Q444" s="4"/>
      <c r="R444" s="4"/>
      <c r="S444" s="4"/>
      <c r="T444" s="4"/>
      <c r="U444" s="4"/>
      <c r="V444" s="4"/>
      <c r="W444" s="4">
        <v>0</v>
      </c>
      <c r="X444" s="4">
        <v>1</v>
      </c>
      <c r="Y444" s="4">
        <v>0</v>
      </c>
      <c r="Z444" s="4"/>
      <c r="AA444" s="4"/>
      <c r="AB444" s="4"/>
    </row>
    <row r="445" spans="1:206" x14ac:dyDescent="0.2">
      <c r="A445" s="4">
        <v>50</v>
      </c>
      <c r="B445" s="4">
        <v>0</v>
      </c>
      <c r="C445" s="4">
        <v>0</v>
      </c>
      <c r="D445" s="4">
        <v>1</v>
      </c>
      <c r="E445" s="4">
        <v>203</v>
      </c>
      <c r="F445" s="4">
        <f>ROUND(Source!Q433,O445)</f>
        <v>0</v>
      </c>
      <c r="G445" s="4" t="s">
        <v>127</v>
      </c>
      <c r="H445" s="4" t="s">
        <v>128</v>
      </c>
      <c r="I445" s="4"/>
      <c r="J445" s="4"/>
      <c r="K445" s="4">
        <v>203</v>
      </c>
      <c r="L445" s="4">
        <v>11</v>
      </c>
      <c r="M445" s="4">
        <v>3</v>
      </c>
      <c r="N445" s="4" t="s">
        <v>3</v>
      </c>
      <c r="O445" s="4">
        <v>2</v>
      </c>
      <c r="P445" s="4"/>
      <c r="Q445" s="4"/>
      <c r="R445" s="4"/>
      <c r="S445" s="4"/>
      <c r="T445" s="4"/>
      <c r="U445" s="4"/>
      <c r="V445" s="4"/>
      <c r="W445" s="4">
        <v>1659.4699999999998</v>
      </c>
      <c r="X445" s="4">
        <v>1</v>
      </c>
      <c r="Y445" s="4">
        <v>1659.4699999999998</v>
      </c>
      <c r="Z445" s="4"/>
      <c r="AA445" s="4"/>
      <c r="AB445" s="4"/>
    </row>
    <row r="446" spans="1:206" x14ac:dyDescent="0.2">
      <c r="A446" s="4">
        <v>50</v>
      </c>
      <c r="B446" s="4">
        <v>0</v>
      </c>
      <c r="C446" s="4">
        <v>0</v>
      </c>
      <c r="D446" s="4">
        <v>1</v>
      </c>
      <c r="E446" s="4">
        <v>231</v>
      </c>
      <c r="F446" s="4">
        <f>ROUND(Source!BB433,O446)</f>
        <v>0</v>
      </c>
      <c r="G446" s="4" t="s">
        <v>129</v>
      </c>
      <c r="H446" s="4" t="s">
        <v>130</v>
      </c>
      <c r="I446" s="4"/>
      <c r="J446" s="4"/>
      <c r="K446" s="4">
        <v>231</v>
      </c>
      <c r="L446" s="4">
        <v>12</v>
      </c>
      <c r="M446" s="4">
        <v>3</v>
      </c>
      <c r="N446" s="4" t="s">
        <v>3</v>
      </c>
      <c r="O446" s="4">
        <v>2</v>
      </c>
      <c r="P446" s="4"/>
      <c r="Q446" s="4"/>
      <c r="R446" s="4"/>
      <c r="S446" s="4"/>
      <c r="T446" s="4"/>
      <c r="U446" s="4"/>
      <c r="V446" s="4"/>
      <c r="W446" s="4">
        <v>0</v>
      </c>
      <c r="X446" s="4">
        <v>1</v>
      </c>
      <c r="Y446" s="4">
        <v>0</v>
      </c>
      <c r="Z446" s="4"/>
      <c r="AA446" s="4"/>
      <c r="AB446" s="4"/>
    </row>
    <row r="447" spans="1:206" x14ac:dyDescent="0.2">
      <c r="A447" s="4">
        <v>50</v>
      </c>
      <c r="B447" s="4">
        <v>0</v>
      </c>
      <c r="C447" s="4">
        <v>0</v>
      </c>
      <c r="D447" s="4">
        <v>1</v>
      </c>
      <c r="E447" s="4">
        <v>204</v>
      </c>
      <c r="F447" s="4">
        <f>ROUND(Source!R433,O447)</f>
        <v>0</v>
      </c>
      <c r="G447" s="4" t="s">
        <v>131</v>
      </c>
      <c r="H447" s="4" t="s">
        <v>132</v>
      </c>
      <c r="I447" s="4"/>
      <c r="J447" s="4"/>
      <c r="K447" s="4">
        <v>204</v>
      </c>
      <c r="L447" s="4">
        <v>13</v>
      </c>
      <c r="M447" s="4">
        <v>3</v>
      </c>
      <c r="N447" s="4" t="s">
        <v>3</v>
      </c>
      <c r="O447" s="4">
        <v>2</v>
      </c>
      <c r="P447" s="4"/>
      <c r="Q447" s="4"/>
      <c r="R447" s="4"/>
      <c r="S447" s="4"/>
      <c r="T447" s="4"/>
      <c r="U447" s="4"/>
      <c r="V447" s="4"/>
      <c r="W447" s="4">
        <v>2093</v>
      </c>
      <c r="X447" s="4">
        <v>1</v>
      </c>
      <c r="Y447" s="4">
        <v>2093</v>
      </c>
      <c r="Z447" s="4"/>
      <c r="AA447" s="4"/>
      <c r="AB447" s="4"/>
    </row>
    <row r="448" spans="1:206" x14ac:dyDescent="0.2">
      <c r="A448" s="4">
        <v>50</v>
      </c>
      <c r="B448" s="4">
        <v>0</v>
      </c>
      <c r="C448" s="4">
        <v>0</v>
      </c>
      <c r="D448" s="4">
        <v>1</v>
      </c>
      <c r="E448" s="4">
        <v>205</v>
      </c>
      <c r="F448" s="4">
        <f>ROUND(Source!S433,O448)</f>
        <v>0</v>
      </c>
      <c r="G448" s="4" t="s">
        <v>133</v>
      </c>
      <c r="H448" s="4" t="s">
        <v>134</v>
      </c>
      <c r="I448" s="4"/>
      <c r="J448" s="4"/>
      <c r="K448" s="4">
        <v>205</v>
      </c>
      <c r="L448" s="4">
        <v>14</v>
      </c>
      <c r="M448" s="4">
        <v>3</v>
      </c>
      <c r="N448" s="4" t="s">
        <v>3</v>
      </c>
      <c r="O448" s="4">
        <v>2</v>
      </c>
      <c r="P448" s="4"/>
      <c r="Q448" s="4"/>
      <c r="R448" s="4"/>
      <c r="S448" s="4"/>
      <c r="T448" s="4"/>
      <c r="U448" s="4"/>
      <c r="V448" s="4"/>
      <c r="W448" s="4">
        <v>83877.899999999994</v>
      </c>
      <c r="X448" s="4">
        <v>1</v>
      </c>
      <c r="Y448" s="4">
        <v>83877.899999999994</v>
      </c>
      <c r="Z448" s="4"/>
      <c r="AA448" s="4"/>
      <c r="AB448" s="4"/>
    </row>
    <row r="449" spans="1:88" x14ac:dyDescent="0.2">
      <c r="A449" s="4">
        <v>50</v>
      </c>
      <c r="B449" s="4">
        <v>0</v>
      </c>
      <c r="C449" s="4">
        <v>0</v>
      </c>
      <c r="D449" s="4">
        <v>1</v>
      </c>
      <c r="E449" s="4">
        <v>232</v>
      </c>
      <c r="F449" s="4">
        <f>ROUND(Source!BC433,O449)</f>
        <v>0</v>
      </c>
      <c r="G449" s="4" t="s">
        <v>135</v>
      </c>
      <c r="H449" s="4" t="s">
        <v>136</v>
      </c>
      <c r="I449" s="4"/>
      <c r="J449" s="4"/>
      <c r="K449" s="4">
        <v>232</v>
      </c>
      <c r="L449" s="4">
        <v>15</v>
      </c>
      <c r="M449" s="4">
        <v>3</v>
      </c>
      <c r="N449" s="4" t="s">
        <v>3</v>
      </c>
      <c r="O449" s="4">
        <v>2</v>
      </c>
      <c r="P449" s="4"/>
      <c r="Q449" s="4"/>
      <c r="R449" s="4"/>
      <c r="S449" s="4"/>
      <c r="T449" s="4"/>
      <c r="U449" s="4"/>
      <c r="V449" s="4"/>
      <c r="W449" s="4">
        <v>0</v>
      </c>
      <c r="X449" s="4">
        <v>1</v>
      </c>
      <c r="Y449" s="4">
        <v>0</v>
      </c>
      <c r="Z449" s="4"/>
      <c r="AA449" s="4"/>
      <c r="AB449" s="4"/>
    </row>
    <row r="450" spans="1:88" x14ac:dyDescent="0.2">
      <c r="A450" s="4">
        <v>50</v>
      </c>
      <c r="B450" s="4">
        <v>0</v>
      </c>
      <c r="C450" s="4">
        <v>0</v>
      </c>
      <c r="D450" s="4">
        <v>1</v>
      </c>
      <c r="E450" s="4">
        <v>214</v>
      </c>
      <c r="F450" s="4">
        <f>ROUND(Source!AS433,O450)</f>
        <v>0</v>
      </c>
      <c r="G450" s="4" t="s">
        <v>137</v>
      </c>
      <c r="H450" s="4" t="s">
        <v>138</v>
      </c>
      <c r="I450" s="4"/>
      <c r="J450" s="4"/>
      <c r="K450" s="4">
        <v>214</v>
      </c>
      <c r="L450" s="4">
        <v>16</v>
      </c>
      <c r="M450" s="4">
        <v>3</v>
      </c>
      <c r="N450" s="4" t="s">
        <v>3</v>
      </c>
      <c r="O450" s="4">
        <v>2</v>
      </c>
      <c r="P450" s="4"/>
      <c r="Q450" s="4"/>
      <c r="R450" s="4"/>
      <c r="S450" s="4"/>
      <c r="T450" s="4"/>
      <c r="U450" s="4"/>
      <c r="V450" s="4"/>
      <c r="W450" s="4">
        <v>1561344.81</v>
      </c>
      <c r="X450" s="4">
        <v>1</v>
      </c>
      <c r="Y450" s="4">
        <v>1561344.81</v>
      </c>
      <c r="Z450" s="4"/>
      <c r="AA450" s="4"/>
      <c r="AB450" s="4"/>
    </row>
    <row r="451" spans="1:88" x14ac:dyDescent="0.2">
      <c r="A451" s="4">
        <v>50</v>
      </c>
      <c r="B451" s="4">
        <v>0</v>
      </c>
      <c r="C451" s="4">
        <v>0</v>
      </c>
      <c r="D451" s="4">
        <v>1</v>
      </c>
      <c r="E451" s="4">
        <v>215</v>
      </c>
      <c r="F451" s="4">
        <f>ROUND(Source!AT433,O451)</f>
        <v>0</v>
      </c>
      <c r="G451" s="4" t="s">
        <v>139</v>
      </c>
      <c r="H451" s="4" t="s">
        <v>140</v>
      </c>
      <c r="I451" s="4"/>
      <c r="J451" s="4"/>
      <c r="K451" s="4">
        <v>215</v>
      </c>
      <c r="L451" s="4">
        <v>17</v>
      </c>
      <c r="M451" s="4">
        <v>3</v>
      </c>
      <c r="N451" s="4" t="s">
        <v>3</v>
      </c>
      <c r="O451" s="4">
        <v>2</v>
      </c>
      <c r="P451" s="4"/>
      <c r="Q451" s="4"/>
      <c r="R451" s="4"/>
      <c r="S451" s="4"/>
      <c r="T451" s="4"/>
      <c r="U451" s="4"/>
      <c r="V451" s="4"/>
      <c r="W451" s="4">
        <v>0</v>
      </c>
      <c r="X451" s="4">
        <v>1</v>
      </c>
      <c r="Y451" s="4">
        <v>0</v>
      </c>
      <c r="Z451" s="4"/>
      <c r="AA451" s="4"/>
      <c r="AB451" s="4"/>
    </row>
    <row r="452" spans="1:88" x14ac:dyDescent="0.2">
      <c r="A452" s="4">
        <v>50</v>
      </c>
      <c r="B452" s="4">
        <v>0</v>
      </c>
      <c r="C452" s="4">
        <v>0</v>
      </c>
      <c r="D452" s="4">
        <v>1</v>
      </c>
      <c r="E452" s="4">
        <v>217</v>
      </c>
      <c r="F452" s="4">
        <f>ROUND(Source!AU433,O452)</f>
        <v>0</v>
      </c>
      <c r="G452" s="4" t="s">
        <v>141</v>
      </c>
      <c r="H452" s="4" t="s">
        <v>142</v>
      </c>
      <c r="I452" s="4"/>
      <c r="J452" s="4"/>
      <c r="K452" s="4">
        <v>217</v>
      </c>
      <c r="L452" s="4">
        <v>18</v>
      </c>
      <c r="M452" s="4">
        <v>3</v>
      </c>
      <c r="N452" s="4" t="s">
        <v>3</v>
      </c>
      <c r="O452" s="4">
        <v>2</v>
      </c>
      <c r="P452" s="4"/>
      <c r="Q452" s="4"/>
      <c r="R452" s="4"/>
      <c r="S452" s="4"/>
      <c r="T452" s="4"/>
      <c r="U452" s="4"/>
      <c r="V452" s="4"/>
      <c r="W452" s="4">
        <v>0</v>
      </c>
      <c r="X452" s="4">
        <v>1</v>
      </c>
      <c r="Y452" s="4">
        <v>0</v>
      </c>
      <c r="Z452" s="4"/>
      <c r="AA452" s="4"/>
      <c r="AB452" s="4"/>
    </row>
    <row r="453" spans="1:88" x14ac:dyDescent="0.2">
      <c r="A453" s="4">
        <v>50</v>
      </c>
      <c r="B453" s="4">
        <v>0</v>
      </c>
      <c r="C453" s="4">
        <v>0</v>
      </c>
      <c r="D453" s="4">
        <v>1</v>
      </c>
      <c r="E453" s="4">
        <v>230</v>
      </c>
      <c r="F453" s="4">
        <f>ROUND(Source!BA433,O453)</f>
        <v>0</v>
      </c>
      <c r="G453" s="4" t="s">
        <v>143</v>
      </c>
      <c r="H453" s="4" t="s">
        <v>144</v>
      </c>
      <c r="I453" s="4"/>
      <c r="J453" s="4"/>
      <c r="K453" s="4">
        <v>230</v>
      </c>
      <c r="L453" s="4">
        <v>19</v>
      </c>
      <c r="M453" s="4">
        <v>3</v>
      </c>
      <c r="N453" s="4" t="s">
        <v>3</v>
      </c>
      <c r="O453" s="4">
        <v>2</v>
      </c>
      <c r="P453" s="4"/>
      <c r="Q453" s="4"/>
      <c r="R453" s="4"/>
      <c r="S453" s="4"/>
      <c r="T453" s="4"/>
      <c r="U453" s="4"/>
      <c r="V453" s="4"/>
      <c r="W453" s="4">
        <v>0</v>
      </c>
      <c r="X453" s="4">
        <v>1</v>
      </c>
      <c r="Y453" s="4">
        <v>0</v>
      </c>
      <c r="Z453" s="4"/>
      <c r="AA453" s="4"/>
      <c r="AB453" s="4"/>
    </row>
    <row r="454" spans="1:88" x14ac:dyDescent="0.2">
      <c r="A454" s="4">
        <v>50</v>
      </c>
      <c r="B454" s="4">
        <v>0</v>
      </c>
      <c r="C454" s="4">
        <v>0</v>
      </c>
      <c r="D454" s="4">
        <v>1</v>
      </c>
      <c r="E454" s="4">
        <v>206</v>
      </c>
      <c r="F454" s="4">
        <f>ROUND(Source!T433,O454)</f>
        <v>0</v>
      </c>
      <c r="G454" s="4" t="s">
        <v>145</v>
      </c>
      <c r="H454" s="4" t="s">
        <v>146</v>
      </c>
      <c r="I454" s="4"/>
      <c r="J454" s="4"/>
      <c r="K454" s="4">
        <v>206</v>
      </c>
      <c r="L454" s="4">
        <v>20</v>
      </c>
      <c r="M454" s="4">
        <v>3</v>
      </c>
      <c r="N454" s="4" t="s">
        <v>3</v>
      </c>
      <c r="O454" s="4">
        <v>2</v>
      </c>
      <c r="P454" s="4"/>
      <c r="Q454" s="4"/>
      <c r="R454" s="4"/>
      <c r="S454" s="4"/>
      <c r="T454" s="4"/>
      <c r="U454" s="4"/>
      <c r="V454" s="4"/>
      <c r="W454" s="4">
        <v>0</v>
      </c>
      <c r="X454" s="4">
        <v>1</v>
      </c>
      <c r="Y454" s="4">
        <v>0</v>
      </c>
      <c r="Z454" s="4"/>
      <c r="AA454" s="4"/>
      <c r="AB454" s="4"/>
    </row>
    <row r="455" spans="1:88" x14ac:dyDescent="0.2">
      <c r="A455" s="4">
        <v>50</v>
      </c>
      <c r="B455" s="4">
        <v>0</v>
      </c>
      <c r="C455" s="4">
        <v>0</v>
      </c>
      <c r="D455" s="4">
        <v>1</v>
      </c>
      <c r="E455" s="4">
        <v>207</v>
      </c>
      <c r="F455" s="4">
        <f>ROUND(Source!U433,O455)</f>
        <v>0</v>
      </c>
      <c r="G455" s="4" t="s">
        <v>147</v>
      </c>
      <c r="H455" s="4" t="s">
        <v>148</v>
      </c>
      <c r="I455" s="4"/>
      <c r="J455" s="4"/>
      <c r="K455" s="4">
        <v>207</v>
      </c>
      <c r="L455" s="4">
        <v>21</v>
      </c>
      <c r="M455" s="4">
        <v>3</v>
      </c>
      <c r="N455" s="4" t="s">
        <v>3</v>
      </c>
      <c r="O455" s="4">
        <v>7</v>
      </c>
      <c r="P455" s="4"/>
      <c r="Q455" s="4"/>
      <c r="R455" s="4"/>
      <c r="S455" s="4"/>
      <c r="T455" s="4"/>
      <c r="U455" s="4"/>
      <c r="V455" s="4"/>
      <c r="W455" s="4">
        <v>192.561092</v>
      </c>
      <c r="X455" s="4">
        <v>1</v>
      </c>
      <c r="Y455" s="4">
        <v>192.561092</v>
      </c>
      <c r="Z455" s="4"/>
      <c r="AA455" s="4"/>
      <c r="AB455" s="4"/>
    </row>
    <row r="456" spans="1:88" x14ac:dyDescent="0.2">
      <c r="A456" s="4">
        <v>50</v>
      </c>
      <c r="B456" s="4">
        <v>0</v>
      </c>
      <c r="C456" s="4">
        <v>0</v>
      </c>
      <c r="D456" s="4">
        <v>1</v>
      </c>
      <c r="E456" s="4">
        <v>208</v>
      </c>
      <c r="F456" s="4">
        <f>ROUND(Source!V433,O456)</f>
        <v>0</v>
      </c>
      <c r="G456" s="4" t="s">
        <v>149</v>
      </c>
      <c r="H456" s="4" t="s">
        <v>150</v>
      </c>
      <c r="I456" s="4"/>
      <c r="J456" s="4"/>
      <c r="K456" s="4">
        <v>208</v>
      </c>
      <c r="L456" s="4">
        <v>22</v>
      </c>
      <c r="M456" s="4">
        <v>3</v>
      </c>
      <c r="N456" s="4" t="s">
        <v>3</v>
      </c>
      <c r="O456" s="4">
        <v>7</v>
      </c>
      <c r="P456" s="4"/>
      <c r="Q456" s="4"/>
      <c r="R456" s="4"/>
      <c r="S456" s="4"/>
      <c r="T456" s="4"/>
      <c r="U456" s="4"/>
      <c r="V456" s="4"/>
      <c r="W456" s="4">
        <v>4.3605213000000003</v>
      </c>
      <c r="X456" s="4">
        <v>1</v>
      </c>
      <c r="Y456" s="4">
        <v>4.3605213000000003</v>
      </c>
      <c r="Z456" s="4"/>
      <c r="AA456" s="4"/>
      <c r="AB456" s="4"/>
    </row>
    <row r="457" spans="1:88" x14ac:dyDescent="0.2">
      <c r="A457" s="4">
        <v>50</v>
      </c>
      <c r="B457" s="4">
        <v>0</v>
      </c>
      <c r="C457" s="4">
        <v>0</v>
      </c>
      <c r="D457" s="4">
        <v>1</v>
      </c>
      <c r="E457" s="4">
        <v>209</v>
      </c>
      <c r="F457" s="4">
        <f>ROUND(Source!W433,O457)</f>
        <v>0</v>
      </c>
      <c r="G457" s="4" t="s">
        <v>151</v>
      </c>
      <c r="H457" s="4" t="s">
        <v>152</v>
      </c>
      <c r="I457" s="4"/>
      <c r="J457" s="4"/>
      <c r="K457" s="4">
        <v>209</v>
      </c>
      <c r="L457" s="4">
        <v>23</v>
      </c>
      <c r="M457" s="4">
        <v>3</v>
      </c>
      <c r="N457" s="4" t="s">
        <v>3</v>
      </c>
      <c r="O457" s="4">
        <v>2</v>
      </c>
      <c r="P457" s="4"/>
      <c r="Q457" s="4"/>
      <c r="R457" s="4"/>
      <c r="S457" s="4"/>
      <c r="T457" s="4"/>
      <c r="U457" s="4"/>
      <c r="V457" s="4"/>
      <c r="W457" s="4">
        <v>0</v>
      </c>
      <c r="X457" s="4">
        <v>1</v>
      </c>
      <c r="Y457" s="4">
        <v>0</v>
      </c>
      <c r="Z457" s="4"/>
      <c r="AA457" s="4"/>
      <c r="AB457" s="4"/>
    </row>
    <row r="458" spans="1:88" x14ac:dyDescent="0.2">
      <c r="A458" s="4">
        <v>50</v>
      </c>
      <c r="B458" s="4">
        <v>0</v>
      </c>
      <c r="C458" s="4">
        <v>0</v>
      </c>
      <c r="D458" s="4">
        <v>1</v>
      </c>
      <c r="E458" s="4">
        <v>233</v>
      </c>
      <c r="F458" s="4">
        <f>ROUND(Source!BD433,O458)</f>
        <v>0</v>
      </c>
      <c r="G458" s="4" t="s">
        <v>153</v>
      </c>
      <c r="H458" s="4" t="s">
        <v>154</v>
      </c>
      <c r="I458" s="4"/>
      <c r="J458" s="4"/>
      <c r="K458" s="4">
        <v>233</v>
      </c>
      <c r="L458" s="4">
        <v>24</v>
      </c>
      <c r="M458" s="4">
        <v>3</v>
      </c>
      <c r="N458" s="4" t="s">
        <v>3</v>
      </c>
      <c r="O458" s="4">
        <v>2</v>
      </c>
      <c r="P458" s="4"/>
      <c r="Q458" s="4"/>
      <c r="R458" s="4"/>
      <c r="S458" s="4"/>
      <c r="T458" s="4"/>
      <c r="U458" s="4"/>
      <c r="V458" s="4"/>
      <c r="W458" s="4">
        <v>0</v>
      </c>
      <c r="X458" s="4">
        <v>1</v>
      </c>
      <c r="Y458" s="4">
        <v>0</v>
      </c>
      <c r="Z458" s="4"/>
      <c r="AA458" s="4"/>
      <c r="AB458" s="4"/>
    </row>
    <row r="459" spans="1:88" x14ac:dyDescent="0.2">
      <c r="A459" s="4">
        <v>50</v>
      </c>
      <c r="B459" s="4">
        <v>0</v>
      </c>
      <c r="C459" s="4">
        <v>0</v>
      </c>
      <c r="D459" s="4">
        <v>1</v>
      </c>
      <c r="E459" s="4">
        <v>210</v>
      </c>
      <c r="F459" s="4">
        <f>ROUND(Source!X433,O459)</f>
        <v>0</v>
      </c>
      <c r="G459" s="4" t="s">
        <v>155</v>
      </c>
      <c r="H459" s="4" t="s">
        <v>156</v>
      </c>
      <c r="I459" s="4"/>
      <c r="J459" s="4"/>
      <c r="K459" s="4">
        <v>210</v>
      </c>
      <c r="L459" s="4">
        <v>25</v>
      </c>
      <c r="M459" s="4">
        <v>3</v>
      </c>
      <c r="N459" s="4" t="s">
        <v>3</v>
      </c>
      <c r="O459" s="4">
        <v>2</v>
      </c>
      <c r="P459" s="4"/>
      <c r="Q459" s="4"/>
      <c r="R459" s="4"/>
      <c r="S459" s="4"/>
      <c r="T459" s="4"/>
      <c r="U459" s="4"/>
      <c r="V459" s="4"/>
      <c r="W459" s="4">
        <v>86448.87</v>
      </c>
      <c r="X459" s="4">
        <v>1</v>
      </c>
      <c r="Y459" s="4">
        <v>86448.87</v>
      </c>
      <c r="Z459" s="4"/>
      <c r="AA459" s="4"/>
      <c r="AB459" s="4"/>
    </row>
    <row r="460" spans="1:88" x14ac:dyDescent="0.2">
      <c r="A460" s="4">
        <v>50</v>
      </c>
      <c r="B460" s="4">
        <v>0</v>
      </c>
      <c r="C460" s="4">
        <v>0</v>
      </c>
      <c r="D460" s="4">
        <v>1</v>
      </c>
      <c r="E460" s="4">
        <v>211</v>
      </c>
      <c r="F460" s="4">
        <f>ROUND(Source!Y433,O460)</f>
        <v>0</v>
      </c>
      <c r="G460" s="4" t="s">
        <v>157</v>
      </c>
      <c r="H460" s="4" t="s">
        <v>158</v>
      </c>
      <c r="I460" s="4"/>
      <c r="J460" s="4"/>
      <c r="K460" s="4">
        <v>211</v>
      </c>
      <c r="L460" s="4">
        <v>26</v>
      </c>
      <c r="M460" s="4">
        <v>3</v>
      </c>
      <c r="N460" s="4" t="s">
        <v>3</v>
      </c>
      <c r="O460" s="4">
        <v>2</v>
      </c>
      <c r="P460" s="4"/>
      <c r="Q460" s="4"/>
      <c r="R460" s="4"/>
      <c r="S460" s="4"/>
      <c r="T460" s="4"/>
      <c r="U460" s="4"/>
      <c r="V460" s="4"/>
      <c r="W460" s="4">
        <v>47366.49</v>
      </c>
      <c r="X460" s="4">
        <v>1</v>
      </c>
      <c r="Y460" s="4">
        <v>47366.49</v>
      </c>
      <c r="Z460" s="4"/>
      <c r="AA460" s="4"/>
      <c r="AB460" s="4"/>
    </row>
    <row r="461" spans="1:88" x14ac:dyDescent="0.2">
      <c r="A461" s="4">
        <v>50</v>
      </c>
      <c r="B461" s="4">
        <v>0</v>
      </c>
      <c r="C461" s="4">
        <v>0</v>
      </c>
      <c r="D461" s="4">
        <v>1</v>
      </c>
      <c r="E461" s="4">
        <v>224</v>
      </c>
      <c r="F461" s="4">
        <f>ROUND(Source!AR433,O461)</f>
        <v>0</v>
      </c>
      <c r="G461" s="4" t="s">
        <v>159</v>
      </c>
      <c r="H461" s="4" t="s">
        <v>160</v>
      </c>
      <c r="I461" s="4"/>
      <c r="J461" s="4"/>
      <c r="K461" s="4">
        <v>224</v>
      </c>
      <c r="L461" s="4">
        <v>27</v>
      </c>
      <c r="M461" s="4">
        <v>3</v>
      </c>
      <c r="N461" s="4" t="s">
        <v>3</v>
      </c>
      <c r="O461" s="4">
        <v>2</v>
      </c>
      <c r="P461" s="4"/>
      <c r="Q461" s="4"/>
      <c r="R461" s="4"/>
      <c r="S461" s="4"/>
      <c r="T461" s="4"/>
      <c r="U461" s="4"/>
      <c r="V461" s="4"/>
      <c r="W461" s="4">
        <v>1561344.8099999998</v>
      </c>
      <c r="X461" s="4">
        <v>1</v>
      </c>
      <c r="Y461" s="4">
        <v>1561344.8099999998</v>
      </c>
      <c r="Z461" s="4"/>
      <c r="AA461" s="4"/>
      <c r="AB461" s="4"/>
    </row>
    <row r="463" spans="1:88" x14ac:dyDescent="0.2">
      <c r="A463" s="1">
        <v>4</v>
      </c>
      <c r="B463" s="1">
        <v>1</v>
      </c>
      <c r="C463" s="1"/>
      <c r="D463" s="1">
        <f>ROW(A488)</f>
        <v>488</v>
      </c>
      <c r="E463" s="1"/>
      <c r="F463" s="1" t="s">
        <v>17</v>
      </c>
      <c r="G463" s="1" t="s">
        <v>548</v>
      </c>
      <c r="H463" s="1" t="s">
        <v>3</v>
      </c>
      <c r="I463" s="1">
        <v>0</v>
      </c>
      <c r="J463" s="1"/>
      <c r="K463" s="1">
        <v>0</v>
      </c>
      <c r="L463" s="1"/>
      <c r="M463" s="1" t="s">
        <v>3</v>
      </c>
      <c r="N463" s="1"/>
      <c r="O463" s="1"/>
      <c r="P463" s="1"/>
      <c r="Q463" s="1"/>
      <c r="R463" s="1"/>
      <c r="S463" s="1">
        <v>0</v>
      </c>
      <c r="T463" s="1"/>
      <c r="U463" s="1" t="s">
        <v>3</v>
      </c>
      <c r="V463" s="1">
        <v>0</v>
      </c>
      <c r="W463" s="1"/>
      <c r="X463" s="1"/>
      <c r="Y463" s="1"/>
      <c r="Z463" s="1"/>
      <c r="AA463" s="1"/>
      <c r="AB463" s="1" t="s">
        <v>3</v>
      </c>
      <c r="AC463" s="1" t="s">
        <v>3</v>
      </c>
      <c r="AD463" s="1" t="s">
        <v>3</v>
      </c>
      <c r="AE463" s="1" t="s">
        <v>3</v>
      </c>
      <c r="AF463" s="1" t="s">
        <v>3</v>
      </c>
      <c r="AG463" s="1" t="s">
        <v>3</v>
      </c>
      <c r="AH463" s="1"/>
      <c r="AI463" s="1"/>
      <c r="AJ463" s="1"/>
      <c r="AK463" s="1"/>
      <c r="AL463" s="1"/>
      <c r="AM463" s="1"/>
      <c r="AN463" s="1"/>
      <c r="AO463" s="1"/>
      <c r="AP463" s="1" t="s">
        <v>3</v>
      </c>
      <c r="AQ463" s="1" t="s">
        <v>3</v>
      </c>
      <c r="AR463" s="1" t="s">
        <v>3</v>
      </c>
      <c r="AS463" s="1"/>
      <c r="AT463" s="1"/>
      <c r="AU463" s="1"/>
      <c r="AV463" s="1"/>
      <c r="AW463" s="1"/>
      <c r="AX463" s="1"/>
      <c r="AY463" s="1"/>
      <c r="AZ463" s="1" t="s">
        <v>3</v>
      </c>
      <c r="BA463" s="1"/>
      <c r="BB463" s="1" t="s">
        <v>3</v>
      </c>
      <c r="BC463" s="1" t="s">
        <v>3</v>
      </c>
      <c r="BD463" s="1" t="s">
        <v>3</v>
      </c>
      <c r="BE463" s="1" t="s">
        <v>3</v>
      </c>
      <c r="BF463" s="1" t="s">
        <v>3</v>
      </c>
      <c r="BG463" s="1" t="s">
        <v>3</v>
      </c>
      <c r="BH463" s="1" t="s">
        <v>3</v>
      </c>
      <c r="BI463" s="1" t="s">
        <v>3</v>
      </c>
      <c r="BJ463" s="1" t="s">
        <v>3</v>
      </c>
      <c r="BK463" s="1" t="s">
        <v>3</v>
      </c>
      <c r="BL463" s="1" t="s">
        <v>3</v>
      </c>
      <c r="BM463" s="1" t="s">
        <v>3</v>
      </c>
      <c r="BN463" s="1" t="s">
        <v>3</v>
      </c>
      <c r="BO463" s="1" t="s">
        <v>3</v>
      </c>
      <c r="BP463" s="1" t="s">
        <v>3</v>
      </c>
      <c r="BQ463" s="1"/>
      <c r="BR463" s="1"/>
      <c r="BS463" s="1"/>
      <c r="BT463" s="1"/>
      <c r="BU463" s="1"/>
      <c r="BV463" s="1"/>
      <c r="BW463" s="1"/>
      <c r="BX463" s="1">
        <v>0</v>
      </c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>
        <v>0</v>
      </c>
    </row>
    <row r="465" spans="1:245" x14ac:dyDescent="0.2">
      <c r="A465" s="2">
        <v>52</v>
      </c>
      <c r="B465" s="2">
        <f t="shared" ref="B465:G465" si="334">B488</f>
        <v>1</v>
      </c>
      <c r="C465" s="2">
        <f t="shared" si="334"/>
        <v>4</v>
      </c>
      <c r="D465" s="2">
        <f t="shared" si="334"/>
        <v>463</v>
      </c>
      <c r="E465" s="2">
        <f t="shared" si="334"/>
        <v>0</v>
      </c>
      <c r="F465" s="2" t="str">
        <f t="shared" si="334"/>
        <v>Новый раздел</v>
      </c>
      <c r="G465" s="2" t="str">
        <f t="shared" si="334"/>
        <v>Ремонт стен коридора к раздевалкам</v>
      </c>
      <c r="H465" s="2"/>
      <c r="I465" s="2"/>
      <c r="J465" s="2"/>
      <c r="K465" s="2"/>
      <c r="L465" s="2"/>
      <c r="M465" s="2"/>
      <c r="N465" s="2"/>
      <c r="O465" s="2">
        <f t="shared" ref="O465:AT465" si="335">O488</f>
        <v>0</v>
      </c>
      <c r="P465" s="2">
        <f t="shared" si="335"/>
        <v>0</v>
      </c>
      <c r="Q465" s="2">
        <f t="shared" si="335"/>
        <v>0</v>
      </c>
      <c r="R465" s="2">
        <f t="shared" si="335"/>
        <v>0</v>
      </c>
      <c r="S465" s="2">
        <f t="shared" si="335"/>
        <v>0</v>
      </c>
      <c r="T465" s="2">
        <f t="shared" si="335"/>
        <v>0</v>
      </c>
      <c r="U465" s="2">
        <f t="shared" si="335"/>
        <v>0</v>
      </c>
      <c r="V465" s="2">
        <f t="shared" si="335"/>
        <v>0</v>
      </c>
      <c r="W465" s="2">
        <f t="shared" si="335"/>
        <v>0</v>
      </c>
      <c r="X465" s="2">
        <f t="shared" si="335"/>
        <v>0</v>
      </c>
      <c r="Y465" s="2">
        <f t="shared" si="335"/>
        <v>0</v>
      </c>
      <c r="Z465" s="2">
        <f t="shared" si="335"/>
        <v>0</v>
      </c>
      <c r="AA465" s="2">
        <f t="shared" si="335"/>
        <v>0</v>
      </c>
      <c r="AB465" s="2">
        <f t="shared" si="335"/>
        <v>0</v>
      </c>
      <c r="AC465" s="2">
        <f t="shared" si="335"/>
        <v>0</v>
      </c>
      <c r="AD465" s="2">
        <f t="shared" si="335"/>
        <v>0</v>
      </c>
      <c r="AE465" s="2">
        <f t="shared" si="335"/>
        <v>0</v>
      </c>
      <c r="AF465" s="2">
        <f t="shared" si="335"/>
        <v>0</v>
      </c>
      <c r="AG465" s="2">
        <f t="shared" si="335"/>
        <v>0</v>
      </c>
      <c r="AH465" s="2">
        <f t="shared" si="335"/>
        <v>0</v>
      </c>
      <c r="AI465" s="2">
        <f t="shared" si="335"/>
        <v>0</v>
      </c>
      <c r="AJ465" s="2">
        <f t="shared" si="335"/>
        <v>0</v>
      </c>
      <c r="AK465" s="2">
        <f t="shared" si="335"/>
        <v>0</v>
      </c>
      <c r="AL465" s="2">
        <f t="shared" si="335"/>
        <v>0</v>
      </c>
      <c r="AM465" s="2">
        <f t="shared" si="335"/>
        <v>0</v>
      </c>
      <c r="AN465" s="2">
        <f t="shared" si="335"/>
        <v>0</v>
      </c>
      <c r="AO465" s="2">
        <f t="shared" si="335"/>
        <v>2448.85</v>
      </c>
      <c r="AP465" s="2">
        <f t="shared" si="335"/>
        <v>0</v>
      </c>
      <c r="AQ465" s="2">
        <f t="shared" si="335"/>
        <v>0</v>
      </c>
      <c r="AR465" s="2">
        <f t="shared" si="335"/>
        <v>0</v>
      </c>
      <c r="AS465" s="2">
        <f t="shared" si="335"/>
        <v>0</v>
      </c>
      <c r="AT465" s="2">
        <f t="shared" si="335"/>
        <v>0</v>
      </c>
      <c r="AU465" s="2">
        <f t="shared" ref="AU465:BZ465" si="336">AU488</f>
        <v>0</v>
      </c>
      <c r="AV465" s="2">
        <f t="shared" si="336"/>
        <v>-2448.85</v>
      </c>
      <c r="AW465" s="2">
        <f t="shared" si="336"/>
        <v>0</v>
      </c>
      <c r="AX465" s="2">
        <f t="shared" si="336"/>
        <v>2448.85</v>
      </c>
      <c r="AY465" s="2">
        <f t="shared" si="336"/>
        <v>-2448.85</v>
      </c>
      <c r="AZ465" s="2">
        <f t="shared" si="336"/>
        <v>0</v>
      </c>
      <c r="BA465" s="2">
        <f t="shared" si="336"/>
        <v>0</v>
      </c>
      <c r="BB465" s="2">
        <f t="shared" si="336"/>
        <v>0</v>
      </c>
      <c r="BC465" s="2">
        <f t="shared" si="336"/>
        <v>0</v>
      </c>
      <c r="BD465" s="2">
        <f t="shared" si="336"/>
        <v>0</v>
      </c>
      <c r="BE465" s="2">
        <f t="shared" si="336"/>
        <v>0</v>
      </c>
      <c r="BF465" s="2">
        <f t="shared" si="336"/>
        <v>0</v>
      </c>
      <c r="BG465" s="2">
        <f t="shared" si="336"/>
        <v>0</v>
      </c>
      <c r="BH465" s="2">
        <f t="shared" si="336"/>
        <v>0</v>
      </c>
      <c r="BI465" s="2">
        <f t="shared" si="336"/>
        <v>0</v>
      </c>
      <c r="BJ465" s="2">
        <f t="shared" si="336"/>
        <v>0</v>
      </c>
      <c r="BK465" s="2">
        <f t="shared" si="336"/>
        <v>0</v>
      </c>
      <c r="BL465" s="2">
        <f t="shared" si="336"/>
        <v>0</v>
      </c>
      <c r="BM465" s="2">
        <f t="shared" si="336"/>
        <v>0</v>
      </c>
      <c r="BN465" s="2">
        <f t="shared" si="336"/>
        <v>0</v>
      </c>
      <c r="BO465" s="2">
        <f t="shared" si="336"/>
        <v>0</v>
      </c>
      <c r="BP465" s="2">
        <f t="shared" si="336"/>
        <v>0</v>
      </c>
      <c r="BQ465" s="2">
        <f t="shared" si="336"/>
        <v>0</v>
      </c>
      <c r="BR465" s="2">
        <f t="shared" si="336"/>
        <v>0</v>
      </c>
      <c r="BS465" s="2">
        <f t="shared" si="336"/>
        <v>0</v>
      </c>
      <c r="BT465" s="2">
        <f t="shared" si="336"/>
        <v>0</v>
      </c>
      <c r="BU465" s="2">
        <f t="shared" si="336"/>
        <v>0</v>
      </c>
      <c r="BV465" s="2">
        <f t="shared" si="336"/>
        <v>0</v>
      </c>
      <c r="BW465" s="2">
        <f t="shared" si="336"/>
        <v>0</v>
      </c>
      <c r="BX465" s="2">
        <f t="shared" si="336"/>
        <v>2448.85</v>
      </c>
      <c r="BY465" s="2">
        <f t="shared" si="336"/>
        <v>0</v>
      </c>
      <c r="BZ465" s="2">
        <f t="shared" si="336"/>
        <v>0</v>
      </c>
      <c r="CA465" s="2">
        <f t="shared" ref="CA465:DF465" si="337">CA488</f>
        <v>0</v>
      </c>
      <c r="CB465" s="2">
        <f t="shared" si="337"/>
        <v>0</v>
      </c>
      <c r="CC465" s="2">
        <f t="shared" si="337"/>
        <v>0</v>
      </c>
      <c r="CD465" s="2">
        <f t="shared" si="337"/>
        <v>0</v>
      </c>
      <c r="CE465" s="2">
        <f t="shared" si="337"/>
        <v>-2448.85</v>
      </c>
      <c r="CF465" s="2">
        <f t="shared" si="337"/>
        <v>0</v>
      </c>
      <c r="CG465" s="2">
        <f t="shared" si="337"/>
        <v>2448.85</v>
      </c>
      <c r="CH465" s="2">
        <f t="shared" si="337"/>
        <v>-2448.85</v>
      </c>
      <c r="CI465" s="2">
        <f t="shared" si="337"/>
        <v>0</v>
      </c>
      <c r="CJ465" s="2">
        <f t="shared" si="337"/>
        <v>0</v>
      </c>
      <c r="CK465" s="2">
        <f t="shared" si="337"/>
        <v>0</v>
      </c>
      <c r="CL465" s="2">
        <f t="shared" si="337"/>
        <v>0</v>
      </c>
      <c r="CM465" s="2">
        <f t="shared" si="337"/>
        <v>0</v>
      </c>
      <c r="CN465" s="2">
        <f t="shared" si="337"/>
        <v>0</v>
      </c>
      <c r="CO465" s="2">
        <f t="shared" si="337"/>
        <v>0</v>
      </c>
      <c r="CP465" s="2">
        <f t="shared" si="337"/>
        <v>0</v>
      </c>
      <c r="CQ465" s="2">
        <f t="shared" si="337"/>
        <v>0</v>
      </c>
      <c r="CR465" s="2">
        <f t="shared" si="337"/>
        <v>0</v>
      </c>
      <c r="CS465" s="2">
        <f t="shared" si="337"/>
        <v>0</v>
      </c>
      <c r="CT465" s="2">
        <f t="shared" si="337"/>
        <v>0</v>
      </c>
      <c r="CU465" s="2">
        <f t="shared" si="337"/>
        <v>0</v>
      </c>
      <c r="CV465" s="2">
        <f t="shared" si="337"/>
        <v>0</v>
      </c>
      <c r="CW465" s="2">
        <f t="shared" si="337"/>
        <v>0</v>
      </c>
      <c r="CX465" s="2">
        <f t="shared" si="337"/>
        <v>0</v>
      </c>
      <c r="CY465" s="2">
        <f t="shared" si="337"/>
        <v>0</v>
      </c>
      <c r="CZ465" s="2">
        <f t="shared" si="337"/>
        <v>0</v>
      </c>
      <c r="DA465" s="2">
        <f t="shared" si="337"/>
        <v>0</v>
      </c>
      <c r="DB465" s="2">
        <f t="shared" si="337"/>
        <v>0</v>
      </c>
      <c r="DC465" s="2">
        <f t="shared" si="337"/>
        <v>0</v>
      </c>
      <c r="DD465" s="2">
        <f t="shared" si="337"/>
        <v>0</v>
      </c>
      <c r="DE465" s="2">
        <f t="shared" si="337"/>
        <v>0</v>
      </c>
      <c r="DF465" s="2">
        <f t="shared" si="337"/>
        <v>0</v>
      </c>
      <c r="DG465" s="3">
        <f t="shared" ref="DG465:EL465" si="338">DG488</f>
        <v>0</v>
      </c>
      <c r="DH465" s="3">
        <f t="shared" si="338"/>
        <v>0</v>
      </c>
      <c r="DI465" s="3">
        <f t="shared" si="338"/>
        <v>0</v>
      </c>
      <c r="DJ465" s="3">
        <f t="shared" si="338"/>
        <v>0</v>
      </c>
      <c r="DK465" s="3">
        <f t="shared" si="338"/>
        <v>0</v>
      </c>
      <c r="DL465" s="3">
        <f t="shared" si="338"/>
        <v>0</v>
      </c>
      <c r="DM465" s="3">
        <f t="shared" si="338"/>
        <v>0</v>
      </c>
      <c r="DN465" s="3">
        <f t="shared" si="338"/>
        <v>0</v>
      </c>
      <c r="DO465" s="3">
        <f t="shared" si="338"/>
        <v>0</v>
      </c>
      <c r="DP465" s="3">
        <f t="shared" si="338"/>
        <v>0</v>
      </c>
      <c r="DQ465" s="3">
        <f t="shared" si="338"/>
        <v>0</v>
      </c>
      <c r="DR465" s="3">
        <f t="shared" si="338"/>
        <v>0</v>
      </c>
      <c r="DS465" s="3">
        <f t="shared" si="338"/>
        <v>0</v>
      </c>
      <c r="DT465" s="3">
        <f t="shared" si="338"/>
        <v>0</v>
      </c>
      <c r="DU465" s="3">
        <f t="shared" si="338"/>
        <v>0</v>
      </c>
      <c r="DV465" s="3">
        <f t="shared" si="338"/>
        <v>0</v>
      </c>
      <c r="DW465" s="3">
        <f t="shared" si="338"/>
        <v>0</v>
      </c>
      <c r="DX465" s="3">
        <f t="shared" si="338"/>
        <v>0</v>
      </c>
      <c r="DY465" s="3">
        <f t="shared" si="338"/>
        <v>0</v>
      </c>
      <c r="DZ465" s="3">
        <f t="shared" si="338"/>
        <v>0</v>
      </c>
      <c r="EA465" s="3">
        <f t="shared" si="338"/>
        <v>0</v>
      </c>
      <c r="EB465" s="3">
        <f t="shared" si="338"/>
        <v>0</v>
      </c>
      <c r="EC465" s="3">
        <f t="shared" si="338"/>
        <v>0</v>
      </c>
      <c r="ED465" s="3">
        <f t="shared" si="338"/>
        <v>0</v>
      </c>
      <c r="EE465" s="3">
        <f t="shared" si="338"/>
        <v>0</v>
      </c>
      <c r="EF465" s="3">
        <f t="shared" si="338"/>
        <v>0</v>
      </c>
      <c r="EG465" s="3">
        <f t="shared" si="338"/>
        <v>0</v>
      </c>
      <c r="EH465" s="3">
        <f t="shared" si="338"/>
        <v>0</v>
      </c>
      <c r="EI465" s="3">
        <f t="shared" si="338"/>
        <v>0</v>
      </c>
      <c r="EJ465" s="3">
        <f t="shared" si="338"/>
        <v>0</v>
      </c>
      <c r="EK465" s="3">
        <f t="shared" si="338"/>
        <v>0</v>
      </c>
      <c r="EL465" s="3">
        <f t="shared" si="338"/>
        <v>0</v>
      </c>
      <c r="EM465" s="3">
        <f t="shared" ref="EM465:FR465" si="339">EM488</f>
        <v>0</v>
      </c>
      <c r="EN465" s="3">
        <f t="shared" si="339"/>
        <v>0</v>
      </c>
      <c r="EO465" s="3">
        <f t="shared" si="339"/>
        <v>0</v>
      </c>
      <c r="EP465" s="3">
        <f t="shared" si="339"/>
        <v>0</v>
      </c>
      <c r="EQ465" s="3">
        <f t="shared" si="339"/>
        <v>0</v>
      </c>
      <c r="ER465" s="3">
        <f t="shared" si="339"/>
        <v>0</v>
      </c>
      <c r="ES465" s="3">
        <f t="shared" si="339"/>
        <v>0</v>
      </c>
      <c r="ET465" s="3">
        <f t="shared" si="339"/>
        <v>0</v>
      </c>
      <c r="EU465" s="3">
        <f t="shared" si="339"/>
        <v>0</v>
      </c>
      <c r="EV465" s="3">
        <f t="shared" si="339"/>
        <v>0</v>
      </c>
      <c r="EW465" s="3">
        <f t="shared" si="339"/>
        <v>0</v>
      </c>
      <c r="EX465" s="3">
        <f t="shared" si="339"/>
        <v>0</v>
      </c>
      <c r="EY465" s="3">
        <f t="shared" si="339"/>
        <v>0</v>
      </c>
      <c r="EZ465" s="3">
        <f t="shared" si="339"/>
        <v>0</v>
      </c>
      <c r="FA465" s="3">
        <f t="shared" si="339"/>
        <v>0</v>
      </c>
      <c r="FB465" s="3">
        <f t="shared" si="339"/>
        <v>0</v>
      </c>
      <c r="FC465" s="3">
        <f t="shared" si="339"/>
        <v>0</v>
      </c>
      <c r="FD465" s="3">
        <f t="shared" si="339"/>
        <v>0</v>
      </c>
      <c r="FE465" s="3">
        <f t="shared" si="339"/>
        <v>0</v>
      </c>
      <c r="FF465" s="3">
        <f t="shared" si="339"/>
        <v>0</v>
      </c>
      <c r="FG465" s="3">
        <f t="shared" si="339"/>
        <v>0</v>
      </c>
      <c r="FH465" s="3">
        <f t="shared" si="339"/>
        <v>0</v>
      </c>
      <c r="FI465" s="3">
        <f t="shared" si="339"/>
        <v>0</v>
      </c>
      <c r="FJ465" s="3">
        <f t="shared" si="339"/>
        <v>0</v>
      </c>
      <c r="FK465" s="3">
        <f t="shared" si="339"/>
        <v>0</v>
      </c>
      <c r="FL465" s="3">
        <f t="shared" si="339"/>
        <v>0</v>
      </c>
      <c r="FM465" s="3">
        <f t="shared" si="339"/>
        <v>0</v>
      </c>
      <c r="FN465" s="3">
        <f t="shared" si="339"/>
        <v>0</v>
      </c>
      <c r="FO465" s="3">
        <f t="shared" si="339"/>
        <v>0</v>
      </c>
      <c r="FP465" s="3">
        <f t="shared" si="339"/>
        <v>0</v>
      </c>
      <c r="FQ465" s="3">
        <f t="shared" si="339"/>
        <v>0</v>
      </c>
      <c r="FR465" s="3">
        <f t="shared" si="339"/>
        <v>0</v>
      </c>
      <c r="FS465" s="3">
        <f t="shared" ref="FS465:GX465" si="340">FS488</f>
        <v>0</v>
      </c>
      <c r="FT465" s="3">
        <f t="shared" si="340"/>
        <v>0</v>
      </c>
      <c r="FU465" s="3">
        <f t="shared" si="340"/>
        <v>0</v>
      </c>
      <c r="FV465" s="3">
        <f t="shared" si="340"/>
        <v>0</v>
      </c>
      <c r="FW465" s="3">
        <f t="shared" si="340"/>
        <v>0</v>
      </c>
      <c r="FX465" s="3">
        <f t="shared" si="340"/>
        <v>0</v>
      </c>
      <c r="FY465" s="3">
        <f t="shared" si="340"/>
        <v>0</v>
      </c>
      <c r="FZ465" s="3">
        <f t="shared" si="340"/>
        <v>0</v>
      </c>
      <c r="GA465" s="3">
        <f t="shared" si="340"/>
        <v>0</v>
      </c>
      <c r="GB465" s="3">
        <f t="shared" si="340"/>
        <v>0</v>
      </c>
      <c r="GC465" s="3">
        <f t="shared" si="340"/>
        <v>0</v>
      </c>
      <c r="GD465" s="3">
        <f t="shared" si="340"/>
        <v>0</v>
      </c>
      <c r="GE465" s="3">
        <f t="shared" si="340"/>
        <v>0</v>
      </c>
      <c r="GF465" s="3">
        <f t="shared" si="340"/>
        <v>0</v>
      </c>
      <c r="GG465" s="3">
        <f t="shared" si="340"/>
        <v>0</v>
      </c>
      <c r="GH465" s="3">
        <f t="shared" si="340"/>
        <v>0</v>
      </c>
      <c r="GI465" s="3">
        <f t="shared" si="340"/>
        <v>0</v>
      </c>
      <c r="GJ465" s="3">
        <f t="shared" si="340"/>
        <v>0</v>
      </c>
      <c r="GK465" s="3">
        <f t="shared" si="340"/>
        <v>0</v>
      </c>
      <c r="GL465" s="3">
        <f t="shared" si="340"/>
        <v>0</v>
      </c>
      <c r="GM465" s="3">
        <f t="shared" si="340"/>
        <v>0</v>
      </c>
      <c r="GN465" s="3">
        <f t="shared" si="340"/>
        <v>0</v>
      </c>
      <c r="GO465" s="3">
        <f t="shared" si="340"/>
        <v>0</v>
      </c>
      <c r="GP465" s="3">
        <f t="shared" si="340"/>
        <v>0</v>
      </c>
      <c r="GQ465" s="3">
        <f t="shared" si="340"/>
        <v>0</v>
      </c>
      <c r="GR465" s="3">
        <f t="shared" si="340"/>
        <v>0</v>
      </c>
      <c r="GS465" s="3">
        <f t="shared" si="340"/>
        <v>0</v>
      </c>
      <c r="GT465" s="3">
        <f t="shared" si="340"/>
        <v>0</v>
      </c>
      <c r="GU465" s="3">
        <f t="shared" si="340"/>
        <v>0</v>
      </c>
      <c r="GV465" s="3">
        <f t="shared" si="340"/>
        <v>0</v>
      </c>
      <c r="GW465" s="3">
        <f t="shared" si="340"/>
        <v>0</v>
      </c>
      <c r="GX465" s="3">
        <f t="shared" si="340"/>
        <v>0</v>
      </c>
    </row>
    <row r="467" spans="1:245" x14ac:dyDescent="0.2">
      <c r="A467">
        <v>17</v>
      </c>
      <c r="B467">
        <v>1</v>
      </c>
      <c r="C467">
        <f>ROW(SmtRes!A316)</f>
        <v>316</v>
      </c>
      <c r="D467">
        <f>ROW(EtalonRes!A316)</f>
        <v>316</v>
      </c>
      <c r="E467" t="s">
        <v>549</v>
      </c>
      <c r="F467" t="s">
        <v>477</v>
      </c>
      <c r="G467" t="s">
        <v>550</v>
      </c>
      <c r="H467" t="s">
        <v>22</v>
      </c>
      <c r="I467">
        <v>0</v>
      </c>
      <c r="J467">
        <v>0</v>
      </c>
      <c r="K467">
        <v>0</v>
      </c>
      <c r="O467">
        <f t="shared" ref="O467:O486" si="341">ROUND(CP467,2)</f>
        <v>0</v>
      </c>
      <c r="P467">
        <f>SUMIF(SmtRes!AQ316:'SmtRes'!AQ316,"=1",SmtRes!DF316:'SmtRes'!DF316)</f>
        <v>0</v>
      </c>
      <c r="Q467">
        <f>SUMIF(SmtRes!AQ316:'SmtRes'!AQ316,"=1",SmtRes!DG316:'SmtRes'!DG316)</f>
        <v>0</v>
      </c>
      <c r="R467">
        <f>SUMIF(SmtRes!AQ316:'SmtRes'!AQ316,"=1",SmtRes!DH316:'SmtRes'!DH316)</f>
        <v>0</v>
      </c>
      <c r="S467">
        <f>SUMIF(SmtRes!AQ316:'SmtRes'!AQ316,"=1",SmtRes!DI316:'SmtRes'!DI316)</f>
        <v>0</v>
      </c>
      <c r="T467">
        <f t="shared" ref="T467:T486" si="342">ROUND(CU467*I467,2)</f>
        <v>0</v>
      </c>
      <c r="U467">
        <f>SUMIF(SmtRes!AQ316:'SmtRes'!AQ316,"=1",SmtRes!CV316:'SmtRes'!CV316)</f>
        <v>0</v>
      </c>
      <c r="V467">
        <f>SUMIF(SmtRes!AQ316:'SmtRes'!AQ316,"=1",SmtRes!CW316:'SmtRes'!CW316)</f>
        <v>0</v>
      </c>
      <c r="W467">
        <f t="shared" ref="W467:W486" si="343">ROUND(CX467*I467,2)</f>
        <v>0</v>
      </c>
      <c r="X467">
        <f t="shared" ref="X467:X486" si="344">ROUND(CY467,2)</f>
        <v>0</v>
      </c>
      <c r="Y467">
        <f t="shared" ref="Y467:Y486" si="345">ROUND(CZ467,2)</f>
        <v>0</v>
      </c>
      <c r="AA467">
        <v>32945098</v>
      </c>
      <c r="AB467">
        <f t="shared" ref="AB467:AB486" si="346">ROUND((AC467+AD467+AF467),6)</f>
        <v>7102.0219999999999</v>
      </c>
      <c r="AC467">
        <f>ROUND((0),6)</f>
        <v>0</v>
      </c>
      <c r="AD467">
        <f>ROUND((((0)-(0))+AE467),6)</f>
        <v>0</v>
      </c>
      <c r="AE467">
        <f>ROUND((0),6)</f>
        <v>0</v>
      </c>
      <c r="AF467">
        <f>ROUND((SUM(SmtRes!BT316:'SmtRes'!BT316)),6)</f>
        <v>7102.0219999999999</v>
      </c>
      <c r="AG467">
        <f t="shared" ref="AG467:AG486" si="347">ROUND((AP467),6)</f>
        <v>0</v>
      </c>
      <c r="AH467">
        <f>(SUM(SmtRes!BU316:'SmtRes'!BU316))</f>
        <v>17.8</v>
      </c>
      <c r="AI467">
        <f>(0)</f>
        <v>0</v>
      </c>
      <c r="AJ467">
        <f t="shared" ref="AJ467:AJ486" si="348">(AS467)</f>
        <v>0</v>
      </c>
      <c r="AK467">
        <v>7102.0220000000008</v>
      </c>
      <c r="AL467">
        <v>0</v>
      </c>
      <c r="AM467">
        <v>0</v>
      </c>
      <c r="AN467">
        <v>0</v>
      </c>
      <c r="AO467">
        <v>7102.0220000000008</v>
      </c>
      <c r="AP467">
        <v>0</v>
      </c>
      <c r="AQ467">
        <v>17.8</v>
      </c>
      <c r="AR467">
        <v>0</v>
      </c>
      <c r="AS467">
        <v>0</v>
      </c>
      <c r="AT467">
        <v>90</v>
      </c>
      <c r="AU467">
        <v>46</v>
      </c>
      <c r="AV467">
        <v>1</v>
      </c>
      <c r="AW467">
        <v>1</v>
      </c>
      <c r="AZ467">
        <v>1</v>
      </c>
      <c r="BA467">
        <v>1</v>
      </c>
      <c r="BB467">
        <v>1</v>
      </c>
      <c r="BC467">
        <v>1</v>
      </c>
      <c r="BD467" t="s">
        <v>3</v>
      </c>
      <c r="BE467" t="s">
        <v>3</v>
      </c>
      <c r="BF467" t="s">
        <v>3</v>
      </c>
      <c r="BG467" t="s">
        <v>3</v>
      </c>
      <c r="BH467">
        <v>0</v>
      </c>
      <c r="BI467">
        <v>1</v>
      </c>
      <c r="BJ467" t="s">
        <v>479</v>
      </c>
      <c r="BM467">
        <v>62001</v>
      </c>
      <c r="BN467">
        <v>0</v>
      </c>
      <c r="BO467" t="s">
        <v>3</v>
      </c>
      <c r="BP467">
        <v>0</v>
      </c>
      <c r="BQ467">
        <v>6</v>
      </c>
      <c r="BR467">
        <v>0</v>
      </c>
      <c r="BS467">
        <v>1</v>
      </c>
      <c r="BT467">
        <v>1</v>
      </c>
      <c r="BU467">
        <v>1</v>
      </c>
      <c r="BV467">
        <v>1</v>
      </c>
      <c r="BW467">
        <v>1</v>
      </c>
      <c r="BX467">
        <v>1</v>
      </c>
      <c r="BY467" t="s">
        <v>3</v>
      </c>
      <c r="BZ467">
        <v>90</v>
      </c>
      <c r="CA467">
        <v>46</v>
      </c>
      <c r="CB467" t="s">
        <v>3</v>
      </c>
      <c r="CE467">
        <v>0</v>
      </c>
      <c r="CF467">
        <v>0</v>
      </c>
      <c r="CG467">
        <v>0</v>
      </c>
      <c r="CM467">
        <v>0</v>
      </c>
      <c r="CN467" t="s">
        <v>3</v>
      </c>
      <c r="CO467">
        <v>0</v>
      </c>
      <c r="CP467">
        <f t="shared" ref="CP467:CP486" si="349">(P467+Q467+S467+R467)</f>
        <v>0</v>
      </c>
      <c r="CQ467">
        <f>SUMIF(SmtRes!AQ316:'SmtRes'!AQ316,"=1",SmtRes!AA316:'SmtRes'!AA316)</f>
        <v>0</v>
      </c>
      <c r="CR467">
        <f>SUMIF(SmtRes!AQ316:'SmtRes'!AQ316,"=1",SmtRes!AB316:'SmtRes'!AB316)</f>
        <v>0</v>
      </c>
      <c r="CS467">
        <f>SUMIF(SmtRes!AQ316:'SmtRes'!AQ316,"=1",SmtRes!AC316:'SmtRes'!AC316)</f>
        <v>0</v>
      </c>
      <c r="CT467">
        <f>SUMIF(SmtRes!AQ316:'SmtRes'!AQ316,"=1",SmtRes!AD316:'SmtRes'!AD316)</f>
        <v>398.99</v>
      </c>
      <c r="CU467">
        <f t="shared" ref="CU467:CU486" si="350">AG467</f>
        <v>0</v>
      </c>
      <c r="CV467">
        <f>SUMIF(SmtRes!AQ316:'SmtRes'!AQ316,"=1",SmtRes!BU316:'SmtRes'!BU316)</f>
        <v>17.8</v>
      </c>
      <c r="CW467">
        <f>SUMIF(SmtRes!AQ316:'SmtRes'!AQ316,"=1",SmtRes!BV316:'SmtRes'!BV316)</f>
        <v>0</v>
      </c>
      <c r="CX467">
        <f t="shared" ref="CX467:CX486" si="351">AJ467</f>
        <v>0</v>
      </c>
      <c r="CY467">
        <f>(((S467+R467)*AT467)/100)</f>
        <v>0</v>
      </c>
      <c r="CZ467">
        <f>(((S467+R467)*AU467)/100)</f>
        <v>0</v>
      </c>
      <c r="DC467" t="s">
        <v>3</v>
      </c>
      <c r="DD467" t="s">
        <v>3</v>
      </c>
      <c r="DE467" t="s">
        <v>3</v>
      </c>
      <c r="DF467" t="s">
        <v>3</v>
      </c>
      <c r="DG467" t="s">
        <v>3</v>
      </c>
      <c r="DH467" t="s">
        <v>3</v>
      </c>
      <c r="DI467" t="s">
        <v>3</v>
      </c>
      <c r="DJ467" t="s">
        <v>3</v>
      </c>
      <c r="DK467" t="s">
        <v>3</v>
      </c>
      <c r="DL467" t="s">
        <v>3</v>
      </c>
      <c r="DM467" t="s">
        <v>3</v>
      </c>
      <c r="DN467">
        <v>0</v>
      </c>
      <c r="DO467">
        <v>0</v>
      </c>
      <c r="DP467">
        <v>1</v>
      </c>
      <c r="DQ467">
        <v>1</v>
      </c>
      <c r="DU467">
        <v>1005</v>
      </c>
      <c r="DV467" t="s">
        <v>22</v>
      </c>
      <c r="DW467" t="s">
        <v>22</v>
      </c>
      <c r="DX467">
        <v>100</v>
      </c>
      <c r="DZ467" t="s">
        <v>3</v>
      </c>
      <c r="EA467" t="s">
        <v>3</v>
      </c>
      <c r="EB467" t="s">
        <v>3</v>
      </c>
      <c r="EC467" t="s">
        <v>3</v>
      </c>
      <c r="EE467">
        <v>31728057</v>
      </c>
      <c r="EF467">
        <v>6</v>
      </c>
      <c r="EG467" t="s">
        <v>52</v>
      </c>
      <c r="EH467">
        <v>96</v>
      </c>
      <c r="EI467" t="s">
        <v>96</v>
      </c>
      <c r="EJ467">
        <v>1</v>
      </c>
      <c r="EK467">
        <v>62001</v>
      </c>
      <c r="EL467" t="s">
        <v>96</v>
      </c>
      <c r="EM467" t="s">
        <v>97</v>
      </c>
      <c r="EO467" t="s">
        <v>3</v>
      </c>
      <c r="EQ467">
        <v>0</v>
      </c>
      <c r="ER467">
        <v>0</v>
      </c>
      <c r="ES467">
        <v>0</v>
      </c>
      <c r="ET467">
        <v>0</v>
      </c>
      <c r="EU467">
        <v>0</v>
      </c>
      <c r="EV467">
        <v>0</v>
      </c>
      <c r="EW467">
        <v>17.8</v>
      </c>
      <c r="EX467">
        <v>0</v>
      </c>
      <c r="EY467">
        <v>0</v>
      </c>
      <c r="FQ467">
        <v>0</v>
      </c>
      <c r="FR467">
        <f t="shared" ref="FR467:FR486" si="352">ROUND(IF(BI467=3,GM467,0),2)</f>
        <v>0</v>
      </c>
      <c r="FS467">
        <v>0</v>
      </c>
      <c r="FX467">
        <v>90</v>
      </c>
      <c r="FY467">
        <v>46</v>
      </c>
      <c r="GA467" t="s">
        <v>3</v>
      </c>
      <c r="GD467">
        <v>1</v>
      </c>
      <c r="GF467">
        <v>778363486</v>
      </c>
      <c r="GG467">
        <v>2</v>
      </c>
      <c r="GH467">
        <v>1</v>
      </c>
      <c r="GI467">
        <v>-2</v>
      </c>
      <c r="GJ467">
        <v>0</v>
      </c>
      <c r="GK467">
        <v>0</v>
      </c>
      <c r="GL467">
        <f t="shared" ref="GL467:GL486" si="353">ROUND(IF(AND(BH467=3,BI467=3,FS467&lt;&gt;0),P467,0),2)</f>
        <v>0</v>
      </c>
      <c r="GM467">
        <f t="shared" ref="GM467:GM486" si="354">ROUND(O467+X467+Y467,2)+GX467</f>
        <v>0</v>
      </c>
      <c r="GN467">
        <f t="shared" ref="GN467:GN486" si="355">IF(OR(BI467=0,BI467=1),GM467-GX467,0)</f>
        <v>0</v>
      </c>
      <c r="GO467">
        <f t="shared" ref="GO467:GO486" si="356">IF(BI467=2,GM467-GX467,0)</f>
        <v>0</v>
      </c>
      <c r="GP467">
        <f t="shared" ref="GP467:GP486" si="357">IF(BI467=4,GM467-GX467,0)</f>
        <v>0</v>
      </c>
      <c r="GR467">
        <v>0</v>
      </c>
      <c r="GS467">
        <v>3</v>
      </c>
      <c r="GT467">
        <v>0</v>
      </c>
      <c r="GU467" t="s">
        <v>3</v>
      </c>
      <c r="GV467">
        <f t="shared" ref="GV467:GV486" si="358">ROUND((GT467),6)</f>
        <v>0</v>
      </c>
      <c r="GW467">
        <v>1</v>
      </c>
      <c r="GX467">
        <f t="shared" ref="GX467:GX486" si="359">ROUND(HC467*I467,2)</f>
        <v>0</v>
      </c>
      <c r="HA467">
        <v>0</v>
      </c>
      <c r="HB467">
        <v>0</v>
      </c>
      <c r="HC467">
        <f t="shared" ref="HC467:HC486" si="360">GV467*GW467</f>
        <v>0</v>
      </c>
      <c r="HE467" t="s">
        <v>3</v>
      </c>
      <c r="HF467" t="s">
        <v>3</v>
      </c>
      <c r="HM467" t="s">
        <v>3</v>
      </c>
      <c r="HN467" t="s">
        <v>98</v>
      </c>
      <c r="HO467" t="s">
        <v>99</v>
      </c>
      <c r="HP467" t="s">
        <v>96</v>
      </c>
      <c r="HQ467" t="s">
        <v>96</v>
      </c>
      <c r="IK467">
        <v>0</v>
      </c>
    </row>
    <row r="468" spans="1:245" x14ac:dyDescent="0.2">
      <c r="A468">
        <v>17</v>
      </c>
      <c r="B468">
        <v>1</v>
      </c>
      <c r="C468">
        <f>ROW(SmtRes!A324)</f>
        <v>324</v>
      </c>
      <c r="D468">
        <f>ROW(EtalonRes!A324)</f>
        <v>324</v>
      </c>
      <c r="E468" t="s">
        <v>551</v>
      </c>
      <c r="F468" t="s">
        <v>481</v>
      </c>
      <c r="G468" t="s">
        <v>482</v>
      </c>
      <c r="H468" t="s">
        <v>22</v>
      </c>
      <c r="I468">
        <v>0</v>
      </c>
      <c r="J468">
        <v>0</v>
      </c>
      <c r="K468">
        <v>0</v>
      </c>
      <c r="O468">
        <f t="shared" si="341"/>
        <v>0</v>
      </c>
      <c r="P468">
        <f>SUMIF(SmtRes!AQ317:'SmtRes'!AQ324,"=1",SmtRes!DF317:'SmtRes'!DF324)</f>
        <v>0</v>
      </c>
      <c r="Q468">
        <f>SUMIF(SmtRes!AQ317:'SmtRes'!AQ324,"=1",SmtRes!DG317:'SmtRes'!DG324)</f>
        <v>0</v>
      </c>
      <c r="R468">
        <f>SUMIF(SmtRes!AQ317:'SmtRes'!AQ324,"=1",SmtRes!DH317:'SmtRes'!DH324)</f>
        <v>0</v>
      </c>
      <c r="S468">
        <f>SUMIF(SmtRes!AQ317:'SmtRes'!AQ324,"=1",SmtRes!DI317:'SmtRes'!DI324)</f>
        <v>0</v>
      </c>
      <c r="T468">
        <f t="shared" si="342"/>
        <v>0</v>
      </c>
      <c r="U468">
        <f>SUMIF(SmtRes!AQ317:'SmtRes'!AQ324,"=1",SmtRes!CV317:'SmtRes'!CV324)</f>
        <v>0</v>
      </c>
      <c r="V468">
        <f>SUMIF(SmtRes!AQ317:'SmtRes'!AQ324,"=1",SmtRes!CW317:'SmtRes'!CW324)</f>
        <v>0</v>
      </c>
      <c r="W468">
        <f t="shared" si="343"/>
        <v>0</v>
      </c>
      <c r="X468">
        <f t="shared" si="344"/>
        <v>0</v>
      </c>
      <c r="Y468">
        <f t="shared" si="345"/>
        <v>0</v>
      </c>
      <c r="AA468">
        <v>32945098</v>
      </c>
      <c r="AB468">
        <f t="shared" si="346"/>
        <v>16275.5406</v>
      </c>
      <c r="AC468">
        <f>ROUND((0),6)</f>
        <v>0</v>
      </c>
      <c r="AD468">
        <f>ROUND((((0)-(0))+AE468),6)</f>
        <v>0</v>
      </c>
      <c r="AE468">
        <f>ROUND((0),6)</f>
        <v>0</v>
      </c>
      <c r="AF468">
        <f>ROUND((SUM(SmtRes!BT317:'SmtRes'!BT324)),6)</f>
        <v>16275.5406</v>
      </c>
      <c r="AG468">
        <f t="shared" si="347"/>
        <v>0</v>
      </c>
      <c r="AH468">
        <f>(SUM(SmtRes!BU317:'SmtRes'!BU324))</f>
        <v>37.363500000000002</v>
      </c>
      <c r="AI468">
        <f>(SUM(SmtRes!BV317:'SmtRes'!BV324))</f>
        <v>1.1625000000000001</v>
      </c>
      <c r="AJ468">
        <f t="shared" si="348"/>
        <v>0</v>
      </c>
      <c r="AK468">
        <v>14152.644000000002</v>
      </c>
      <c r="AL468">
        <v>0</v>
      </c>
      <c r="AM468">
        <v>0</v>
      </c>
      <c r="AN468">
        <v>0</v>
      </c>
      <c r="AO468">
        <v>14152.644000000002</v>
      </c>
      <c r="AP468">
        <v>0</v>
      </c>
      <c r="AQ468">
        <v>32.49</v>
      </c>
      <c r="AR468">
        <v>0.92999999999999994</v>
      </c>
      <c r="AS468">
        <v>0</v>
      </c>
      <c r="AT468">
        <v>90</v>
      </c>
      <c r="AU468">
        <v>41.65</v>
      </c>
      <c r="AV468">
        <v>1</v>
      </c>
      <c r="AW468">
        <v>1</v>
      </c>
      <c r="AZ468">
        <v>1</v>
      </c>
      <c r="BA468">
        <v>1</v>
      </c>
      <c r="BB468">
        <v>1</v>
      </c>
      <c r="BC468">
        <v>1</v>
      </c>
      <c r="BD468" t="s">
        <v>3</v>
      </c>
      <c r="BE468" t="s">
        <v>3</v>
      </c>
      <c r="BF468" t="s">
        <v>3</v>
      </c>
      <c r="BG468" t="s">
        <v>3</v>
      </c>
      <c r="BH468">
        <v>0</v>
      </c>
      <c r="BI468">
        <v>1</v>
      </c>
      <c r="BJ468" t="s">
        <v>483</v>
      </c>
      <c r="BM468">
        <v>15001</v>
      </c>
      <c r="BN468">
        <v>0</v>
      </c>
      <c r="BO468" t="s">
        <v>3</v>
      </c>
      <c r="BP468">
        <v>0</v>
      </c>
      <c r="BQ468">
        <v>2</v>
      </c>
      <c r="BR468">
        <v>0</v>
      </c>
      <c r="BS468">
        <v>1</v>
      </c>
      <c r="BT468">
        <v>1</v>
      </c>
      <c r="BU468">
        <v>1</v>
      </c>
      <c r="BV468">
        <v>1</v>
      </c>
      <c r="BW468">
        <v>1</v>
      </c>
      <c r="BX468">
        <v>1</v>
      </c>
      <c r="BY468" t="s">
        <v>3</v>
      </c>
      <c r="BZ468">
        <v>100</v>
      </c>
      <c r="CA468">
        <v>49</v>
      </c>
      <c r="CB468" t="s">
        <v>3</v>
      </c>
      <c r="CE468">
        <v>0</v>
      </c>
      <c r="CF468">
        <v>0</v>
      </c>
      <c r="CG468">
        <v>0</v>
      </c>
      <c r="CM468">
        <v>0</v>
      </c>
      <c r="CN468" t="s">
        <v>1038</v>
      </c>
      <c r="CO468">
        <v>0</v>
      </c>
      <c r="CP468">
        <f t="shared" si="349"/>
        <v>0</v>
      </c>
      <c r="CQ468">
        <f>SUMIF(SmtRes!AQ317:'SmtRes'!AQ324,"=1",SmtRes!AA317:'SmtRes'!AA324)</f>
        <v>0</v>
      </c>
      <c r="CR468">
        <f>SUMIF(SmtRes!AQ317:'SmtRes'!AQ324,"=1",SmtRes!AB317:'SmtRes'!AB324)</f>
        <v>0</v>
      </c>
      <c r="CS468">
        <f>SUMIF(SmtRes!AQ317:'SmtRes'!AQ324,"=1",SmtRes!AC317:'SmtRes'!AC324)</f>
        <v>0</v>
      </c>
      <c r="CT468">
        <f>SUMIF(SmtRes!AQ317:'SmtRes'!AQ324,"=1",SmtRes!AD317:'SmtRes'!AD324)</f>
        <v>435.6</v>
      </c>
      <c r="CU468">
        <f t="shared" si="350"/>
        <v>0</v>
      </c>
      <c r="CV468">
        <f>SUMIF(SmtRes!AQ317:'SmtRes'!AQ324,"=1",SmtRes!BU317:'SmtRes'!BU324)</f>
        <v>37.363500000000002</v>
      </c>
      <c r="CW468">
        <f>SUMIF(SmtRes!AQ317:'SmtRes'!AQ324,"=1",SmtRes!BV317:'SmtRes'!BV324)</f>
        <v>1.1625000000000001</v>
      </c>
      <c r="CX468">
        <f t="shared" si="351"/>
        <v>0</v>
      </c>
      <c r="CY468">
        <f>(((S468+R468)*AT468)/100)</f>
        <v>0</v>
      </c>
      <c r="CZ468">
        <f>(((S468+R468)*AU468)/100)</f>
        <v>0</v>
      </c>
      <c r="DC468" t="s">
        <v>3</v>
      </c>
      <c r="DD468" t="s">
        <v>3</v>
      </c>
      <c r="DE468" t="s">
        <v>520</v>
      </c>
      <c r="DF468" t="s">
        <v>520</v>
      </c>
      <c r="DG468" t="s">
        <v>521</v>
      </c>
      <c r="DH468" t="s">
        <v>3</v>
      </c>
      <c r="DI468" t="s">
        <v>521</v>
      </c>
      <c r="DJ468" t="s">
        <v>520</v>
      </c>
      <c r="DK468" t="s">
        <v>3</v>
      </c>
      <c r="DL468" t="s">
        <v>522</v>
      </c>
      <c r="DM468" t="s">
        <v>523</v>
      </c>
      <c r="DN468">
        <v>0</v>
      </c>
      <c r="DO468">
        <v>0</v>
      </c>
      <c r="DP468">
        <v>1</v>
      </c>
      <c r="DQ468">
        <v>1</v>
      </c>
      <c r="DU468">
        <v>1005</v>
      </c>
      <c r="DV468" t="s">
        <v>22</v>
      </c>
      <c r="DW468" t="s">
        <v>22</v>
      </c>
      <c r="DX468">
        <v>100</v>
      </c>
      <c r="DZ468" t="s">
        <v>3</v>
      </c>
      <c r="EA468" t="s">
        <v>3</v>
      </c>
      <c r="EB468" t="s">
        <v>3</v>
      </c>
      <c r="EC468" t="s">
        <v>3</v>
      </c>
      <c r="EE468">
        <v>31728000</v>
      </c>
      <c r="EF468">
        <v>2</v>
      </c>
      <c r="EG468" t="s">
        <v>24</v>
      </c>
      <c r="EH468">
        <v>15</v>
      </c>
      <c r="EI468" t="s">
        <v>182</v>
      </c>
      <c r="EJ468">
        <v>1</v>
      </c>
      <c r="EK468">
        <v>15001</v>
      </c>
      <c r="EL468" t="s">
        <v>182</v>
      </c>
      <c r="EM468" t="s">
        <v>183</v>
      </c>
      <c r="EO468" t="s">
        <v>44</v>
      </c>
      <c r="EQ468">
        <v>0</v>
      </c>
      <c r="ER468">
        <v>0</v>
      </c>
      <c r="ES468">
        <v>0</v>
      </c>
      <c r="ET468">
        <v>0</v>
      </c>
      <c r="EU468">
        <v>0</v>
      </c>
      <c r="EV468">
        <v>0</v>
      </c>
      <c r="EW468">
        <v>32.49</v>
      </c>
      <c r="EX468">
        <v>0.93</v>
      </c>
      <c r="EY468">
        <v>0</v>
      </c>
      <c r="FQ468">
        <v>0</v>
      </c>
      <c r="FR468">
        <f t="shared" si="352"/>
        <v>0</v>
      </c>
      <c r="FS468">
        <v>0</v>
      </c>
      <c r="FX468">
        <v>90</v>
      </c>
      <c r="FY468">
        <v>41.65</v>
      </c>
      <c r="GA468" t="s">
        <v>3</v>
      </c>
      <c r="GD468">
        <v>1</v>
      </c>
      <c r="GF468">
        <v>286459372</v>
      </c>
      <c r="GG468">
        <v>2</v>
      </c>
      <c r="GH468">
        <v>1</v>
      </c>
      <c r="GI468">
        <v>-2</v>
      </c>
      <c r="GJ468">
        <v>0</v>
      </c>
      <c r="GK468">
        <v>0</v>
      </c>
      <c r="GL468">
        <f t="shared" si="353"/>
        <v>0</v>
      </c>
      <c r="GM468">
        <f t="shared" si="354"/>
        <v>0</v>
      </c>
      <c r="GN468">
        <f t="shared" si="355"/>
        <v>0</v>
      </c>
      <c r="GO468">
        <f t="shared" si="356"/>
        <v>0</v>
      </c>
      <c r="GP468">
        <f t="shared" si="357"/>
        <v>0</v>
      </c>
      <c r="GR468">
        <v>0</v>
      </c>
      <c r="GS468">
        <v>3</v>
      </c>
      <c r="GT468">
        <v>0</v>
      </c>
      <c r="GU468" t="s">
        <v>3</v>
      </c>
      <c r="GV468">
        <f t="shared" si="358"/>
        <v>0</v>
      </c>
      <c r="GW468">
        <v>1</v>
      </c>
      <c r="GX468">
        <f t="shared" si="359"/>
        <v>0</v>
      </c>
      <c r="HA468">
        <v>0</v>
      </c>
      <c r="HB468">
        <v>0</v>
      </c>
      <c r="HC468">
        <f t="shared" si="360"/>
        <v>0</v>
      </c>
      <c r="HE468" t="s">
        <v>3</v>
      </c>
      <c r="HF468" t="s">
        <v>3</v>
      </c>
      <c r="HM468" t="s">
        <v>3</v>
      </c>
      <c r="HN468" t="s">
        <v>184</v>
      </c>
      <c r="HO468" t="s">
        <v>185</v>
      </c>
      <c r="HP468" t="s">
        <v>182</v>
      </c>
      <c r="HQ468" t="s">
        <v>182</v>
      </c>
      <c r="IK468">
        <v>0</v>
      </c>
    </row>
    <row r="469" spans="1:245" x14ac:dyDescent="0.2">
      <c r="A469">
        <v>18</v>
      </c>
      <c r="B469">
        <v>1</v>
      </c>
      <c r="C469">
        <v>323</v>
      </c>
      <c r="E469" t="s">
        <v>552</v>
      </c>
      <c r="F469" t="s">
        <v>282</v>
      </c>
      <c r="G469" t="s">
        <v>283</v>
      </c>
      <c r="H469" t="s">
        <v>33</v>
      </c>
      <c r="I469">
        <f>I468*J469</f>
        <v>0</v>
      </c>
      <c r="J469">
        <v>0</v>
      </c>
      <c r="K469">
        <v>0</v>
      </c>
      <c r="O469">
        <f t="shared" si="341"/>
        <v>0</v>
      </c>
      <c r="P469">
        <f>ROUND(CQ469*I469,2)</f>
        <v>0</v>
      </c>
      <c r="Q469">
        <f>ROUND(CR469*I469,2)</f>
        <v>0</v>
      </c>
      <c r="R469">
        <f>ROUND(CS469*I469,2)</f>
        <v>0</v>
      </c>
      <c r="S469">
        <f>ROUND(CT469*I469,2)</f>
        <v>0</v>
      </c>
      <c r="T469">
        <f t="shared" si="342"/>
        <v>0</v>
      </c>
      <c r="U469">
        <f>ROUND(CV469*I469,7)</f>
        <v>0</v>
      </c>
      <c r="V469">
        <f>ROUND(CW469*I469,7)</f>
        <v>0</v>
      </c>
      <c r="W469">
        <f t="shared" si="343"/>
        <v>0</v>
      </c>
      <c r="X469">
        <f t="shared" si="344"/>
        <v>0</v>
      </c>
      <c r="Y469">
        <f t="shared" si="345"/>
        <v>0</v>
      </c>
      <c r="AA469">
        <v>32945098</v>
      </c>
      <c r="AB469">
        <f t="shared" si="346"/>
        <v>0</v>
      </c>
      <c r="AC469">
        <f>ROUND((ES469),6)</f>
        <v>0</v>
      </c>
      <c r="AD469">
        <f>ROUND((((ET469)-(EU469))+AE469),6)</f>
        <v>0</v>
      </c>
      <c r="AE469">
        <f t="shared" ref="AE469:AF472" si="361">ROUND((EU469),6)</f>
        <v>0</v>
      </c>
      <c r="AF469">
        <f t="shared" si="361"/>
        <v>0</v>
      </c>
      <c r="AG469">
        <f t="shared" si="347"/>
        <v>0</v>
      </c>
      <c r="AH469">
        <f t="shared" ref="AH469:AI472" si="362">(EW469)</f>
        <v>0</v>
      </c>
      <c r="AI469">
        <f t="shared" si="362"/>
        <v>0</v>
      </c>
      <c r="AJ469">
        <f t="shared" si="348"/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100</v>
      </c>
      <c r="AU469">
        <v>49</v>
      </c>
      <c r="AV469">
        <v>1</v>
      </c>
      <c r="AW469">
        <v>1</v>
      </c>
      <c r="AZ469">
        <v>1</v>
      </c>
      <c r="BA469">
        <v>1</v>
      </c>
      <c r="BB469">
        <v>1</v>
      </c>
      <c r="BC469">
        <v>1</v>
      </c>
      <c r="BD469" t="s">
        <v>3</v>
      </c>
      <c r="BE469" t="s">
        <v>3</v>
      </c>
      <c r="BF469" t="s">
        <v>3</v>
      </c>
      <c r="BG469" t="s">
        <v>3</v>
      </c>
      <c r="BH469">
        <v>3</v>
      </c>
      <c r="BI469">
        <v>1</v>
      </c>
      <c r="BJ469" t="s">
        <v>3</v>
      </c>
      <c r="BM469">
        <v>15001</v>
      </c>
      <c r="BN469">
        <v>0</v>
      </c>
      <c r="BO469" t="s">
        <v>3</v>
      </c>
      <c r="BP469">
        <v>0</v>
      </c>
      <c r="BQ469">
        <v>2</v>
      </c>
      <c r="BR469">
        <v>0</v>
      </c>
      <c r="BS469">
        <v>1</v>
      </c>
      <c r="BT469">
        <v>1</v>
      </c>
      <c r="BU469">
        <v>1</v>
      </c>
      <c r="BV469">
        <v>1</v>
      </c>
      <c r="BW469">
        <v>1</v>
      </c>
      <c r="BX469">
        <v>1</v>
      </c>
      <c r="BY469" t="s">
        <v>3</v>
      </c>
      <c r="BZ469">
        <v>100</v>
      </c>
      <c r="CA469">
        <v>49</v>
      </c>
      <c r="CB469" t="s">
        <v>3</v>
      </c>
      <c r="CE469">
        <v>0</v>
      </c>
      <c r="CF469">
        <v>0</v>
      </c>
      <c r="CG469">
        <v>0</v>
      </c>
      <c r="CM469">
        <v>0</v>
      </c>
      <c r="CN469" t="s">
        <v>3</v>
      </c>
      <c r="CO469">
        <v>0</v>
      </c>
      <c r="CP469">
        <f t="shared" si="349"/>
        <v>0</v>
      </c>
      <c r="CQ469">
        <f>ROUND(AL469*BC469,2)</f>
        <v>0</v>
      </c>
      <c r="CR469">
        <f>ROUND(AM469*BB469,2)</f>
        <v>0</v>
      </c>
      <c r="CS469">
        <f>ROUND(AN469*BS469,2)</f>
        <v>0</v>
      </c>
      <c r="CT469">
        <f>ROUND(AO469*BA469,2)</f>
        <v>0</v>
      </c>
      <c r="CU469">
        <f t="shared" si="350"/>
        <v>0</v>
      </c>
      <c r="CV469">
        <f t="shared" ref="CV469:CW472" si="363">AH469</f>
        <v>0</v>
      </c>
      <c r="CW469">
        <f t="shared" si="363"/>
        <v>0</v>
      </c>
      <c r="CX469">
        <f t="shared" si="351"/>
        <v>0</v>
      </c>
      <c r="CY469">
        <f>(((S469+R469)*AT469)/100)</f>
        <v>0</v>
      </c>
      <c r="CZ469">
        <f>(((S469+R469)*AU469)/100)</f>
        <v>0</v>
      </c>
      <c r="DC469" t="s">
        <v>3</v>
      </c>
      <c r="DD469" t="s">
        <v>3</v>
      </c>
      <c r="DE469" t="s">
        <v>3</v>
      </c>
      <c r="DF469" t="s">
        <v>3</v>
      </c>
      <c r="DG469" t="s">
        <v>3</v>
      </c>
      <c r="DH469" t="s">
        <v>3</v>
      </c>
      <c r="DI469" t="s">
        <v>3</v>
      </c>
      <c r="DJ469" t="s">
        <v>3</v>
      </c>
      <c r="DK469" t="s">
        <v>3</v>
      </c>
      <c r="DL469" t="s">
        <v>3</v>
      </c>
      <c r="DM469" t="s">
        <v>3</v>
      </c>
      <c r="DN469">
        <v>0</v>
      </c>
      <c r="DO469">
        <v>0</v>
      </c>
      <c r="DP469">
        <v>1</v>
      </c>
      <c r="DQ469">
        <v>1</v>
      </c>
      <c r="DU469">
        <v>1009</v>
      </c>
      <c r="DV469" t="s">
        <v>33</v>
      </c>
      <c r="DW469" t="s">
        <v>33</v>
      </c>
      <c r="DX469">
        <v>1000</v>
      </c>
      <c r="DZ469" t="s">
        <v>3</v>
      </c>
      <c r="EA469" t="s">
        <v>3</v>
      </c>
      <c r="EB469" t="s">
        <v>3</v>
      </c>
      <c r="EC469" t="s">
        <v>3</v>
      </c>
      <c r="EE469">
        <v>31728000</v>
      </c>
      <c r="EF469">
        <v>2</v>
      </c>
      <c r="EG469" t="s">
        <v>24</v>
      </c>
      <c r="EH469">
        <v>15</v>
      </c>
      <c r="EI469" t="s">
        <v>182</v>
      </c>
      <c r="EJ469">
        <v>1</v>
      </c>
      <c r="EK469">
        <v>15001</v>
      </c>
      <c r="EL469" t="s">
        <v>182</v>
      </c>
      <c r="EM469" t="s">
        <v>183</v>
      </c>
      <c r="EO469" t="s">
        <v>3</v>
      </c>
      <c r="EQ469">
        <v>0</v>
      </c>
      <c r="ER469">
        <v>0</v>
      </c>
      <c r="ES469">
        <v>0</v>
      </c>
      <c r="ET469">
        <v>0</v>
      </c>
      <c r="EU469">
        <v>0</v>
      </c>
      <c r="EV469">
        <v>0</v>
      </c>
      <c r="EW469">
        <v>0</v>
      </c>
      <c r="EX469">
        <v>0</v>
      </c>
      <c r="FQ469">
        <v>0</v>
      </c>
      <c r="FR469">
        <f t="shared" si="352"/>
        <v>0</v>
      </c>
      <c r="FS469">
        <v>0</v>
      </c>
      <c r="FX469">
        <v>100</v>
      </c>
      <c r="FY469">
        <v>49</v>
      </c>
      <c r="GA469" t="s">
        <v>3</v>
      </c>
      <c r="GD469">
        <v>1</v>
      </c>
      <c r="GF469">
        <v>1880203204</v>
      </c>
      <c r="GG469">
        <v>2</v>
      </c>
      <c r="GH469">
        <v>1</v>
      </c>
      <c r="GI469">
        <v>-2</v>
      </c>
      <c r="GJ469">
        <v>0</v>
      </c>
      <c r="GK469">
        <v>0</v>
      </c>
      <c r="GL469">
        <f t="shared" si="353"/>
        <v>0</v>
      </c>
      <c r="GM469">
        <f t="shared" si="354"/>
        <v>0</v>
      </c>
      <c r="GN469">
        <f t="shared" si="355"/>
        <v>0</v>
      </c>
      <c r="GO469">
        <f t="shared" si="356"/>
        <v>0</v>
      </c>
      <c r="GP469">
        <f t="shared" si="357"/>
        <v>0</v>
      </c>
      <c r="GR469">
        <v>0</v>
      </c>
      <c r="GS469">
        <v>3</v>
      </c>
      <c r="GT469">
        <v>0</v>
      </c>
      <c r="GU469" t="s">
        <v>3</v>
      </c>
      <c r="GV469">
        <f t="shared" si="358"/>
        <v>0</v>
      </c>
      <c r="GW469">
        <v>1</v>
      </c>
      <c r="GX469">
        <f t="shared" si="359"/>
        <v>0</v>
      </c>
      <c r="HA469">
        <v>0</v>
      </c>
      <c r="HB469">
        <v>0</v>
      </c>
      <c r="HC469">
        <f t="shared" si="360"/>
        <v>0</v>
      </c>
      <c r="HE469" t="s">
        <v>3</v>
      </c>
      <c r="HF469" t="s">
        <v>3</v>
      </c>
      <c r="HM469" t="s">
        <v>3</v>
      </c>
      <c r="HN469" t="s">
        <v>184</v>
      </c>
      <c r="HO469" t="s">
        <v>185</v>
      </c>
      <c r="HP469" t="s">
        <v>182</v>
      </c>
      <c r="HQ469" t="s">
        <v>182</v>
      </c>
      <c r="IK469">
        <v>0</v>
      </c>
    </row>
    <row r="470" spans="1:245" x14ac:dyDescent="0.2">
      <c r="A470">
        <v>18</v>
      </c>
      <c r="B470">
        <v>1</v>
      </c>
      <c r="C470">
        <v>324</v>
      </c>
      <c r="E470" t="s">
        <v>553</v>
      </c>
      <c r="F470" t="s">
        <v>285</v>
      </c>
      <c r="G470" t="s">
        <v>191</v>
      </c>
      <c r="H470" t="s">
        <v>33</v>
      </c>
      <c r="I470">
        <f>I468*J470</f>
        <v>0</v>
      </c>
      <c r="J470">
        <v>0</v>
      </c>
      <c r="K470">
        <v>0</v>
      </c>
      <c r="O470">
        <f t="shared" si="341"/>
        <v>0</v>
      </c>
      <c r="P470">
        <f>ROUND(CQ470*I470,2)</f>
        <v>0</v>
      </c>
      <c r="Q470">
        <f>ROUND(CR470*I470,2)</f>
        <v>0</v>
      </c>
      <c r="R470">
        <f>ROUND(CS470*I470,2)</f>
        <v>0</v>
      </c>
      <c r="S470">
        <f>ROUND(CT470*I470,2)</f>
        <v>0</v>
      </c>
      <c r="T470">
        <f t="shared" si="342"/>
        <v>0</v>
      </c>
      <c r="U470">
        <f>ROUND(CV470*I470,7)</f>
        <v>0</v>
      </c>
      <c r="V470">
        <f>ROUND(CW470*I470,7)</f>
        <v>0</v>
      </c>
      <c r="W470">
        <f t="shared" si="343"/>
        <v>0</v>
      </c>
      <c r="X470">
        <f t="shared" si="344"/>
        <v>0</v>
      </c>
      <c r="Y470">
        <f t="shared" si="345"/>
        <v>0</v>
      </c>
      <c r="AA470">
        <v>32945098</v>
      </c>
      <c r="AB470">
        <f t="shared" si="346"/>
        <v>0</v>
      </c>
      <c r="AC470">
        <f>ROUND((ES470),6)</f>
        <v>0</v>
      </c>
      <c r="AD470">
        <f>ROUND((((ET470)-(EU470))+AE470),6)</f>
        <v>0</v>
      </c>
      <c r="AE470">
        <f t="shared" si="361"/>
        <v>0</v>
      </c>
      <c r="AF470">
        <f t="shared" si="361"/>
        <v>0</v>
      </c>
      <c r="AG470">
        <f t="shared" si="347"/>
        <v>0</v>
      </c>
      <c r="AH470">
        <f t="shared" si="362"/>
        <v>0</v>
      </c>
      <c r="AI470">
        <f t="shared" si="362"/>
        <v>0</v>
      </c>
      <c r="AJ470">
        <f t="shared" si="348"/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100</v>
      </c>
      <c r="AU470">
        <v>49</v>
      </c>
      <c r="AV470">
        <v>1</v>
      </c>
      <c r="AW470">
        <v>1</v>
      </c>
      <c r="AZ470">
        <v>1</v>
      </c>
      <c r="BA470">
        <v>1</v>
      </c>
      <c r="BB470">
        <v>1</v>
      </c>
      <c r="BC470">
        <v>1</v>
      </c>
      <c r="BD470" t="s">
        <v>3</v>
      </c>
      <c r="BE470" t="s">
        <v>3</v>
      </c>
      <c r="BF470" t="s">
        <v>3</v>
      </c>
      <c r="BG470" t="s">
        <v>3</v>
      </c>
      <c r="BH470">
        <v>3</v>
      </c>
      <c r="BI470">
        <v>1</v>
      </c>
      <c r="BJ470" t="s">
        <v>3</v>
      </c>
      <c r="BM470">
        <v>15001</v>
      </c>
      <c r="BN470">
        <v>0</v>
      </c>
      <c r="BO470" t="s">
        <v>3</v>
      </c>
      <c r="BP470">
        <v>0</v>
      </c>
      <c r="BQ470">
        <v>2</v>
      </c>
      <c r="BR470">
        <v>0</v>
      </c>
      <c r="BS470">
        <v>1</v>
      </c>
      <c r="BT470">
        <v>1</v>
      </c>
      <c r="BU470">
        <v>1</v>
      </c>
      <c r="BV470">
        <v>1</v>
      </c>
      <c r="BW470">
        <v>1</v>
      </c>
      <c r="BX470">
        <v>1</v>
      </c>
      <c r="BY470" t="s">
        <v>3</v>
      </c>
      <c r="BZ470">
        <v>100</v>
      </c>
      <c r="CA470">
        <v>49</v>
      </c>
      <c r="CB470" t="s">
        <v>3</v>
      </c>
      <c r="CE470">
        <v>0</v>
      </c>
      <c r="CF470">
        <v>0</v>
      </c>
      <c r="CG470">
        <v>0</v>
      </c>
      <c r="CM470">
        <v>0</v>
      </c>
      <c r="CN470" t="s">
        <v>3</v>
      </c>
      <c r="CO470">
        <v>0</v>
      </c>
      <c r="CP470">
        <f t="shared" si="349"/>
        <v>0</v>
      </c>
      <c r="CQ470">
        <f>ROUND(AL470*BC470,2)</f>
        <v>0</v>
      </c>
      <c r="CR470">
        <f>ROUND(AM470*BB470,2)</f>
        <v>0</v>
      </c>
      <c r="CS470">
        <f>ROUND(AN470*BS470,2)</f>
        <v>0</v>
      </c>
      <c r="CT470">
        <f>ROUND(AO470*BA470,2)</f>
        <v>0</v>
      </c>
      <c r="CU470">
        <f t="shared" si="350"/>
        <v>0</v>
      </c>
      <c r="CV470">
        <f t="shared" si="363"/>
        <v>0</v>
      </c>
      <c r="CW470">
        <f t="shared" si="363"/>
        <v>0</v>
      </c>
      <c r="CX470">
        <f t="shared" si="351"/>
        <v>0</v>
      </c>
      <c r="CY470">
        <f>(((S470+R470)*AT470)/100)</f>
        <v>0</v>
      </c>
      <c r="CZ470">
        <f>(((S470+R470)*AU470)/100)</f>
        <v>0</v>
      </c>
      <c r="DC470" t="s">
        <v>3</v>
      </c>
      <c r="DD470" t="s">
        <v>3</v>
      </c>
      <c r="DE470" t="s">
        <v>3</v>
      </c>
      <c r="DF470" t="s">
        <v>3</v>
      </c>
      <c r="DG470" t="s">
        <v>3</v>
      </c>
      <c r="DH470" t="s">
        <v>3</v>
      </c>
      <c r="DI470" t="s">
        <v>3</v>
      </c>
      <c r="DJ470" t="s">
        <v>3</v>
      </c>
      <c r="DK470" t="s">
        <v>3</v>
      </c>
      <c r="DL470" t="s">
        <v>3</v>
      </c>
      <c r="DM470" t="s">
        <v>3</v>
      </c>
      <c r="DN470">
        <v>0</v>
      </c>
      <c r="DO470">
        <v>0</v>
      </c>
      <c r="DP470">
        <v>1</v>
      </c>
      <c r="DQ470">
        <v>1</v>
      </c>
      <c r="DU470">
        <v>1009</v>
      </c>
      <c r="DV470" t="s">
        <v>33</v>
      </c>
      <c r="DW470" t="s">
        <v>33</v>
      </c>
      <c r="DX470">
        <v>1000</v>
      </c>
      <c r="DZ470" t="s">
        <v>3</v>
      </c>
      <c r="EA470" t="s">
        <v>3</v>
      </c>
      <c r="EB470" t="s">
        <v>3</v>
      </c>
      <c r="EC470" t="s">
        <v>3</v>
      </c>
      <c r="EE470">
        <v>31728000</v>
      </c>
      <c r="EF470">
        <v>2</v>
      </c>
      <c r="EG470" t="s">
        <v>24</v>
      </c>
      <c r="EH470">
        <v>15</v>
      </c>
      <c r="EI470" t="s">
        <v>182</v>
      </c>
      <c r="EJ470">
        <v>1</v>
      </c>
      <c r="EK470">
        <v>15001</v>
      </c>
      <c r="EL470" t="s">
        <v>182</v>
      </c>
      <c r="EM470" t="s">
        <v>183</v>
      </c>
      <c r="EO470" t="s">
        <v>3</v>
      </c>
      <c r="EQ470">
        <v>0</v>
      </c>
      <c r="ER470">
        <v>0</v>
      </c>
      <c r="ES470">
        <v>0</v>
      </c>
      <c r="ET470">
        <v>0</v>
      </c>
      <c r="EU470">
        <v>0</v>
      </c>
      <c r="EV470">
        <v>0</v>
      </c>
      <c r="EW470">
        <v>0</v>
      </c>
      <c r="EX470">
        <v>0</v>
      </c>
      <c r="FQ470">
        <v>0</v>
      </c>
      <c r="FR470">
        <f t="shared" si="352"/>
        <v>0</v>
      </c>
      <c r="FS470">
        <v>0</v>
      </c>
      <c r="FX470">
        <v>100</v>
      </c>
      <c r="FY470">
        <v>49</v>
      </c>
      <c r="GA470" t="s">
        <v>3</v>
      </c>
      <c r="GD470">
        <v>1</v>
      </c>
      <c r="GF470">
        <v>-1212923053</v>
      </c>
      <c r="GG470">
        <v>2</v>
      </c>
      <c r="GH470">
        <v>1</v>
      </c>
      <c r="GI470">
        <v>-2</v>
      </c>
      <c r="GJ470">
        <v>0</v>
      </c>
      <c r="GK470">
        <v>0</v>
      </c>
      <c r="GL470">
        <f t="shared" si="353"/>
        <v>0</v>
      </c>
      <c r="GM470">
        <f t="shared" si="354"/>
        <v>0</v>
      </c>
      <c r="GN470">
        <f t="shared" si="355"/>
        <v>0</v>
      </c>
      <c r="GO470">
        <f t="shared" si="356"/>
        <v>0</v>
      </c>
      <c r="GP470">
        <f t="shared" si="357"/>
        <v>0</v>
      </c>
      <c r="GR470">
        <v>0</v>
      </c>
      <c r="GS470">
        <v>3</v>
      </c>
      <c r="GT470">
        <v>0</v>
      </c>
      <c r="GU470" t="s">
        <v>3</v>
      </c>
      <c r="GV470">
        <f t="shared" si="358"/>
        <v>0</v>
      </c>
      <c r="GW470">
        <v>1</v>
      </c>
      <c r="GX470">
        <f t="shared" si="359"/>
        <v>0</v>
      </c>
      <c r="HA470">
        <v>0</v>
      </c>
      <c r="HB470">
        <v>0</v>
      </c>
      <c r="HC470">
        <f t="shared" si="360"/>
        <v>0</v>
      </c>
      <c r="HE470" t="s">
        <v>3</v>
      </c>
      <c r="HF470" t="s">
        <v>3</v>
      </c>
      <c r="HM470" t="s">
        <v>3</v>
      </c>
      <c r="HN470" t="s">
        <v>184</v>
      </c>
      <c r="HO470" t="s">
        <v>185</v>
      </c>
      <c r="HP470" t="s">
        <v>182</v>
      </c>
      <c r="HQ470" t="s">
        <v>182</v>
      </c>
      <c r="IK470">
        <v>0</v>
      </c>
    </row>
    <row r="471" spans="1:245" x14ac:dyDescent="0.2">
      <c r="A471">
        <v>17</v>
      </c>
      <c r="B471">
        <v>1</v>
      </c>
      <c r="E471" t="s">
        <v>554</v>
      </c>
      <c r="F471" t="s">
        <v>555</v>
      </c>
      <c r="G471" t="s">
        <v>556</v>
      </c>
      <c r="H471" t="s">
        <v>33</v>
      </c>
      <c r="I471">
        <v>0</v>
      </c>
      <c r="J471">
        <v>0</v>
      </c>
      <c r="K471">
        <v>0</v>
      </c>
      <c r="O471">
        <f t="shared" si="341"/>
        <v>0</v>
      </c>
      <c r="P471">
        <f>ROUND(CQ471*I471,2)</f>
        <v>0</v>
      </c>
      <c r="Q471">
        <f>ROUND(CR471*I471,2)</f>
        <v>0</v>
      </c>
      <c r="R471">
        <f>ROUND(CS471*I471,2)</f>
        <v>0</v>
      </c>
      <c r="S471">
        <f>ROUND(CT471*I471,2)</f>
        <v>0</v>
      </c>
      <c r="T471">
        <f t="shared" si="342"/>
        <v>0</v>
      </c>
      <c r="U471">
        <f>ROUND(CV471*I471,7)</f>
        <v>0</v>
      </c>
      <c r="V471">
        <f>ROUND(CW471*I471,7)</f>
        <v>0</v>
      </c>
      <c r="W471">
        <f t="shared" si="343"/>
        <v>0</v>
      </c>
      <c r="X471">
        <f t="shared" si="344"/>
        <v>0</v>
      </c>
      <c r="Y471">
        <f t="shared" si="345"/>
        <v>0</v>
      </c>
      <c r="AA471">
        <v>32945098</v>
      </c>
      <c r="AB471">
        <f t="shared" si="346"/>
        <v>14354.75</v>
      </c>
      <c r="AC471">
        <f>ROUND((ES471),6)</f>
        <v>14354.75</v>
      </c>
      <c r="AD471">
        <f>ROUND((((ET471)-(EU471))+AE471),6)</f>
        <v>0</v>
      </c>
      <c r="AE471">
        <f t="shared" si="361"/>
        <v>0</v>
      </c>
      <c r="AF471">
        <f t="shared" si="361"/>
        <v>0</v>
      </c>
      <c r="AG471">
        <f t="shared" si="347"/>
        <v>0</v>
      </c>
      <c r="AH471">
        <f t="shared" si="362"/>
        <v>0</v>
      </c>
      <c r="AI471">
        <f t="shared" si="362"/>
        <v>0</v>
      </c>
      <c r="AJ471">
        <f t="shared" si="348"/>
        <v>0</v>
      </c>
      <c r="AK471">
        <v>14354.75</v>
      </c>
      <c r="AL471">
        <v>14354.75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1</v>
      </c>
      <c r="AW471">
        <v>1</v>
      </c>
      <c r="AZ471">
        <v>1</v>
      </c>
      <c r="BA471">
        <v>1</v>
      </c>
      <c r="BB471">
        <v>1</v>
      </c>
      <c r="BC471">
        <v>1.24</v>
      </c>
      <c r="BD471" t="s">
        <v>3</v>
      </c>
      <c r="BE471" t="s">
        <v>3</v>
      </c>
      <c r="BF471" t="s">
        <v>3</v>
      </c>
      <c r="BG471" t="s">
        <v>3</v>
      </c>
      <c r="BH471">
        <v>3</v>
      </c>
      <c r="BI471">
        <v>1</v>
      </c>
      <c r="BJ471" t="s">
        <v>557</v>
      </c>
      <c r="BM471">
        <v>500001</v>
      </c>
      <c r="BN471">
        <v>0</v>
      </c>
      <c r="BO471" t="s">
        <v>555</v>
      </c>
      <c r="BP471">
        <v>1</v>
      </c>
      <c r="BQ471">
        <v>8</v>
      </c>
      <c r="BR471">
        <v>0</v>
      </c>
      <c r="BS471">
        <v>1</v>
      </c>
      <c r="BT471">
        <v>1</v>
      </c>
      <c r="BU471">
        <v>1</v>
      </c>
      <c r="BV471">
        <v>1</v>
      </c>
      <c r="BW471">
        <v>1</v>
      </c>
      <c r="BX471">
        <v>1</v>
      </c>
      <c r="BY471" t="s">
        <v>3</v>
      </c>
      <c r="BZ471">
        <v>0</v>
      </c>
      <c r="CA471">
        <v>0</v>
      </c>
      <c r="CB471" t="s">
        <v>3</v>
      </c>
      <c r="CE471">
        <v>0</v>
      </c>
      <c r="CF471">
        <v>0</v>
      </c>
      <c r="CG471">
        <v>0</v>
      </c>
      <c r="CM471">
        <v>0</v>
      </c>
      <c r="CN471" t="s">
        <v>3</v>
      </c>
      <c r="CO471">
        <v>0</v>
      </c>
      <c r="CP471">
        <f t="shared" si="349"/>
        <v>0</v>
      </c>
      <c r="CQ471">
        <f>ROUND(AL471*BC471,2)</f>
        <v>17799.89</v>
      </c>
      <c r="CR471">
        <f>ROUND(AM471*BB471,2)</f>
        <v>0</v>
      </c>
      <c r="CS471">
        <f>ROUND(AN471*BS471,2)</f>
        <v>0</v>
      </c>
      <c r="CT471">
        <f>ROUND(AO471*BA471,2)</f>
        <v>0</v>
      </c>
      <c r="CU471">
        <f t="shared" si="350"/>
        <v>0</v>
      </c>
      <c r="CV471">
        <f t="shared" si="363"/>
        <v>0</v>
      </c>
      <c r="CW471">
        <f t="shared" si="363"/>
        <v>0</v>
      </c>
      <c r="CX471">
        <f t="shared" si="351"/>
        <v>0</v>
      </c>
      <c r="CY471">
        <f>0</f>
        <v>0</v>
      </c>
      <c r="CZ471">
        <f>0</f>
        <v>0</v>
      </c>
      <c r="DC471" t="s">
        <v>3</v>
      </c>
      <c r="DD471" t="s">
        <v>3</v>
      </c>
      <c r="DE471" t="s">
        <v>3</v>
      </c>
      <c r="DF471" t="s">
        <v>3</v>
      </c>
      <c r="DG471" t="s">
        <v>3</v>
      </c>
      <c r="DH471" t="s">
        <v>3</v>
      </c>
      <c r="DI471" t="s">
        <v>3</v>
      </c>
      <c r="DJ471" t="s">
        <v>3</v>
      </c>
      <c r="DK471" t="s">
        <v>3</v>
      </c>
      <c r="DL471" t="s">
        <v>3</v>
      </c>
      <c r="DM471" t="s">
        <v>3</v>
      </c>
      <c r="DN471">
        <v>0</v>
      </c>
      <c r="DO471">
        <v>0</v>
      </c>
      <c r="DP471">
        <v>1</v>
      </c>
      <c r="DQ471">
        <v>1</v>
      </c>
      <c r="DU471">
        <v>1009</v>
      </c>
      <c r="DV471" t="s">
        <v>33</v>
      </c>
      <c r="DW471" t="s">
        <v>33</v>
      </c>
      <c r="DX471">
        <v>1000</v>
      </c>
      <c r="DZ471" t="s">
        <v>3</v>
      </c>
      <c r="EA471" t="s">
        <v>3</v>
      </c>
      <c r="EB471" t="s">
        <v>3</v>
      </c>
      <c r="EC471" t="s">
        <v>3</v>
      </c>
      <c r="EE471">
        <v>31727907</v>
      </c>
      <c r="EF471">
        <v>8</v>
      </c>
      <c r="EG471" t="s">
        <v>73</v>
      </c>
      <c r="EH471">
        <v>0</v>
      </c>
      <c r="EI471" t="s">
        <v>3</v>
      </c>
      <c r="EJ471">
        <v>1</v>
      </c>
      <c r="EK471">
        <v>500001</v>
      </c>
      <c r="EL471" t="s">
        <v>74</v>
      </c>
      <c r="EM471" t="s">
        <v>75</v>
      </c>
      <c r="EO471" t="s">
        <v>3</v>
      </c>
      <c r="EQ471">
        <v>0</v>
      </c>
      <c r="ER471">
        <v>14354.75</v>
      </c>
      <c r="ES471">
        <v>14354.75</v>
      </c>
      <c r="ET471">
        <v>0</v>
      </c>
      <c r="EU471">
        <v>0</v>
      </c>
      <c r="EV471">
        <v>0</v>
      </c>
      <c r="EW471">
        <v>0</v>
      </c>
      <c r="EX471">
        <v>0</v>
      </c>
      <c r="EY471">
        <v>0</v>
      </c>
      <c r="FQ471">
        <v>0</v>
      </c>
      <c r="FR471">
        <f t="shared" si="352"/>
        <v>0</v>
      </c>
      <c r="FS471">
        <v>0</v>
      </c>
      <c r="FX471">
        <v>0</v>
      </c>
      <c r="FY471">
        <v>0</v>
      </c>
      <c r="GA471" t="s">
        <v>3</v>
      </c>
      <c r="GD471">
        <v>1</v>
      </c>
      <c r="GF471">
        <v>964504961</v>
      </c>
      <c r="GG471">
        <v>2</v>
      </c>
      <c r="GH471">
        <v>1</v>
      </c>
      <c r="GI471">
        <v>2</v>
      </c>
      <c r="GJ471">
        <v>0</v>
      </c>
      <c r="GK471">
        <v>0</v>
      </c>
      <c r="GL471">
        <f t="shared" si="353"/>
        <v>0</v>
      </c>
      <c r="GM471">
        <f t="shared" si="354"/>
        <v>0</v>
      </c>
      <c r="GN471">
        <f t="shared" si="355"/>
        <v>0</v>
      </c>
      <c r="GO471">
        <f t="shared" si="356"/>
        <v>0</v>
      </c>
      <c r="GP471">
        <f t="shared" si="357"/>
        <v>0</v>
      </c>
      <c r="GR471">
        <v>0</v>
      </c>
      <c r="GS471">
        <v>3</v>
      </c>
      <c r="GT471">
        <v>0</v>
      </c>
      <c r="GU471" t="s">
        <v>3</v>
      </c>
      <c r="GV471">
        <f t="shared" si="358"/>
        <v>0</v>
      </c>
      <c r="GW471">
        <v>1</v>
      </c>
      <c r="GX471">
        <f t="shared" si="359"/>
        <v>0</v>
      </c>
      <c r="HA471">
        <v>0</v>
      </c>
      <c r="HB471">
        <v>0</v>
      </c>
      <c r="HC471">
        <f t="shared" si="360"/>
        <v>0</v>
      </c>
      <c r="HE471" t="s">
        <v>3</v>
      </c>
      <c r="HF471" t="s">
        <v>3</v>
      </c>
      <c r="HM471" t="s">
        <v>3</v>
      </c>
      <c r="HN471" t="s">
        <v>3</v>
      </c>
      <c r="HO471" t="s">
        <v>3</v>
      </c>
      <c r="HP471" t="s">
        <v>3</v>
      </c>
      <c r="HQ471" t="s">
        <v>3</v>
      </c>
      <c r="IK471">
        <v>0</v>
      </c>
    </row>
    <row r="472" spans="1:245" x14ac:dyDescent="0.2">
      <c r="A472">
        <v>17</v>
      </c>
      <c r="B472">
        <v>1</v>
      </c>
      <c r="E472" t="s">
        <v>558</v>
      </c>
      <c r="F472" t="s">
        <v>291</v>
      </c>
      <c r="G472" t="s">
        <v>292</v>
      </c>
      <c r="H472" t="s">
        <v>33</v>
      </c>
      <c r="I472">
        <v>0</v>
      </c>
      <c r="J472">
        <v>0</v>
      </c>
      <c r="K472">
        <v>0</v>
      </c>
      <c r="O472">
        <f t="shared" si="341"/>
        <v>0</v>
      </c>
      <c r="P472">
        <f>ROUND(CQ472*I472,2)</f>
        <v>0</v>
      </c>
      <c r="Q472">
        <f>ROUND(CR472*I472,2)</f>
        <v>0</v>
      </c>
      <c r="R472">
        <f>ROUND(CS472*I472,2)</f>
        <v>0</v>
      </c>
      <c r="S472">
        <f>ROUND(CT472*I472,2)</f>
        <v>0</v>
      </c>
      <c r="T472">
        <f t="shared" si="342"/>
        <v>0</v>
      </c>
      <c r="U472">
        <f>ROUND(CV472*I472,7)</f>
        <v>0</v>
      </c>
      <c r="V472">
        <f>ROUND(CW472*I472,7)</f>
        <v>0</v>
      </c>
      <c r="W472">
        <f t="shared" si="343"/>
        <v>0</v>
      </c>
      <c r="X472">
        <f t="shared" si="344"/>
        <v>0</v>
      </c>
      <c r="Y472">
        <f t="shared" si="345"/>
        <v>0</v>
      </c>
      <c r="AA472">
        <v>32945098</v>
      </c>
      <c r="AB472">
        <f t="shared" si="346"/>
        <v>60840.08</v>
      </c>
      <c r="AC472">
        <f>ROUND((ES472),6)</f>
        <v>60840.08</v>
      </c>
      <c r="AD472">
        <f>ROUND((((ET472)-(EU472))+AE472),6)</f>
        <v>0</v>
      </c>
      <c r="AE472">
        <f t="shared" si="361"/>
        <v>0</v>
      </c>
      <c r="AF472">
        <f t="shared" si="361"/>
        <v>0</v>
      </c>
      <c r="AG472">
        <f t="shared" si="347"/>
        <v>0</v>
      </c>
      <c r="AH472">
        <f t="shared" si="362"/>
        <v>0</v>
      </c>
      <c r="AI472">
        <f t="shared" si="362"/>
        <v>0</v>
      </c>
      <c r="AJ472">
        <f t="shared" si="348"/>
        <v>0</v>
      </c>
      <c r="AK472">
        <v>60840.08</v>
      </c>
      <c r="AL472">
        <v>60840.08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1</v>
      </c>
      <c r="AW472">
        <v>1</v>
      </c>
      <c r="AZ472">
        <v>1</v>
      </c>
      <c r="BA472">
        <v>1</v>
      </c>
      <c r="BB472">
        <v>1</v>
      </c>
      <c r="BC472">
        <v>1.23</v>
      </c>
      <c r="BD472" t="s">
        <v>3</v>
      </c>
      <c r="BE472" t="s">
        <v>3</v>
      </c>
      <c r="BF472" t="s">
        <v>3</v>
      </c>
      <c r="BG472" t="s">
        <v>3</v>
      </c>
      <c r="BH472">
        <v>3</v>
      </c>
      <c r="BI472">
        <v>1</v>
      </c>
      <c r="BJ472" t="s">
        <v>293</v>
      </c>
      <c r="BM472">
        <v>500001</v>
      </c>
      <c r="BN472">
        <v>0</v>
      </c>
      <c r="BO472" t="s">
        <v>291</v>
      </c>
      <c r="BP472">
        <v>1</v>
      </c>
      <c r="BQ472">
        <v>8</v>
      </c>
      <c r="BR472">
        <v>0</v>
      </c>
      <c r="BS472">
        <v>1</v>
      </c>
      <c r="BT472">
        <v>1</v>
      </c>
      <c r="BU472">
        <v>1</v>
      </c>
      <c r="BV472">
        <v>1</v>
      </c>
      <c r="BW472">
        <v>1</v>
      </c>
      <c r="BX472">
        <v>1</v>
      </c>
      <c r="BY472" t="s">
        <v>3</v>
      </c>
      <c r="BZ472">
        <v>0</v>
      </c>
      <c r="CA472">
        <v>0</v>
      </c>
      <c r="CB472" t="s">
        <v>3</v>
      </c>
      <c r="CE472">
        <v>0</v>
      </c>
      <c r="CF472">
        <v>0</v>
      </c>
      <c r="CG472">
        <v>0</v>
      </c>
      <c r="CM472">
        <v>0</v>
      </c>
      <c r="CN472" t="s">
        <v>3</v>
      </c>
      <c r="CO472">
        <v>0</v>
      </c>
      <c r="CP472">
        <f t="shared" si="349"/>
        <v>0</v>
      </c>
      <c r="CQ472">
        <f>ROUND(AL472*BC472,2)</f>
        <v>74833.3</v>
      </c>
      <c r="CR472">
        <f>ROUND(AM472*BB472,2)</f>
        <v>0</v>
      </c>
      <c r="CS472">
        <f>ROUND(AN472*BS472,2)</f>
        <v>0</v>
      </c>
      <c r="CT472">
        <f>ROUND(AO472*BA472,2)</f>
        <v>0</v>
      </c>
      <c r="CU472">
        <f t="shared" si="350"/>
        <v>0</v>
      </c>
      <c r="CV472">
        <f t="shared" si="363"/>
        <v>0</v>
      </c>
      <c r="CW472">
        <f t="shared" si="363"/>
        <v>0</v>
      </c>
      <c r="CX472">
        <f t="shared" si="351"/>
        <v>0</v>
      </c>
      <c r="CY472">
        <f>0</f>
        <v>0</v>
      </c>
      <c r="CZ472">
        <f>0</f>
        <v>0</v>
      </c>
      <c r="DC472" t="s">
        <v>3</v>
      </c>
      <c r="DD472" t="s">
        <v>3</v>
      </c>
      <c r="DE472" t="s">
        <v>3</v>
      </c>
      <c r="DF472" t="s">
        <v>3</v>
      </c>
      <c r="DG472" t="s">
        <v>3</v>
      </c>
      <c r="DH472" t="s">
        <v>3</v>
      </c>
      <c r="DI472" t="s">
        <v>3</v>
      </c>
      <c r="DJ472" t="s">
        <v>3</v>
      </c>
      <c r="DK472" t="s">
        <v>3</v>
      </c>
      <c r="DL472" t="s">
        <v>3</v>
      </c>
      <c r="DM472" t="s">
        <v>3</v>
      </c>
      <c r="DN472">
        <v>0</v>
      </c>
      <c r="DO472">
        <v>0</v>
      </c>
      <c r="DP472">
        <v>1</v>
      </c>
      <c r="DQ472">
        <v>1</v>
      </c>
      <c r="DU472">
        <v>1009</v>
      </c>
      <c r="DV472" t="s">
        <v>33</v>
      </c>
      <c r="DW472" t="s">
        <v>33</v>
      </c>
      <c r="DX472">
        <v>1000</v>
      </c>
      <c r="DZ472" t="s">
        <v>3</v>
      </c>
      <c r="EA472" t="s">
        <v>3</v>
      </c>
      <c r="EB472" t="s">
        <v>3</v>
      </c>
      <c r="EC472" t="s">
        <v>3</v>
      </c>
      <c r="EE472">
        <v>31727907</v>
      </c>
      <c r="EF472">
        <v>8</v>
      </c>
      <c r="EG472" t="s">
        <v>73</v>
      </c>
      <c r="EH472">
        <v>0</v>
      </c>
      <c r="EI472" t="s">
        <v>3</v>
      </c>
      <c r="EJ472">
        <v>1</v>
      </c>
      <c r="EK472">
        <v>500001</v>
      </c>
      <c r="EL472" t="s">
        <v>74</v>
      </c>
      <c r="EM472" t="s">
        <v>75</v>
      </c>
      <c r="EO472" t="s">
        <v>3</v>
      </c>
      <c r="EQ472">
        <v>0</v>
      </c>
      <c r="ER472">
        <v>60840.08</v>
      </c>
      <c r="ES472">
        <v>60840.08</v>
      </c>
      <c r="ET472">
        <v>0</v>
      </c>
      <c r="EU472">
        <v>0</v>
      </c>
      <c r="EV472">
        <v>0</v>
      </c>
      <c r="EW472">
        <v>0</v>
      </c>
      <c r="EX472">
        <v>0</v>
      </c>
      <c r="EY472">
        <v>0</v>
      </c>
      <c r="FQ472">
        <v>0</v>
      </c>
      <c r="FR472">
        <f t="shared" si="352"/>
        <v>0</v>
      </c>
      <c r="FS472">
        <v>0</v>
      </c>
      <c r="FX472">
        <v>0</v>
      </c>
      <c r="FY472">
        <v>0</v>
      </c>
      <c r="GA472" t="s">
        <v>3</v>
      </c>
      <c r="GD472">
        <v>1</v>
      </c>
      <c r="GF472">
        <v>-2132977165</v>
      </c>
      <c r="GG472">
        <v>2</v>
      </c>
      <c r="GH472">
        <v>1</v>
      </c>
      <c r="GI472">
        <v>2</v>
      </c>
      <c r="GJ472">
        <v>0</v>
      </c>
      <c r="GK472">
        <v>0</v>
      </c>
      <c r="GL472">
        <f t="shared" si="353"/>
        <v>0</v>
      </c>
      <c r="GM472">
        <f t="shared" si="354"/>
        <v>0</v>
      </c>
      <c r="GN472">
        <f t="shared" si="355"/>
        <v>0</v>
      </c>
      <c r="GO472">
        <f t="shared" si="356"/>
        <v>0</v>
      </c>
      <c r="GP472">
        <f t="shared" si="357"/>
        <v>0</v>
      </c>
      <c r="GR472">
        <v>0</v>
      </c>
      <c r="GS472">
        <v>3</v>
      </c>
      <c r="GT472">
        <v>0</v>
      </c>
      <c r="GU472" t="s">
        <v>3</v>
      </c>
      <c r="GV472">
        <f t="shared" si="358"/>
        <v>0</v>
      </c>
      <c r="GW472">
        <v>1</v>
      </c>
      <c r="GX472">
        <f t="shared" si="359"/>
        <v>0</v>
      </c>
      <c r="HA472">
        <v>0</v>
      </c>
      <c r="HB472">
        <v>0</v>
      </c>
      <c r="HC472">
        <f t="shared" si="360"/>
        <v>0</v>
      </c>
      <c r="HE472" t="s">
        <v>3</v>
      </c>
      <c r="HF472" t="s">
        <v>3</v>
      </c>
      <c r="HM472" t="s">
        <v>3</v>
      </c>
      <c r="HN472" t="s">
        <v>3</v>
      </c>
      <c r="HO472" t="s">
        <v>3</v>
      </c>
      <c r="HP472" t="s">
        <v>3</v>
      </c>
      <c r="HQ472" t="s">
        <v>3</v>
      </c>
      <c r="IK472">
        <v>0</v>
      </c>
    </row>
    <row r="473" spans="1:245" x14ac:dyDescent="0.2">
      <c r="A473">
        <v>17</v>
      </c>
      <c r="B473">
        <v>1</v>
      </c>
      <c r="C473">
        <f>ROW(SmtRes!A333)</f>
        <v>333</v>
      </c>
      <c r="D473">
        <f>ROW(EtalonRes!A333)</f>
        <v>333</v>
      </c>
      <c r="E473" t="s">
        <v>559</v>
      </c>
      <c r="F473" t="s">
        <v>489</v>
      </c>
      <c r="G473" t="s">
        <v>490</v>
      </c>
      <c r="H473" t="s">
        <v>22</v>
      </c>
      <c r="I473">
        <v>0</v>
      </c>
      <c r="J473">
        <v>0</v>
      </c>
      <c r="K473">
        <v>0</v>
      </c>
      <c r="O473">
        <f t="shared" si="341"/>
        <v>0</v>
      </c>
      <c r="P473">
        <f>SUMIF(SmtRes!AQ325:'SmtRes'!AQ333,"=1",SmtRes!DF325:'SmtRes'!DF333)</f>
        <v>0</v>
      </c>
      <c r="Q473">
        <f>SUMIF(SmtRes!AQ325:'SmtRes'!AQ333,"=1",SmtRes!DG325:'SmtRes'!DG333)</f>
        <v>0</v>
      </c>
      <c r="R473">
        <f>SUMIF(SmtRes!AQ325:'SmtRes'!AQ333,"=1",SmtRes!DH325:'SmtRes'!DH333)</f>
        <v>0</v>
      </c>
      <c r="S473">
        <f>SUMIF(SmtRes!AQ325:'SmtRes'!AQ333,"=1",SmtRes!DI325:'SmtRes'!DI333)</f>
        <v>0</v>
      </c>
      <c r="T473">
        <f t="shared" si="342"/>
        <v>0</v>
      </c>
      <c r="U473">
        <f>SUMIF(SmtRes!AQ325:'SmtRes'!AQ333,"=1",SmtRes!CV325:'SmtRes'!CV333)</f>
        <v>0</v>
      </c>
      <c r="V473">
        <f>SUMIF(SmtRes!AQ325:'SmtRes'!AQ333,"=1",SmtRes!CW325:'SmtRes'!CW333)</f>
        <v>0</v>
      </c>
      <c r="W473">
        <f t="shared" si="343"/>
        <v>0</v>
      </c>
      <c r="X473">
        <f t="shared" si="344"/>
        <v>0</v>
      </c>
      <c r="Y473">
        <f t="shared" si="345"/>
        <v>0</v>
      </c>
      <c r="AA473">
        <v>32945098</v>
      </c>
      <c r="AB473">
        <f t="shared" si="346"/>
        <v>17015.688764999999</v>
      </c>
      <c r="AC473">
        <f>ROUND((0),6)</f>
        <v>0</v>
      </c>
      <c r="AD473">
        <f>ROUND((((0)-(0))+AE473),6)</f>
        <v>0</v>
      </c>
      <c r="AE473">
        <f>ROUND((0),6)</f>
        <v>0</v>
      </c>
      <c r="AF473">
        <f>ROUND((SUM(SmtRes!BT325:'SmtRes'!BT333)),6)</f>
        <v>17015.688764999999</v>
      </c>
      <c r="AG473">
        <f t="shared" si="347"/>
        <v>0</v>
      </c>
      <c r="AH473">
        <f>(SUM(SmtRes!BU325:'SmtRes'!BU333))</f>
        <v>37.639499999999991</v>
      </c>
      <c r="AI473">
        <f>(SUM(SmtRes!BV325:'SmtRes'!BV333))</f>
        <v>0.13750000000000001</v>
      </c>
      <c r="AJ473">
        <f t="shared" si="348"/>
        <v>0</v>
      </c>
      <c r="AK473">
        <v>14796.251099999998</v>
      </c>
      <c r="AL473">
        <v>0</v>
      </c>
      <c r="AM473">
        <v>0</v>
      </c>
      <c r="AN473">
        <v>0</v>
      </c>
      <c r="AO473">
        <v>14796.251099999998</v>
      </c>
      <c r="AP473">
        <v>0</v>
      </c>
      <c r="AQ473">
        <v>32.729999999999997</v>
      </c>
      <c r="AR473">
        <v>0.11</v>
      </c>
      <c r="AS473">
        <v>0</v>
      </c>
      <c r="AT473">
        <v>90</v>
      </c>
      <c r="AU473">
        <v>41.65</v>
      </c>
      <c r="AV473">
        <v>1</v>
      </c>
      <c r="AW473">
        <v>1</v>
      </c>
      <c r="AZ473">
        <v>1</v>
      </c>
      <c r="BA473">
        <v>1</v>
      </c>
      <c r="BB473">
        <v>1</v>
      </c>
      <c r="BC473">
        <v>1</v>
      </c>
      <c r="BD473" t="s">
        <v>3</v>
      </c>
      <c r="BE473" t="s">
        <v>3</v>
      </c>
      <c r="BF473" t="s">
        <v>3</v>
      </c>
      <c r="BG473" t="s">
        <v>3</v>
      </c>
      <c r="BH473">
        <v>0</v>
      </c>
      <c r="BI473">
        <v>1</v>
      </c>
      <c r="BJ473" t="s">
        <v>491</v>
      </c>
      <c r="BM473">
        <v>15001</v>
      </c>
      <c r="BN473">
        <v>0</v>
      </c>
      <c r="BO473" t="s">
        <v>3</v>
      </c>
      <c r="BP473">
        <v>0</v>
      </c>
      <c r="BQ473">
        <v>2</v>
      </c>
      <c r="BR473">
        <v>0</v>
      </c>
      <c r="BS473">
        <v>1</v>
      </c>
      <c r="BT473">
        <v>1</v>
      </c>
      <c r="BU473">
        <v>1</v>
      </c>
      <c r="BV473">
        <v>1</v>
      </c>
      <c r="BW473">
        <v>1</v>
      </c>
      <c r="BX473">
        <v>1</v>
      </c>
      <c r="BY473" t="s">
        <v>3</v>
      </c>
      <c r="BZ473">
        <v>100</v>
      </c>
      <c r="CA473">
        <v>49</v>
      </c>
      <c r="CB473" t="s">
        <v>3</v>
      </c>
      <c r="CE473">
        <v>0</v>
      </c>
      <c r="CF473">
        <v>0</v>
      </c>
      <c r="CG473">
        <v>0</v>
      </c>
      <c r="CM473">
        <v>0</v>
      </c>
      <c r="CN473" t="s">
        <v>1038</v>
      </c>
      <c r="CO473">
        <v>0</v>
      </c>
      <c r="CP473">
        <f t="shared" si="349"/>
        <v>0</v>
      </c>
      <c r="CQ473">
        <f>SUMIF(SmtRes!AQ325:'SmtRes'!AQ333,"=1",SmtRes!AA325:'SmtRes'!AA333)</f>
        <v>0</v>
      </c>
      <c r="CR473">
        <f>SUMIF(SmtRes!AQ325:'SmtRes'!AQ333,"=1",SmtRes!AB325:'SmtRes'!AB333)</f>
        <v>0</v>
      </c>
      <c r="CS473">
        <f>SUMIF(SmtRes!AQ325:'SmtRes'!AQ333,"=1",SmtRes!AC325:'SmtRes'!AC333)</f>
        <v>0</v>
      </c>
      <c r="CT473">
        <f>SUMIF(SmtRes!AQ325:'SmtRes'!AQ333,"=1",SmtRes!AD325:'SmtRes'!AD333)</f>
        <v>452.07</v>
      </c>
      <c r="CU473">
        <f t="shared" si="350"/>
        <v>0</v>
      </c>
      <c r="CV473">
        <f>SUMIF(SmtRes!AQ325:'SmtRes'!AQ333,"=1",SmtRes!BU325:'SmtRes'!BU333)</f>
        <v>37.639499999999991</v>
      </c>
      <c r="CW473">
        <f>SUMIF(SmtRes!AQ325:'SmtRes'!AQ333,"=1",SmtRes!BV325:'SmtRes'!BV333)</f>
        <v>0.13750000000000001</v>
      </c>
      <c r="CX473">
        <f t="shared" si="351"/>
        <v>0</v>
      </c>
      <c r="CY473">
        <f>(((S473+R473)*AT473)/100)</f>
        <v>0</v>
      </c>
      <c r="CZ473">
        <f>(((S473+R473)*AU473)/100)</f>
        <v>0</v>
      </c>
      <c r="DC473" t="s">
        <v>3</v>
      </c>
      <c r="DD473" t="s">
        <v>3</v>
      </c>
      <c r="DE473" t="s">
        <v>520</v>
      </c>
      <c r="DF473" t="s">
        <v>520</v>
      </c>
      <c r="DG473" t="s">
        <v>521</v>
      </c>
      <c r="DH473" t="s">
        <v>3</v>
      </c>
      <c r="DI473" t="s">
        <v>521</v>
      </c>
      <c r="DJ473" t="s">
        <v>520</v>
      </c>
      <c r="DK473" t="s">
        <v>3</v>
      </c>
      <c r="DL473" t="s">
        <v>522</v>
      </c>
      <c r="DM473" t="s">
        <v>523</v>
      </c>
      <c r="DN473">
        <v>0</v>
      </c>
      <c r="DO473">
        <v>0</v>
      </c>
      <c r="DP473">
        <v>1</v>
      </c>
      <c r="DQ473">
        <v>1</v>
      </c>
      <c r="DU473">
        <v>1005</v>
      </c>
      <c r="DV473" t="s">
        <v>22</v>
      </c>
      <c r="DW473" t="s">
        <v>22</v>
      </c>
      <c r="DX473">
        <v>100</v>
      </c>
      <c r="DZ473" t="s">
        <v>3</v>
      </c>
      <c r="EA473" t="s">
        <v>3</v>
      </c>
      <c r="EB473" t="s">
        <v>3</v>
      </c>
      <c r="EC473" t="s">
        <v>3</v>
      </c>
      <c r="EE473">
        <v>31728000</v>
      </c>
      <c r="EF473">
        <v>2</v>
      </c>
      <c r="EG473" t="s">
        <v>24</v>
      </c>
      <c r="EH473">
        <v>15</v>
      </c>
      <c r="EI473" t="s">
        <v>182</v>
      </c>
      <c r="EJ473">
        <v>1</v>
      </c>
      <c r="EK473">
        <v>15001</v>
      </c>
      <c r="EL473" t="s">
        <v>182</v>
      </c>
      <c r="EM473" t="s">
        <v>183</v>
      </c>
      <c r="EO473" t="s">
        <v>44</v>
      </c>
      <c r="EQ473">
        <v>0</v>
      </c>
      <c r="ER473">
        <v>0</v>
      </c>
      <c r="ES473">
        <v>0</v>
      </c>
      <c r="ET473">
        <v>0</v>
      </c>
      <c r="EU473">
        <v>0</v>
      </c>
      <c r="EV473">
        <v>0</v>
      </c>
      <c r="EW473">
        <v>32.729999999999997</v>
      </c>
      <c r="EX473">
        <v>0.11</v>
      </c>
      <c r="EY473">
        <v>0</v>
      </c>
      <c r="FQ473">
        <v>0</v>
      </c>
      <c r="FR473">
        <f t="shared" si="352"/>
        <v>0</v>
      </c>
      <c r="FS473">
        <v>0</v>
      </c>
      <c r="FX473">
        <v>90</v>
      </c>
      <c r="FY473">
        <v>41.65</v>
      </c>
      <c r="GA473" t="s">
        <v>3</v>
      </c>
      <c r="GD473">
        <v>1</v>
      </c>
      <c r="GF473">
        <v>-766795007</v>
      </c>
      <c r="GG473">
        <v>2</v>
      </c>
      <c r="GH473">
        <v>1</v>
      </c>
      <c r="GI473">
        <v>-2</v>
      </c>
      <c r="GJ473">
        <v>0</v>
      </c>
      <c r="GK473">
        <v>0</v>
      </c>
      <c r="GL473">
        <f t="shared" si="353"/>
        <v>0</v>
      </c>
      <c r="GM473">
        <f t="shared" si="354"/>
        <v>0</v>
      </c>
      <c r="GN473">
        <f t="shared" si="355"/>
        <v>0</v>
      </c>
      <c r="GO473">
        <f t="shared" si="356"/>
        <v>0</v>
      </c>
      <c r="GP473">
        <f t="shared" si="357"/>
        <v>0</v>
      </c>
      <c r="GR473">
        <v>0</v>
      </c>
      <c r="GS473">
        <v>3</v>
      </c>
      <c r="GT473">
        <v>0</v>
      </c>
      <c r="GU473" t="s">
        <v>3</v>
      </c>
      <c r="GV473">
        <f t="shared" si="358"/>
        <v>0</v>
      </c>
      <c r="GW473">
        <v>1</v>
      </c>
      <c r="GX473">
        <f t="shared" si="359"/>
        <v>0</v>
      </c>
      <c r="HA473">
        <v>0</v>
      </c>
      <c r="HB473">
        <v>0</v>
      </c>
      <c r="HC473">
        <f t="shared" si="360"/>
        <v>0</v>
      </c>
      <c r="HE473" t="s">
        <v>3</v>
      </c>
      <c r="HF473" t="s">
        <v>3</v>
      </c>
      <c r="HM473" t="s">
        <v>3</v>
      </c>
      <c r="HN473" t="s">
        <v>184</v>
      </c>
      <c r="HO473" t="s">
        <v>185</v>
      </c>
      <c r="HP473" t="s">
        <v>182</v>
      </c>
      <c r="HQ473" t="s">
        <v>182</v>
      </c>
      <c r="IK473">
        <v>0</v>
      </c>
    </row>
    <row r="474" spans="1:245" x14ac:dyDescent="0.2">
      <c r="A474">
        <v>18</v>
      </c>
      <c r="B474">
        <v>1</v>
      </c>
      <c r="C474">
        <v>331</v>
      </c>
      <c r="E474" t="s">
        <v>560</v>
      </c>
      <c r="F474" t="s">
        <v>187</v>
      </c>
      <c r="G474" t="s">
        <v>188</v>
      </c>
      <c r="H474" t="s">
        <v>33</v>
      </c>
      <c r="I474">
        <v>0</v>
      </c>
      <c r="J474">
        <v>0.03</v>
      </c>
      <c r="K474">
        <v>0</v>
      </c>
      <c r="O474">
        <f t="shared" si="341"/>
        <v>0</v>
      </c>
      <c r="P474">
        <f>ROUND(CQ474*I474,2)</f>
        <v>0</v>
      </c>
      <c r="Q474">
        <f>ROUND(CR474*I474,2)</f>
        <v>0</v>
      </c>
      <c r="R474">
        <f>ROUND(CS474*I474,2)</f>
        <v>0</v>
      </c>
      <c r="S474">
        <f>ROUND(CT474*I474,2)</f>
        <v>0</v>
      </c>
      <c r="T474">
        <f t="shared" si="342"/>
        <v>0</v>
      </c>
      <c r="U474">
        <f>ROUND(CV474*I474,7)</f>
        <v>0</v>
      </c>
      <c r="V474">
        <f>ROUND(CW474*I474,7)</f>
        <v>0</v>
      </c>
      <c r="W474">
        <f t="shared" si="343"/>
        <v>0</v>
      </c>
      <c r="X474">
        <f t="shared" si="344"/>
        <v>0</v>
      </c>
      <c r="Y474">
        <f t="shared" si="345"/>
        <v>0</v>
      </c>
      <c r="AA474">
        <v>32945098</v>
      </c>
      <c r="AB474">
        <f t="shared" si="346"/>
        <v>0</v>
      </c>
      <c r="AC474">
        <f>ROUND((ES474),6)</f>
        <v>0</v>
      </c>
      <c r="AD474">
        <f>ROUND((((ET474)-(EU474))+AE474),6)</f>
        <v>0</v>
      </c>
      <c r="AE474">
        <f t="shared" ref="AE474:AF477" si="364">ROUND((EU474),6)</f>
        <v>0</v>
      </c>
      <c r="AF474">
        <f t="shared" si="364"/>
        <v>0</v>
      </c>
      <c r="AG474">
        <f t="shared" si="347"/>
        <v>0</v>
      </c>
      <c r="AH474">
        <f t="shared" ref="AH474:AI477" si="365">(EW474)</f>
        <v>0</v>
      </c>
      <c r="AI474">
        <f t="shared" si="365"/>
        <v>0</v>
      </c>
      <c r="AJ474">
        <f t="shared" si="348"/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100</v>
      </c>
      <c r="AU474">
        <v>49</v>
      </c>
      <c r="AV474">
        <v>1</v>
      </c>
      <c r="AW474">
        <v>1</v>
      </c>
      <c r="AZ474">
        <v>1</v>
      </c>
      <c r="BA474">
        <v>1</v>
      </c>
      <c r="BB474">
        <v>1</v>
      </c>
      <c r="BC474">
        <v>1</v>
      </c>
      <c r="BD474" t="s">
        <v>3</v>
      </c>
      <c r="BE474" t="s">
        <v>3</v>
      </c>
      <c r="BF474" t="s">
        <v>3</v>
      </c>
      <c r="BG474" t="s">
        <v>3</v>
      </c>
      <c r="BH474">
        <v>3</v>
      </c>
      <c r="BI474">
        <v>1</v>
      </c>
      <c r="BJ474" t="s">
        <v>3</v>
      </c>
      <c r="BM474">
        <v>15001</v>
      </c>
      <c r="BN474">
        <v>0</v>
      </c>
      <c r="BO474" t="s">
        <v>3</v>
      </c>
      <c r="BP474">
        <v>0</v>
      </c>
      <c r="BQ474">
        <v>2</v>
      </c>
      <c r="BR474">
        <v>0</v>
      </c>
      <c r="BS474">
        <v>1</v>
      </c>
      <c r="BT474">
        <v>1</v>
      </c>
      <c r="BU474">
        <v>1</v>
      </c>
      <c r="BV474">
        <v>1</v>
      </c>
      <c r="BW474">
        <v>1</v>
      </c>
      <c r="BX474">
        <v>1</v>
      </c>
      <c r="BY474" t="s">
        <v>3</v>
      </c>
      <c r="BZ474">
        <v>100</v>
      </c>
      <c r="CA474">
        <v>49</v>
      </c>
      <c r="CB474" t="s">
        <v>3</v>
      </c>
      <c r="CE474">
        <v>0</v>
      </c>
      <c r="CF474">
        <v>0</v>
      </c>
      <c r="CG474">
        <v>0</v>
      </c>
      <c r="CM474">
        <v>0</v>
      </c>
      <c r="CN474" t="s">
        <v>3</v>
      </c>
      <c r="CO474">
        <v>0</v>
      </c>
      <c r="CP474">
        <f t="shared" si="349"/>
        <v>0</v>
      </c>
      <c r="CQ474">
        <f>ROUND(AL474*BC474,2)</f>
        <v>0</v>
      </c>
      <c r="CR474">
        <f>ROUND(AM474*BB474,2)</f>
        <v>0</v>
      </c>
      <c r="CS474">
        <f>ROUND(AN474*BS474,2)</f>
        <v>0</v>
      </c>
      <c r="CT474">
        <f>ROUND(AO474*BA474,2)</f>
        <v>0</v>
      </c>
      <c r="CU474">
        <f t="shared" si="350"/>
        <v>0</v>
      </c>
      <c r="CV474">
        <f t="shared" ref="CV474:CW477" si="366">AH474</f>
        <v>0</v>
      </c>
      <c r="CW474">
        <f t="shared" si="366"/>
        <v>0</v>
      </c>
      <c r="CX474">
        <f t="shared" si="351"/>
        <v>0</v>
      </c>
      <c r="CY474">
        <f>(((S474+R474)*AT474)/100)</f>
        <v>0</v>
      </c>
      <c r="CZ474">
        <f>(((S474+R474)*AU474)/100)</f>
        <v>0</v>
      </c>
      <c r="DC474" t="s">
        <v>3</v>
      </c>
      <c r="DD474" t="s">
        <v>3</v>
      </c>
      <c r="DE474" t="s">
        <v>3</v>
      </c>
      <c r="DF474" t="s">
        <v>3</v>
      </c>
      <c r="DG474" t="s">
        <v>3</v>
      </c>
      <c r="DH474" t="s">
        <v>3</v>
      </c>
      <c r="DI474" t="s">
        <v>3</v>
      </c>
      <c r="DJ474" t="s">
        <v>3</v>
      </c>
      <c r="DK474" t="s">
        <v>3</v>
      </c>
      <c r="DL474" t="s">
        <v>3</v>
      </c>
      <c r="DM474" t="s">
        <v>3</v>
      </c>
      <c r="DN474">
        <v>0</v>
      </c>
      <c r="DO474">
        <v>0</v>
      </c>
      <c r="DP474">
        <v>1</v>
      </c>
      <c r="DQ474">
        <v>1</v>
      </c>
      <c r="DU474">
        <v>1009</v>
      </c>
      <c r="DV474" t="s">
        <v>33</v>
      </c>
      <c r="DW474" t="s">
        <v>33</v>
      </c>
      <c r="DX474">
        <v>1000</v>
      </c>
      <c r="DZ474" t="s">
        <v>3</v>
      </c>
      <c r="EA474" t="s">
        <v>3</v>
      </c>
      <c r="EB474" t="s">
        <v>3</v>
      </c>
      <c r="EC474" t="s">
        <v>3</v>
      </c>
      <c r="EE474">
        <v>31728000</v>
      </c>
      <c r="EF474">
        <v>2</v>
      </c>
      <c r="EG474" t="s">
        <v>24</v>
      </c>
      <c r="EH474">
        <v>15</v>
      </c>
      <c r="EI474" t="s">
        <v>182</v>
      </c>
      <c r="EJ474">
        <v>1</v>
      </c>
      <c r="EK474">
        <v>15001</v>
      </c>
      <c r="EL474" t="s">
        <v>182</v>
      </c>
      <c r="EM474" t="s">
        <v>183</v>
      </c>
      <c r="EO474" t="s">
        <v>3</v>
      </c>
      <c r="EQ474">
        <v>0</v>
      </c>
      <c r="ER474">
        <v>0</v>
      </c>
      <c r="ES474">
        <v>0</v>
      </c>
      <c r="ET474">
        <v>0</v>
      </c>
      <c r="EU474">
        <v>0</v>
      </c>
      <c r="EV474">
        <v>0</v>
      </c>
      <c r="EW474">
        <v>0</v>
      </c>
      <c r="EX474">
        <v>0</v>
      </c>
      <c r="FQ474">
        <v>0</v>
      </c>
      <c r="FR474">
        <f t="shared" si="352"/>
        <v>0</v>
      </c>
      <c r="FS474">
        <v>0</v>
      </c>
      <c r="FX474">
        <v>100</v>
      </c>
      <c r="FY474">
        <v>49</v>
      </c>
      <c r="GA474" t="s">
        <v>3</v>
      </c>
      <c r="GD474">
        <v>1</v>
      </c>
      <c r="GF474">
        <v>1853111044</v>
      </c>
      <c r="GG474">
        <v>2</v>
      </c>
      <c r="GH474">
        <v>1</v>
      </c>
      <c r="GI474">
        <v>-2</v>
      </c>
      <c r="GJ474">
        <v>0</v>
      </c>
      <c r="GK474">
        <v>0</v>
      </c>
      <c r="GL474">
        <f t="shared" si="353"/>
        <v>0</v>
      </c>
      <c r="GM474">
        <f t="shared" si="354"/>
        <v>0</v>
      </c>
      <c r="GN474">
        <f t="shared" si="355"/>
        <v>0</v>
      </c>
      <c r="GO474">
        <f t="shared" si="356"/>
        <v>0</v>
      </c>
      <c r="GP474">
        <f t="shared" si="357"/>
        <v>0</v>
      </c>
      <c r="GR474">
        <v>0</v>
      </c>
      <c r="GS474">
        <v>3</v>
      </c>
      <c r="GT474">
        <v>0</v>
      </c>
      <c r="GU474" t="s">
        <v>3</v>
      </c>
      <c r="GV474">
        <f t="shared" si="358"/>
        <v>0</v>
      </c>
      <c r="GW474">
        <v>1</v>
      </c>
      <c r="GX474">
        <f t="shared" si="359"/>
        <v>0</v>
      </c>
      <c r="HA474">
        <v>0</v>
      </c>
      <c r="HB474">
        <v>0</v>
      </c>
      <c r="HC474">
        <f t="shared" si="360"/>
        <v>0</v>
      </c>
      <c r="HE474" t="s">
        <v>3</v>
      </c>
      <c r="HF474" t="s">
        <v>3</v>
      </c>
      <c r="HM474" t="s">
        <v>3</v>
      </c>
      <c r="HN474" t="s">
        <v>184</v>
      </c>
      <c r="HO474" t="s">
        <v>185</v>
      </c>
      <c r="HP474" t="s">
        <v>182</v>
      </c>
      <c r="HQ474" t="s">
        <v>182</v>
      </c>
      <c r="IK474">
        <v>0</v>
      </c>
    </row>
    <row r="475" spans="1:245" x14ac:dyDescent="0.2">
      <c r="A475">
        <v>18</v>
      </c>
      <c r="B475">
        <v>1</v>
      </c>
      <c r="C475">
        <v>332</v>
      </c>
      <c r="E475" t="s">
        <v>561</v>
      </c>
      <c r="F475" t="s">
        <v>190</v>
      </c>
      <c r="G475" t="s">
        <v>191</v>
      </c>
      <c r="H475" t="s">
        <v>33</v>
      </c>
      <c r="I475">
        <f>I473*J475</f>
        <v>0</v>
      </c>
      <c r="J475">
        <v>1.9999999999999997E-2</v>
      </c>
      <c r="K475">
        <v>0</v>
      </c>
      <c r="O475">
        <f t="shared" si="341"/>
        <v>0</v>
      </c>
      <c r="P475">
        <f>ROUND(CQ475*I475,2)</f>
        <v>0</v>
      </c>
      <c r="Q475">
        <f>ROUND(CR475*I475,2)</f>
        <v>0</v>
      </c>
      <c r="R475">
        <f>ROUND(CS475*I475,2)</f>
        <v>0</v>
      </c>
      <c r="S475">
        <f>ROUND(CT475*I475,2)</f>
        <v>0</v>
      </c>
      <c r="T475">
        <f t="shared" si="342"/>
        <v>0</v>
      </c>
      <c r="U475">
        <f>ROUND(CV475*I475,7)</f>
        <v>0</v>
      </c>
      <c r="V475">
        <f>ROUND(CW475*I475,7)</f>
        <v>0</v>
      </c>
      <c r="W475">
        <f t="shared" si="343"/>
        <v>0</v>
      </c>
      <c r="X475">
        <f t="shared" si="344"/>
        <v>0</v>
      </c>
      <c r="Y475">
        <f t="shared" si="345"/>
        <v>0</v>
      </c>
      <c r="AA475">
        <v>32945098</v>
      </c>
      <c r="AB475">
        <f t="shared" si="346"/>
        <v>0</v>
      </c>
      <c r="AC475">
        <f>ROUND((ES475),6)</f>
        <v>0</v>
      </c>
      <c r="AD475">
        <f>ROUND((((ET475)-(EU475))+AE475),6)</f>
        <v>0</v>
      </c>
      <c r="AE475">
        <f t="shared" si="364"/>
        <v>0</v>
      </c>
      <c r="AF475">
        <f t="shared" si="364"/>
        <v>0</v>
      </c>
      <c r="AG475">
        <f t="shared" si="347"/>
        <v>0</v>
      </c>
      <c r="AH475">
        <f t="shared" si="365"/>
        <v>0</v>
      </c>
      <c r="AI475">
        <f t="shared" si="365"/>
        <v>0</v>
      </c>
      <c r="AJ475">
        <f t="shared" si="348"/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100</v>
      </c>
      <c r="AU475">
        <v>49</v>
      </c>
      <c r="AV475">
        <v>1</v>
      </c>
      <c r="AW475">
        <v>1</v>
      </c>
      <c r="AZ475">
        <v>1</v>
      </c>
      <c r="BA475">
        <v>1</v>
      </c>
      <c r="BB475">
        <v>1</v>
      </c>
      <c r="BC475">
        <v>1</v>
      </c>
      <c r="BD475" t="s">
        <v>3</v>
      </c>
      <c r="BE475" t="s">
        <v>3</v>
      </c>
      <c r="BF475" t="s">
        <v>3</v>
      </c>
      <c r="BG475" t="s">
        <v>3</v>
      </c>
      <c r="BH475">
        <v>3</v>
      </c>
      <c r="BI475">
        <v>1</v>
      </c>
      <c r="BJ475" t="s">
        <v>3</v>
      </c>
      <c r="BM475">
        <v>15001</v>
      </c>
      <c r="BN475">
        <v>0</v>
      </c>
      <c r="BO475" t="s">
        <v>3</v>
      </c>
      <c r="BP475">
        <v>0</v>
      </c>
      <c r="BQ475">
        <v>2</v>
      </c>
      <c r="BR475">
        <v>0</v>
      </c>
      <c r="BS475">
        <v>1</v>
      </c>
      <c r="BT475">
        <v>1</v>
      </c>
      <c r="BU475">
        <v>1</v>
      </c>
      <c r="BV475">
        <v>1</v>
      </c>
      <c r="BW475">
        <v>1</v>
      </c>
      <c r="BX475">
        <v>1</v>
      </c>
      <c r="BY475" t="s">
        <v>3</v>
      </c>
      <c r="BZ475">
        <v>100</v>
      </c>
      <c r="CA475">
        <v>49</v>
      </c>
      <c r="CB475" t="s">
        <v>3</v>
      </c>
      <c r="CE475">
        <v>0</v>
      </c>
      <c r="CF475">
        <v>0</v>
      </c>
      <c r="CG475">
        <v>0</v>
      </c>
      <c r="CM475">
        <v>0</v>
      </c>
      <c r="CN475" t="s">
        <v>3</v>
      </c>
      <c r="CO475">
        <v>0</v>
      </c>
      <c r="CP475">
        <f t="shared" si="349"/>
        <v>0</v>
      </c>
      <c r="CQ475">
        <f>ROUND(AL475*BC475,2)</f>
        <v>0</v>
      </c>
      <c r="CR475">
        <f>ROUND(AM475*BB475,2)</f>
        <v>0</v>
      </c>
      <c r="CS475">
        <f>ROUND(AN475*BS475,2)</f>
        <v>0</v>
      </c>
      <c r="CT475">
        <f>ROUND(AO475*BA475,2)</f>
        <v>0</v>
      </c>
      <c r="CU475">
        <f t="shared" si="350"/>
        <v>0</v>
      </c>
      <c r="CV475">
        <f t="shared" si="366"/>
        <v>0</v>
      </c>
      <c r="CW475">
        <f t="shared" si="366"/>
        <v>0</v>
      </c>
      <c r="CX475">
        <f t="shared" si="351"/>
        <v>0</v>
      </c>
      <c r="CY475">
        <f>(((S475+R475)*AT475)/100)</f>
        <v>0</v>
      </c>
      <c r="CZ475">
        <f>(((S475+R475)*AU475)/100)</f>
        <v>0</v>
      </c>
      <c r="DC475" t="s">
        <v>3</v>
      </c>
      <c r="DD475" t="s">
        <v>3</v>
      </c>
      <c r="DE475" t="s">
        <v>3</v>
      </c>
      <c r="DF475" t="s">
        <v>3</v>
      </c>
      <c r="DG475" t="s">
        <v>3</v>
      </c>
      <c r="DH475" t="s">
        <v>3</v>
      </c>
      <c r="DI475" t="s">
        <v>3</v>
      </c>
      <c r="DJ475" t="s">
        <v>3</v>
      </c>
      <c r="DK475" t="s">
        <v>3</v>
      </c>
      <c r="DL475" t="s">
        <v>3</v>
      </c>
      <c r="DM475" t="s">
        <v>3</v>
      </c>
      <c r="DN475">
        <v>0</v>
      </c>
      <c r="DO475">
        <v>0</v>
      </c>
      <c r="DP475">
        <v>1</v>
      </c>
      <c r="DQ475">
        <v>1</v>
      </c>
      <c r="DU475">
        <v>1009</v>
      </c>
      <c r="DV475" t="s">
        <v>33</v>
      </c>
      <c r="DW475" t="s">
        <v>33</v>
      </c>
      <c r="DX475">
        <v>1000</v>
      </c>
      <c r="DZ475" t="s">
        <v>3</v>
      </c>
      <c r="EA475" t="s">
        <v>3</v>
      </c>
      <c r="EB475" t="s">
        <v>3</v>
      </c>
      <c r="EC475" t="s">
        <v>3</v>
      </c>
      <c r="EE475">
        <v>31728000</v>
      </c>
      <c r="EF475">
        <v>2</v>
      </c>
      <c r="EG475" t="s">
        <v>24</v>
      </c>
      <c r="EH475">
        <v>15</v>
      </c>
      <c r="EI475" t="s">
        <v>182</v>
      </c>
      <c r="EJ475">
        <v>1</v>
      </c>
      <c r="EK475">
        <v>15001</v>
      </c>
      <c r="EL475" t="s">
        <v>182</v>
      </c>
      <c r="EM475" t="s">
        <v>183</v>
      </c>
      <c r="EO475" t="s">
        <v>3</v>
      </c>
      <c r="EQ475">
        <v>0</v>
      </c>
      <c r="ER475">
        <v>0</v>
      </c>
      <c r="ES475">
        <v>0</v>
      </c>
      <c r="ET475">
        <v>0</v>
      </c>
      <c r="EU475">
        <v>0</v>
      </c>
      <c r="EV475">
        <v>0</v>
      </c>
      <c r="EW475">
        <v>0</v>
      </c>
      <c r="EX475">
        <v>0</v>
      </c>
      <c r="FQ475">
        <v>0</v>
      </c>
      <c r="FR475">
        <f t="shared" si="352"/>
        <v>0</v>
      </c>
      <c r="FS475">
        <v>0</v>
      </c>
      <c r="FX475">
        <v>100</v>
      </c>
      <c r="FY475">
        <v>49</v>
      </c>
      <c r="GA475" t="s">
        <v>3</v>
      </c>
      <c r="GD475">
        <v>1</v>
      </c>
      <c r="GF475">
        <v>696686784</v>
      </c>
      <c r="GG475">
        <v>2</v>
      </c>
      <c r="GH475">
        <v>1</v>
      </c>
      <c r="GI475">
        <v>-2</v>
      </c>
      <c r="GJ475">
        <v>0</v>
      </c>
      <c r="GK475">
        <v>0</v>
      </c>
      <c r="GL475">
        <f t="shared" si="353"/>
        <v>0</v>
      </c>
      <c r="GM475">
        <f t="shared" si="354"/>
        <v>0</v>
      </c>
      <c r="GN475">
        <f t="shared" si="355"/>
        <v>0</v>
      </c>
      <c r="GO475">
        <f t="shared" si="356"/>
        <v>0</v>
      </c>
      <c r="GP475">
        <f t="shared" si="357"/>
        <v>0</v>
      </c>
      <c r="GR475">
        <v>0</v>
      </c>
      <c r="GS475">
        <v>3</v>
      </c>
      <c r="GT475">
        <v>0</v>
      </c>
      <c r="GU475" t="s">
        <v>3</v>
      </c>
      <c r="GV475">
        <f t="shared" si="358"/>
        <v>0</v>
      </c>
      <c r="GW475">
        <v>1</v>
      </c>
      <c r="GX475">
        <f t="shared" si="359"/>
        <v>0</v>
      </c>
      <c r="HA475">
        <v>0</v>
      </c>
      <c r="HB475">
        <v>0</v>
      </c>
      <c r="HC475">
        <f t="shared" si="360"/>
        <v>0</v>
      </c>
      <c r="HE475" t="s">
        <v>3</v>
      </c>
      <c r="HF475" t="s">
        <v>3</v>
      </c>
      <c r="HM475" t="s">
        <v>3</v>
      </c>
      <c r="HN475" t="s">
        <v>184</v>
      </c>
      <c r="HO475" t="s">
        <v>185</v>
      </c>
      <c r="HP475" t="s">
        <v>182</v>
      </c>
      <c r="HQ475" t="s">
        <v>182</v>
      </c>
      <c r="IK475">
        <v>0</v>
      </c>
    </row>
    <row r="476" spans="1:245" x14ac:dyDescent="0.2">
      <c r="A476">
        <v>17</v>
      </c>
      <c r="B476">
        <v>1</v>
      </c>
      <c r="E476" t="s">
        <v>562</v>
      </c>
      <c r="F476" t="s">
        <v>193</v>
      </c>
      <c r="G476" t="s">
        <v>194</v>
      </c>
      <c r="H476" t="s">
        <v>33</v>
      </c>
      <c r="I476">
        <v>0</v>
      </c>
      <c r="J476">
        <v>0</v>
      </c>
      <c r="K476">
        <v>0</v>
      </c>
      <c r="O476">
        <f t="shared" si="341"/>
        <v>0</v>
      </c>
      <c r="P476">
        <f>ROUND(CQ476*I476,2)</f>
        <v>0</v>
      </c>
      <c r="Q476">
        <f>ROUND(CR476*I476,2)</f>
        <v>0</v>
      </c>
      <c r="R476">
        <f>ROUND(CS476*I476,2)</f>
        <v>0</v>
      </c>
      <c r="S476">
        <f>ROUND(CT476*I476,2)</f>
        <v>0</v>
      </c>
      <c r="T476">
        <f t="shared" si="342"/>
        <v>0</v>
      </c>
      <c r="U476">
        <f>ROUND(CV476*I476,7)</f>
        <v>0</v>
      </c>
      <c r="V476">
        <f>ROUND(CW476*I476,7)</f>
        <v>0</v>
      </c>
      <c r="W476">
        <f t="shared" si="343"/>
        <v>0</v>
      </c>
      <c r="X476">
        <f t="shared" si="344"/>
        <v>0</v>
      </c>
      <c r="Y476">
        <f t="shared" si="345"/>
        <v>0</v>
      </c>
      <c r="AA476">
        <v>32945098</v>
      </c>
      <c r="AB476">
        <f t="shared" si="346"/>
        <v>79606.460000000006</v>
      </c>
      <c r="AC476">
        <f>ROUND((ES476),6)</f>
        <v>79606.460000000006</v>
      </c>
      <c r="AD476">
        <f>ROUND((((ET476)-(EU476))+AE476),6)</f>
        <v>0</v>
      </c>
      <c r="AE476">
        <f t="shared" si="364"/>
        <v>0</v>
      </c>
      <c r="AF476">
        <f t="shared" si="364"/>
        <v>0</v>
      </c>
      <c r="AG476">
        <f t="shared" si="347"/>
        <v>0</v>
      </c>
      <c r="AH476">
        <f t="shared" si="365"/>
        <v>0</v>
      </c>
      <c r="AI476">
        <f t="shared" si="365"/>
        <v>0</v>
      </c>
      <c r="AJ476">
        <f t="shared" si="348"/>
        <v>0</v>
      </c>
      <c r="AK476">
        <v>79606.460000000006</v>
      </c>
      <c r="AL476">
        <v>79606.460000000006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1</v>
      </c>
      <c r="AW476">
        <v>1</v>
      </c>
      <c r="AZ476">
        <v>1</v>
      </c>
      <c r="BA476">
        <v>1</v>
      </c>
      <c r="BB476">
        <v>1</v>
      </c>
      <c r="BC476">
        <v>1</v>
      </c>
      <c r="BD476" t="s">
        <v>3</v>
      </c>
      <c r="BE476" t="s">
        <v>3</v>
      </c>
      <c r="BF476" t="s">
        <v>3</v>
      </c>
      <c r="BG476" t="s">
        <v>3</v>
      </c>
      <c r="BH476">
        <v>3</v>
      </c>
      <c r="BI476">
        <v>1</v>
      </c>
      <c r="BJ476" t="s">
        <v>195</v>
      </c>
      <c r="BM476">
        <v>500001</v>
      </c>
      <c r="BN476">
        <v>0</v>
      </c>
      <c r="BO476" t="s">
        <v>3</v>
      </c>
      <c r="BP476">
        <v>0</v>
      </c>
      <c r="BQ476">
        <v>8</v>
      </c>
      <c r="BR476">
        <v>0</v>
      </c>
      <c r="BS476">
        <v>1</v>
      </c>
      <c r="BT476">
        <v>1</v>
      </c>
      <c r="BU476">
        <v>1</v>
      </c>
      <c r="BV476">
        <v>1</v>
      </c>
      <c r="BW476">
        <v>1</v>
      </c>
      <c r="BX476">
        <v>1</v>
      </c>
      <c r="BY476" t="s">
        <v>3</v>
      </c>
      <c r="BZ476">
        <v>0</v>
      </c>
      <c r="CA476">
        <v>0</v>
      </c>
      <c r="CB476" t="s">
        <v>3</v>
      </c>
      <c r="CE476">
        <v>0</v>
      </c>
      <c r="CF476">
        <v>0</v>
      </c>
      <c r="CG476">
        <v>0</v>
      </c>
      <c r="CM476">
        <v>0</v>
      </c>
      <c r="CN476" t="s">
        <v>3</v>
      </c>
      <c r="CO476">
        <v>0</v>
      </c>
      <c r="CP476">
        <f t="shared" si="349"/>
        <v>0</v>
      </c>
      <c r="CQ476">
        <f>ROUND(AL476*BC476,2)</f>
        <v>79606.460000000006</v>
      </c>
      <c r="CR476">
        <f>ROUND(AM476*BB476,2)</f>
        <v>0</v>
      </c>
      <c r="CS476">
        <f>ROUND(AN476*BS476,2)</f>
        <v>0</v>
      </c>
      <c r="CT476">
        <f>ROUND(AO476*BA476,2)</f>
        <v>0</v>
      </c>
      <c r="CU476">
        <f t="shared" si="350"/>
        <v>0</v>
      </c>
      <c r="CV476">
        <f t="shared" si="366"/>
        <v>0</v>
      </c>
      <c r="CW476">
        <f t="shared" si="366"/>
        <v>0</v>
      </c>
      <c r="CX476">
        <f t="shared" si="351"/>
        <v>0</v>
      </c>
      <c r="CY476">
        <f>0</f>
        <v>0</v>
      </c>
      <c r="CZ476">
        <f>0</f>
        <v>0</v>
      </c>
      <c r="DC476" t="s">
        <v>3</v>
      </c>
      <c r="DD476" t="s">
        <v>3</v>
      </c>
      <c r="DE476" t="s">
        <v>3</v>
      </c>
      <c r="DF476" t="s">
        <v>3</v>
      </c>
      <c r="DG476" t="s">
        <v>3</v>
      </c>
      <c r="DH476" t="s">
        <v>3</v>
      </c>
      <c r="DI476" t="s">
        <v>3</v>
      </c>
      <c r="DJ476" t="s">
        <v>3</v>
      </c>
      <c r="DK476" t="s">
        <v>3</v>
      </c>
      <c r="DL476" t="s">
        <v>3</v>
      </c>
      <c r="DM476" t="s">
        <v>3</v>
      </c>
      <c r="DN476">
        <v>0</v>
      </c>
      <c r="DO476">
        <v>0</v>
      </c>
      <c r="DP476">
        <v>1</v>
      </c>
      <c r="DQ476">
        <v>1</v>
      </c>
      <c r="DU476">
        <v>1009</v>
      </c>
      <c r="DV476" t="s">
        <v>33</v>
      </c>
      <c r="DW476" t="s">
        <v>33</v>
      </c>
      <c r="DX476">
        <v>1000</v>
      </c>
      <c r="DZ476" t="s">
        <v>3</v>
      </c>
      <c r="EA476" t="s">
        <v>3</v>
      </c>
      <c r="EB476" t="s">
        <v>3</v>
      </c>
      <c r="EC476" t="s">
        <v>3</v>
      </c>
      <c r="EE476">
        <v>31727907</v>
      </c>
      <c r="EF476">
        <v>8</v>
      </c>
      <c r="EG476" t="s">
        <v>73</v>
      </c>
      <c r="EH476">
        <v>0</v>
      </c>
      <c r="EI476" t="s">
        <v>3</v>
      </c>
      <c r="EJ476">
        <v>1</v>
      </c>
      <c r="EK476">
        <v>500001</v>
      </c>
      <c r="EL476" t="s">
        <v>74</v>
      </c>
      <c r="EM476" t="s">
        <v>75</v>
      </c>
      <c r="EO476" t="s">
        <v>3</v>
      </c>
      <c r="EQ476">
        <v>0</v>
      </c>
      <c r="ER476">
        <v>79606.460000000006</v>
      </c>
      <c r="ES476">
        <v>79606.460000000006</v>
      </c>
      <c r="ET476">
        <v>0</v>
      </c>
      <c r="EU476">
        <v>0</v>
      </c>
      <c r="EV476">
        <v>0</v>
      </c>
      <c r="EW476">
        <v>0</v>
      </c>
      <c r="EX476">
        <v>0</v>
      </c>
      <c r="EY476">
        <v>0</v>
      </c>
      <c r="FQ476">
        <v>2448.85</v>
      </c>
      <c r="FR476">
        <f t="shared" si="352"/>
        <v>0</v>
      </c>
      <c r="FS476">
        <v>0</v>
      </c>
      <c r="FX476">
        <v>0</v>
      </c>
      <c r="FY476">
        <v>0</v>
      </c>
      <c r="GA476" t="s">
        <v>3</v>
      </c>
      <c r="GD476">
        <v>1</v>
      </c>
      <c r="GE476">
        <v>52265.82</v>
      </c>
      <c r="GF476">
        <v>1141136802</v>
      </c>
      <c r="GG476">
        <v>2</v>
      </c>
      <c r="GH476">
        <v>1</v>
      </c>
      <c r="GI476">
        <v>-2</v>
      </c>
      <c r="GJ476">
        <v>0</v>
      </c>
      <c r="GK476">
        <v>0</v>
      </c>
      <c r="GL476">
        <f t="shared" si="353"/>
        <v>0</v>
      </c>
      <c r="GM476">
        <f t="shared" si="354"/>
        <v>0</v>
      </c>
      <c r="GN476">
        <f t="shared" si="355"/>
        <v>0</v>
      </c>
      <c r="GO476">
        <f t="shared" si="356"/>
        <v>0</v>
      </c>
      <c r="GP476">
        <f t="shared" si="357"/>
        <v>0</v>
      </c>
      <c r="GR476">
        <v>3</v>
      </c>
      <c r="GS476">
        <v>3</v>
      </c>
      <c r="GT476">
        <v>0</v>
      </c>
      <c r="GU476" t="s">
        <v>3</v>
      </c>
      <c r="GV476">
        <f t="shared" si="358"/>
        <v>0</v>
      </c>
      <c r="GW476">
        <v>1</v>
      </c>
      <c r="GX476">
        <f t="shared" si="359"/>
        <v>0</v>
      </c>
      <c r="HA476">
        <v>0</v>
      </c>
      <c r="HB476">
        <v>0</v>
      </c>
      <c r="HC476">
        <f t="shared" si="360"/>
        <v>0</v>
      </c>
      <c r="HE476" t="s">
        <v>3</v>
      </c>
      <c r="HF476" t="s">
        <v>3</v>
      </c>
      <c r="HM476" t="s">
        <v>3</v>
      </c>
      <c r="HN476" t="s">
        <v>3</v>
      </c>
      <c r="HO476" t="s">
        <v>3</v>
      </c>
      <c r="HP476" t="s">
        <v>3</v>
      </c>
      <c r="HQ476" t="s">
        <v>3</v>
      </c>
      <c r="IK476">
        <v>0</v>
      </c>
    </row>
    <row r="477" spans="1:245" x14ac:dyDescent="0.2">
      <c r="A477">
        <v>17</v>
      </c>
      <c r="B477">
        <v>1</v>
      </c>
      <c r="E477" t="s">
        <v>563</v>
      </c>
      <c r="F477" t="s">
        <v>291</v>
      </c>
      <c r="G477" t="s">
        <v>292</v>
      </c>
      <c r="H477" t="s">
        <v>33</v>
      </c>
      <c r="I477">
        <v>0</v>
      </c>
      <c r="J477">
        <v>0</v>
      </c>
      <c r="K477">
        <v>0</v>
      </c>
      <c r="O477">
        <f t="shared" si="341"/>
        <v>0</v>
      </c>
      <c r="P477">
        <f>ROUND(CQ477*I477,2)</f>
        <v>0</v>
      </c>
      <c r="Q477">
        <f>ROUND(CR477*I477,2)</f>
        <v>0</v>
      </c>
      <c r="R477">
        <f>ROUND(CS477*I477,2)</f>
        <v>0</v>
      </c>
      <c r="S477">
        <f>ROUND(CT477*I477,2)</f>
        <v>0</v>
      </c>
      <c r="T477">
        <f t="shared" si="342"/>
        <v>0</v>
      </c>
      <c r="U477">
        <f>ROUND(CV477*I477,7)</f>
        <v>0</v>
      </c>
      <c r="V477">
        <f>ROUND(CW477*I477,7)</f>
        <v>0</v>
      </c>
      <c r="W477">
        <f t="shared" si="343"/>
        <v>0</v>
      </c>
      <c r="X477">
        <f t="shared" si="344"/>
        <v>0</v>
      </c>
      <c r="Y477">
        <f t="shared" si="345"/>
        <v>0</v>
      </c>
      <c r="AA477">
        <v>32945098</v>
      </c>
      <c r="AB477">
        <f t="shared" si="346"/>
        <v>60840.08</v>
      </c>
      <c r="AC477">
        <f>ROUND((ES477),6)</f>
        <v>60840.08</v>
      </c>
      <c r="AD477">
        <f>ROUND((((ET477)-(EU477))+AE477),6)</f>
        <v>0</v>
      </c>
      <c r="AE477">
        <f t="shared" si="364"/>
        <v>0</v>
      </c>
      <c r="AF477">
        <f t="shared" si="364"/>
        <v>0</v>
      </c>
      <c r="AG477">
        <f t="shared" si="347"/>
        <v>0</v>
      </c>
      <c r="AH477">
        <f t="shared" si="365"/>
        <v>0</v>
      </c>
      <c r="AI477">
        <f t="shared" si="365"/>
        <v>0</v>
      </c>
      <c r="AJ477">
        <f t="shared" si="348"/>
        <v>0</v>
      </c>
      <c r="AK477">
        <v>60840.08</v>
      </c>
      <c r="AL477">
        <v>60840.08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1</v>
      </c>
      <c r="AW477">
        <v>1</v>
      </c>
      <c r="AZ477">
        <v>1</v>
      </c>
      <c r="BA477">
        <v>1</v>
      </c>
      <c r="BB477">
        <v>1</v>
      </c>
      <c r="BC477">
        <v>1.23</v>
      </c>
      <c r="BD477" t="s">
        <v>3</v>
      </c>
      <c r="BE477" t="s">
        <v>3</v>
      </c>
      <c r="BF477" t="s">
        <v>3</v>
      </c>
      <c r="BG477" t="s">
        <v>3</v>
      </c>
      <c r="BH477">
        <v>3</v>
      </c>
      <c r="BI477">
        <v>1</v>
      </c>
      <c r="BJ477" t="s">
        <v>293</v>
      </c>
      <c r="BM477">
        <v>500001</v>
      </c>
      <c r="BN477">
        <v>0</v>
      </c>
      <c r="BO477" t="s">
        <v>291</v>
      </c>
      <c r="BP477">
        <v>1</v>
      </c>
      <c r="BQ477">
        <v>8</v>
      </c>
      <c r="BR477">
        <v>0</v>
      </c>
      <c r="BS477">
        <v>1</v>
      </c>
      <c r="BT477">
        <v>1</v>
      </c>
      <c r="BU477">
        <v>1</v>
      </c>
      <c r="BV477">
        <v>1</v>
      </c>
      <c r="BW477">
        <v>1</v>
      </c>
      <c r="BX477">
        <v>1</v>
      </c>
      <c r="BY477" t="s">
        <v>3</v>
      </c>
      <c r="BZ477">
        <v>0</v>
      </c>
      <c r="CA477">
        <v>0</v>
      </c>
      <c r="CB477" t="s">
        <v>3</v>
      </c>
      <c r="CE477">
        <v>0</v>
      </c>
      <c r="CF477">
        <v>0</v>
      </c>
      <c r="CG477">
        <v>0</v>
      </c>
      <c r="CM477">
        <v>0</v>
      </c>
      <c r="CN477" t="s">
        <v>3</v>
      </c>
      <c r="CO477">
        <v>0</v>
      </c>
      <c r="CP477">
        <f t="shared" si="349"/>
        <v>0</v>
      </c>
      <c r="CQ477">
        <f>ROUND(AL477*BC477,2)</f>
        <v>74833.3</v>
      </c>
      <c r="CR477">
        <f>ROUND(AM477*BB477,2)</f>
        <v>0</v>
      </c>
      <c r="CS477">
        <f>ROUND(AN477*BS477,2)</f>
        <v>0</v>
      </c>
      <c r="CT477">
        <f>ROUND(AO477*BA477,2)</f>
        <v>0</v>
      </c>
      <c r="CU477">
        <f t="shared" si="350"/>
        <v>0</v>
      </c>
      <c r="CV477">
        <f t="shared" si="366"/>
        <v>0</v>
      </c>
      <c r="CW477">
        <f t="shared" si="366"/>
        <v>0</v>
      </c>
      <c r="CX477">
        <f t="shared" si="351"/>
        <v>0</v>
      </c>
      <c r="CY477">
        <f>0</f>
        <v>0</v>
      </c>
      <c r="CZ477">
        <f>0</f>
        <v>0</v>
      </c>
      <c r="DC477" t="s">
        <v>3</v>
      </c>
      <c r="DD477" t="s">
        <v>3</v>
      </c>
      <c r="DE477" t="s">
        <v>3</v>
      </c>
      <c r="DF477" t="s">
        <v>3</v>
      </c>
      <c r="DG477" t="s">
        <v>3</v>
      </c>
      <c r="DH477" t="s">
        <v>3</v>
      </c>
      <c r="DI477" t="s">
        <v>3</v>
      </c>
      <c r="DJ477" t="s">
        <v>3</v>
      </c>
      <c r="DK477" t="s">
        <v>3</v>
      </c>
      <c r="DL477" t="s">
        <v>3</v>
      </c>
      <c r="DM477" t="s">
        <v>3</v>
      </c>
      <c r="DN477">
        <v>0</v>
      </c>
      <c r="DO477">
        <v>0</v>
      </c>
      <c r="DP477">
        <v>1</v>
      </c>
      <c r="DQ477">
        <v>1</v>
      </c>
      <c r="DU477">
        <v>1009</v>
      </c>
      <c r="DV477" t="s">
        <v>33</v>
      </c>
      <c r="DW477" t="s">
        <v>33</v>
      </c>
      <c r="DX477">
        <v>1000</v>
      </c>
      <c r="DZ477" t="s">
        <v>3</v>
      </c>
      <c r="EA477" t="s">
        <v>3</v>
      </c>
      <c r="EB477" t="s">
        <v>3</v>
      </c>
      <c r="EC477" t="s">
        <v>3</v>
      </c>
      <c r="EE477">
        <v>31727907</v>
      </c>
      <c r="EF477">
        <v>8</v>
      </c>
      <c r="EG477" t="s">
        <v>73</v>
      </c>
      <c r="EH477">
        <v>0</v>
      </c>
      <c r="EI477" t="s">
        <v>3</v>
      </c>
      <c r="EJ477">
        <v>1</v>
      </c>
      <c r="EK477">
        <v>500001</v>
      </c>
      <c r="EL477" t="s">
        <v>74</v>
      </c>
      <c r="EM477" t="s">
        <v>75</v>
      </c>
      <c r="EO477" t="s">
        <v>3</v>
      </c>
      <c r="EQ477">
        <v>0</v>
      </c>
      <c r="ER477">
        <v>60840.08</v>
      </c>
      <c r="ES477">
        <v>60840.08</v>
      </c>
      <c r="ET477">
        <v>0</v>
      </c>
      <c r="EU477">
        <v>0</v>
      </c>
      <c r="EV477">
        <v>0</v>
      </c>
      <c r="EW477">
        <v>0</v>
      </c>
      <c r="EX477">
        <v>0</v>
      </c>
      <c r="EY477">
        <v>0</v>
      </c>
      <c r="FQ477">
        <v>0</v>
      </c>
      <c r="FR477">
        <f t="shared" si="352"/>
        <v>0</v>
      </c>
      <c r="FS477">
        <v>0</v>
      </c>
      <c r="FX477">
        <v>0</v>
      </c>
      <c r="FY477">
        <v>0</v>
      </c>
      <c r="GA477" t="s">
        <v>3</v>
      </c>
      <c r="GD477">
        <v>1</v>
      </c>
      <c r="GF477">
        <v>-2132977165</v>
      </c>
      <c r="GG477">
        <v>2</v>
      </c>
      <c r="GH477">
        <v>1</v>
      </c>
      <c r="GI477">
        <v>2</v>
      </c>
      <c r="GJ477">
        <v>0</v>
      </c>
      <c r="GK477">
        <v>0</v>
      </c>
      <c r="GL477">
        <f t="shared" si="353"/>
        <v>0</v>
      </c>
      <c r="GM477">
        <f t="shared" si="354"/>
        <v>0</v>
      </c>
      <c r="GN477">
        <f t="shared" si="355"/>
        <v>0</v>
      </c>
      <c r="GO477">
        <f t="shared" si="356"/>
        <v>0</v>
      </c>
      <c r="GP477">
        <f t="shared" si="357"/>
        <v>0</v>
      </c>
      <c r="GR477">
        <v>0</v>
      </c>
      <c r="GS477">
        <v>3</v>
      </c>
      <c r="GT477">
        <v>0</v>
      </c>
      <c r="GU477" t="s">
        <v>3</v>
      </c>
      <c r="GV477">
        <f t="shared" si="358"/>
        <v>0</v>
      </c>
      <c r="GW477">
        <v>1</v>
      </c>
      <c r="GX477">
        <f t="shared" si="359"/>
        <v>0</v>
      </c>
      <c r="HA477">
        <v>0</v>
      </c>
      <c r="HB477">
        <v>0</v>
      </c>
      <c r="HC477">
        <f t="shared" si="360"/>
        <v>0</v>
      </c>
      <c r="HE477" t="s">
        <v>3</v>
      </c>
      <c r="HF477" t="s">
        <v>3</v>
      </c>
      <c r="HM477" t="s">
        <v>3</v>
      </c>
      <c r="HN477" t="s">
        <v>3</v>
      </c>
      <c r="HO477" t="s">
        <v>3</v>
      </c>
      <c r="HP477" t="s">
        <v>3</v>
      </c>
      <c r="HQ477" t="s">
        <v>3</v>
      </c>
      <c r="IK477">
        <v>0</v>
      </c>
    </row>
    <row r="478" spans="1:245" x14ac:dyDescent="0.2">
      <c r="A478">
        <v>17</v>
      </c>
      <c r="B478">
        <v>1</v>
      </c>
      <c r="C478">
        <f>ROW(SmtRes!A335)</f>
        <v>335</v>
      </c>
      <c r="D478">
        <f>ROW(EtalonRes!A335)</f>
        <v>335</v>
      </c>
      <c r="E478" t="s">
        <v>564</v>
      </c>
      <c r="F478" t="s">
        <v>565</v>
      </c>
      <c r="G478" t="s">
        <v>566</v>
      </c>
      <c r="H478" t="s">
        <v>22</v>
      </c>
      <c r="I478">
        <v>0</v>
      </c>
      <c r="J478">
        <v>0</v>
      </c>
      <c r="K478">
        <v>0</v>
      </c>
      <c r="O478">
        <f t="shared" si="341"/>
        <v>0</v>
      </c>
      <c r="P478">
        <f>SUMIF(SmtRes!AQ334:'SmtRes'!AQ335,"=1",SmtRes!DF334:'SmtRes'!DF335)</f>
        <v>0</v>
      </c>
      <c r="Q478">
        <f>SUMIF(SmtRes!AQ334:'SmtRes'!AQ335,"=1",SmtRes!DG334:'SmtRes'!DG335)</f>
        <v>0</v>
      </c>
      <c r="R478">
        <f>SUMIF(SmtRes!AQ334:'SmtRes'!AQ335,"=1",SmtRes!DH334:'SmtRes'!DH335)</f>
        <v>0</v>
      </c>
      <c r="S478">
        <f>SUMIF(SmtRes!AQ334:'SmtRes'!AQ335,"=1",SmtRes!DI334:'SmtRes'!DI335)</f>
        <v>0</v>
      </c>
      <c r="T478">
        <f t="shared" si="342"/>
        <v>0</v>
      </c>
      <c r="U478">
        <f>SUMIF(SmtRes!AQ334:'SmtRes'!AQ335,"=1",SmtRes!CV334:'SmtRes'!CV335)</f>
        <v>0</v>
      </c>
      <c r="V478">
        <f>SUMIF(SmtRes!AQ334:'SmtRes'!AQ335,"=1",SmtRes!CW334:'SmtRes'!CW335)</f>
        <v>0</v>
      </c>
      <c r="W478">
        <f t="shared" si="343"/>
        <v>0</v>
      </c>
      <c r="X478">
        <f t="shared" si="344"/>
        <v>0</v>
      </c>
      <c r="Y478">
        <f t="shared" si="345"/>
        <v>0</v>
      </c>
      <c r="AA478">
        <v>32945098</v>
      </c>
      <c r="AB478">
        <f t="shared" si="346"/>
        <v>14741.2896</v>
      </c>
      <c r="AC478">
        <f>ROUND((0),6)</f>
        <v>0</v>
      </c>
      <c r="AD478">
        <f>ROUND((((0)-(0))+AE478),6)</f>
        <v>0</v>
      </c>
      <c r="AE478">
        <f>ROUND((0),6)</f>
        <v>0</v>
      </c>
      <c r="AF478">
        <f>ROUND((SUM(SmtRes!BT334:'SmtRes'!BT335)),6)</f>
        <v>14741.2896</v>
      </c>
      <c r="AG478">
        <f t="shared" si="347"/>
        <v>0</v>
      </c>
      <c r="AH478">
        <f>(SUM(SmtRes!BU334:'SmtRes'!BU335))</f>
        <v>36.28</v>
      </c>
      <c r="AI478">
        <f>(0)</f>
        <v>0</v>
      </c>
      <c r="AJ478">
        <f t="shared" si="348"/>
        <v>0</v>
      </c>
      <c r="AK478">
        <v>14741.2896</v>
      </c>
      <c r="AL478">
        <v>0</v>
      </c>
      <c r="AM478">
        <v>0</v>
      </c>
      <c r="AN478">
        <v>0</v>
      </c>
      <c r="AO478">
        <v>14741.2896</v>
      </c>
      <c r="AP478">
        <v>0</v>
      </c>
      <c r="AQ478">
        <v>36.28</v>
      </c>
      <c r="AR478">
        <v>0</v>
      </c>
      <c r="AS478">
        <v>0</v>
      </c>
      <c r="AT478">
        <v>90</v>
      </c>
      <c r="AU478">
        <v>47</v>
      </c>
      <c r="AV478">
        <v>1</v>
      </c>
      <c r="AW478">
        <v>1</v>
      </c>
      <c r="AZ478">
        <v>1</v>
      </c>
      <c r="BA478">
        <v>1</v>
      </c>
      <c r="BB478">
        <v>1</v>
      </c>
      <c r="BC478">
        <v>1</v>
      </c>
      <c r="BD478" t="s">
        <v>3</v>
      </c>
      <c r="BE478" t="s">
        <v>3</v>
      </c>
      <c r="BF478" t="s">
        <v>3</v>
      </c>
      <c r="BG478" t="s">
        <v>3</v>
      </c>
      <c r="BH478">
        <v>0</v>
      </c>
      <c r="BI478">
        <v>1</v>
      </c>
      <c r="BJ478" t="s">
        <v>567</v>
      </c>
      <c r="BM478">
        <v>56001</v>
      </c>
      <c r="BN478">
        <v>0</v>
      </c>
      <c r="BO478" t="s">
        <v>3</v>
      </c>
      <c r="BP478">
        <v>0</v>
      </c>
      <c r="BQ478">
        <v>6</v>
      </c>
      <c r="BR478">
        <v>0</v>
      </c>
      <c r="BS478">
        <v>1</v>
      </c>
      <c r="BT478">
        <v>1</v>
      </c>
      <c r="BU478">
        <v>1</v>
      </c>
      <c r="BV478">
        <v>1</v>
      </c>
      <c r="BW478">
        <v>1</v>
      </c>
      <c r="BX478">
        <v>1</v>
      </c>
      <c r="BY478" t="s">
        <v>3</v>
      </c>
      <c r="BZ478">
        <v>90</v>
      </c>
      <c r="CA478">
        <v>47</v>
      </c>
      <c r="CB478" t="s">
        <v>3</v>
      </c>
      <c r="CE478">
        <v>0</v>
      </c>
      <c r="CF478">
        <v>0</v>
      </c>
      <c r="CG478">
        <v>0</v>
      </c>
      <c r="CM478">
        <v>0</v>
      </c>
      <c r="CN478" t="s">
        <v>3</v>
      </c>
      <c r="CO478">
        <v>0</v>
      </c>
      <c r="CP478">
        <f t="shared" si="349"/>
        <v>0</v>
      </c>
      <c r="CQ478">
        <f>SUMIF(SmtRes!AQ334:'SmtRes'!AQ335,"=1",SmtRes!AA334:'SmtRes'!AA335)</f>
        <v>0</v>
      </c>
      <c r="CR478">
        <f>SUMIF(SmtRes!AQ334:'SmtRes'!AQ335,"=1",SmtRes!AB334:'SmtRes'!AB335)</f>
        <v>0</v>
      </c>
      <c r="CS478">
        <f>SUMIF(SmtRes!AQ334:'SmtRes'!AQ335,"=1",SmtRes!AC334:'SmtRes'!AC335)</f>
        <v>0</v>
      </c>
      <c r="CT478">
        <f>SUMIF(SmtRes!AQ334:'SmtRes'!AQ335,"=1",SmtRes!AD334:'SmtRes'!AD335)</f>
        <v>406.32</v>
      </c>
      <c r="CU478">
        <f t="shared" si="350"/>
        <v>0</v>
      </c>
      <c r="CV478">
        <f>SUMIF(SmtRes!AQ334:'SmtRes'!AQ335,"=1",SmtRes!BU334:'SmtRes'!BU335)</f>
        <v>36.28</v>
      </c>
      <c r="CW478">
        <f>SUMIF(SmtRes!AQ334:'SmtRes'!AQ335,"=1",SmtRes!BV334:'SmtRes'!BV335)</f>
        <v>0</v>
      </c>
      <c r="CX478">
        <f t="shared" si="351"/>
        <v>0</v>
      </c>
      <c r="CY478">
        <f t="shared" ref="CY478:CY485" si="367">(((S478+R478)*AT478)/100)</f>
        <v>0</v>
      </c>
      <c r="CZ478">
        <f t="shared" ref="CZ478:CZ485" si="368">(((S478+R478)*AU478)/100)</f>
        <v>0</v>
      </c>
      <c r="DC478" t="s">
        <v>3</v>
      </c>
      <c r="DD478" t="s">
        <v>3</v>
      </c>
      <c r="DE478" t="s">
        <v>3</v>
      </c>
      <c r="DF478" t="s">
        <v>3</v>
      </c>
      <c r="DG478" t="s">
        <v>3</v>
      </c>
      <c r="DH478" t="s">
        <v>3</v>
      </c>
      <c r="DI478" t="s">
        <v>3</v>
      </c>
      <c r="DJ478" t="s">
        <v>3</v>
      </c>
      <c r="DK478" t="s">
        <v>3</v>
      </c>
      <c r="DL478" t="s">
        <v>3</v>
      </c>
      <c r="DM478" t="s">
        <v>3</v>
      </c>
      <c r="DN478">
        <v>0</v>
      </c>
      <c r="DO478">
        <v>0</v>
      </c>
      <c r="DP478">
        <v>1</v>
      </c>
      <c r="DQ478">
        <v>1</v>
      </c>
      <c r="DU478">
        <v>1005</v>
      </c>
      <c r="DV478" t="s">
        <v>22</v>
      </c>
      <c r="DW478" t="s">
        <v>22</v>
      </c>
      <c r="DX478">
        <v>100</v>
      </c>
      <c r="DZ478" t="s">
        <v>3</v>
      </c>
      <c r="EA478" t="s">
        <v>3</v>
      </c>
      <c r="EB478" t="s">
        <v>3</v>
      </c>
      <c r="EC478" t="s">
        <v>3</v>
      </c>
      <c r="EE478">
        <v>31728051</v>
      </c>
      <c r="EF478">
        <v>6</v>
      </c>
      <c r="EG478" t="s">
        <v>52</v>
      </c>
      <c r="EH478">
        <v>90</v>
      </c>
      <c r="EI478" t="s">
        <v>568</v>
      </c>
      <c r="EJ478">
        <v>1</v>
      </c>
      <c r="EK478">
        <v>56001</v>
      </c>
      <c r="EL478" t="s">
        <v>568</v>
      </c>
      <c r="EM478" t="s">
        <v>569</v>
      </c>
      <c r="EO478" t="s">
        <v>3</v>
      </c>
      <c r="EQ478">
        <v>0</v>
      </c>
      <c r="ER478">
        <v>0</v>
      </c>
      <c r="ES478">
        <v>0</v>
      </c>
      <c r="ET478">
        <v>0</v>
      </c>
      <c r="EU478">
        <v>0</v>
      </c>
      <c r="EV478">
        <v>0</v>
      </c>
      <c r="EW478">
        <v>36.28</v>
      </c>
      <c r="EX478">
        <v>0</v>
      </c>
      <c r="EY478">
        <v>0</v>
      </c>
      <c r="FQ478">
        <v>0</v>
      </c>
      <c r="FR478">
        <f t="shared" si="352"/>
        <v>0</v>
      </c>
      <c r="FS478">
        <v>0</v>
      </c>
      <c r="FX478">
        <v>90</v>
      </c>
      <c r="FY478">
        <v>47</v>
      </c>
      <c r="GA478" t="s">
        <v>3</v>
      </c>
      <c r="GD478">
        <v>1</v>
      </c>
      <c r="GF478">
        <v>-394335797</v>
      </c>
      <c r="GG478">
        <v>2</v>
      </c>
      <c r="GH478">
        <v>1</v>
      </c>
      <c r="GI478">
        <v>-2</v>
      </c>
      <c r="GJ478">
        <v>0</v>
      </c>
      <c r="GK478">
        <v>0</v>
      </c>
      <c r="GL478">
        <f t="shared" si="353"/>
        <v>0</v>
      </c>
      <c r="GM478">
        <f t="shared" si="354"/>
        <v>0</v>
      </c>
      <c r="GN478">
        <f t="shared" si="355"/>
        <v>0</v>
      </c>
      <c r="GO478">
        <f t="shared" si="356"/>
        <v>0</v>
      </c>
      <c r="GP478">
        <f t="shared" si="357"/>
        <v>0</v>
      </c>
      <c r="GR478">
        <v>0</v>
      </c>
      <c r="GS478">
        <v>3</v>
      </c>
      <c r="GT478">
        <v>0</v>
      </c>
      <c r="GU478" t="s">
        <v>3</v>
      </c>
      <c r="GV478">
        <f t="shared" si="358"/>
        <v>0</v>
      </c>
      <c r="GW478">
        <v>1</v>
      </c>
      <c r="GX478">
        <f t="shared" si="359"/>
        <v>0</v>
      </c>
      <c r="HA478">
        <v>0</v>
      </c>
      <c r="HB478">
        <v>0</v>
      </c>
      <c r="HC478">
        <f t="shared" si="360"/>
        <v>0</v>
      </c>
      <c r="HE478" t="s">
        <v>3</v>
      </c>
      <c r="HF478" t="s">
        <v>3</v>
      </c>
      <c r="HM478" t="s">
        <v>3</v>
      </c>
      <c r="HN478" t="s">
        <v>570</v>
      </c>
      <c r="HO478" t="s">
        <v>571</v>
      </c>
      <c r="HP478" t="s">
        <v>568</v>
      </c>
      <c r="HQ478" t="s">
        <v>568</v>
      </c>
      <c r="IK478">
        <v>0</v>
      </c>
    </row>
    <row r="479" spans="1:245" x14ac:dyDescent="0.2">
      <c r="A479">
        <v>18</v>
      </c>
      <c r="B479">
        <v>1</v>
      </c>
      <c r="C479">
        <v>335</v>
      </c>
      <c r="E479" t="s">
        <v>572</v>
      </c>
      <c r="F479" t="s">
        <v>31</v>
      </c>
      <c r="G479" t="s">
        <v>32</v>
      </c>
      <c r="H479" t="s">
        <v>33</v>
      </c>
      <c r="I479">
        <v>0</v>
      </c>
      <c r="J479">
        <v>1.1800000000000002</v>
      </c>
      <c r="K479">
        <v>0</v>
      </c>
      <c r="O479">
        <f t="shared" si="341"/>
        <v>0</v>
      </c>
      <c r="P479">
        <f>ROUND(CQ479*I479,2)</f>
        <v>0</v>
      </c>
      <c r="Q479">
        <f>ROUND(CR479*I479,2)</f>
        <v>0</v>
      </c>
      <c r="R479">
        <f>ROUND(CS479*I479,2)</f>
        <v>0</v>
      </c>
      <c r="S479">
        <f>ROUND(CT479*I479,2)</f>
        <v>0</v>
      </c>
      <c r="T479">
        <f t="shared" si="342"/>
        <v>0</v>
      </c>
      <c r="U479">
        <f>ROUND(CV479*I479,7)</f>
        <v>0</v>
      </c>
      <c r="V479">
        <f>ROUND(CW479*I479,7)</f>
        <v>0</v>
      </c>
      <c r="W479">
        <f t="shared" si="343"/>
        <v>0</v>
      </c>
      <c r="X479">
        <f t="shared" si="344"/>
        <v>0</v>
      </c>
      <c r="Y479">
        <f t="shared" si="345"/>
        <v>0</v>
      </c>
      <c r="AA479">
        <v>32945098</v>
      </c>
      <c r="AB479">
        <f t="shared" si="346"/>
        <v>0</v>
      </c>
      <c r="AC479">
        <f>ROUND((ES479),6)</f>
        <v>0</v>
      </c>
      <c r="AD479">
        <f>ROUND((((ET479)-(EU479))+AE479),6)</f>
        <v>0</v>
      </c>
      <c r="AE479">
        <f>ROUND((EU479),6)</f>
        <v>0</v>
      </c>
      <c r="AF479">
        <f>ROUND((EV479),6)</f>
        <v>0</v>
      </c>
      <c r="AG479">
        <f t="shared" si="347"/>
        <v>0</v>
      </c>
      <c r="AH479">
        <f>(EW479)</f>
        <v>0</v>
      </c>
      <c r="AI479">
        <f>(EX479)</f>
        <v>0</v>
      </c>
      <c r="AJ479">
        <f t="shared" si="348"/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90</v>
      </c>
      <c r="AU479">
        <v>47</v>
      </c>
      <c r="AV479">
        <v>1</v>
      </c>
      <c r="AW479">
        <v>1</v>
      </c>
      <c r="AZ479">
        <v>1</v>
      </c>
      <c r="BA479">
        <v>1</v>
      </c>
      <c r="BB479">
        <v>1</v>
      </c>
      <c r="BC479">
        <v>1</v>
      </c>
      <c r="BD479" t="s">
        <v>3</v>
      </c>
      <c r="BE479" t="s">
        <v>3</v>
      </c>
      <c r="BF479" t="s">
        <v>3</v>
      </c>
      <c r="BG479" t="s">
        <v>3</v>
      </c>
      <c r="BH479">
        <v>3</v>
      </c>
      <c r="BI479">
        <v>1</v>
      </c>
      <c r="BJ479" t="s">
        <v>3</v>
      </c>
      <c r="BM479">
        <v>56001</v>
      </c>
      <c r="BN479">
        <v>0</v>
      </c>
      <c r="BO479" t="s">
        <v>3</v>
      </c>
      <c r="BP479">
        <v>0</v>
      </c>
      <c r="BQ479">
        <v>6</v>
      </c>
      <c r="BR479">
        <v>0</v>
      </c>
      <c r="BS479">
        <v>1</v>
      </c>
      <c r="BT479">
        <v>1</v>
      </c>
      <c r="BU479">
        <v>1</v>
      </c>
      <c r="BV479">
        <v>1</v>
      </c>
      <c r="BW479">
        <v>1</v>
      </c>
      <c r="BX479">
        <v>1</v>
      </c>
      <c r="BY479" t="s">
        <v>3</v>
      </c>
      <c r="BZ479">
        <v>90</v>
      </c>
      <c r="CA479">
        <v>47</v>
      </c>
      <c r="CB479" t="s">
        <v>3</v>
      </c>
      <c r="CE479">
        <v>0</v>
      </c>
      <c r="CF479">
        <v>0</v>
      </c>
      <c r="CG479">
        <v>0</v>
      </c>
      <c r="CM479">
        <v>0</v>
      </c>
      <c r="CN479" t="s">
        <v>3</v>
      </c>
      <c r="CO479">
        <v>0</v>
      </c>
      <c r="CP479">
        <f t="shared" si="349"/>
        <v>0</v>
      </c>
      <c r="CQ479">
        <f>ROUND(AL479*BC479,2)</f>
        <v>0</v>
      </c>
      <c r="CR479">
        <f>ROUND(AM479*BB479,2)</f>
        <v>0</v>
      </c>
      <c r="CS479">
        <f>ROUND(AN479*BS479,2)</f>
        <v>0</v>
      </c>
      <c r="CT479">
        <f>ROUND(AO479*BA479,2)</f>
        <v>0</v>
      </c>
      <c r="CU479">
        <f t="shared" si="350"/>
        <v>0</v>
      </c>
      <c r="CV479">
        <f>AH479</f>
        <v>0</v>
      </c>
      <c r="CW479">
        <f>AI479</f>
        <v>0</v>
      </c>
      <c r="CX479">
        <f t="shared" si="351"/>
        <v>0</v>
      </c>
      <c r="CY479">
        <f t="shared" si="367"/>
        <v>0</v>
      </c>
      <c r="CZ479">
        <f t="shared" si="368"/>
        <v>0</v>
      </c>
      <c r="DC479" t="s">
        <v>3</v>
      </c>
      <c r="DD479" t="s">
        <v>3</v>
      </c>
      <c r="DE479" t="s">
        <v>3</v>
      </c>
      <c r="DF479" t="s">
        <v>3</v>
      </c>
      <c r="DG479" t="s">
        <v>3</v>
      </c>
      <c r="DH479" t="s">
        <v>3</v>
      </c>
      <c r="DI479" t="s">
        <v>3</v>
      </c>
      <c r="DJ479" t="s">
        <v>3</v>
      </c>
      <c r="DK479" t="s">
        <v>3</v>
      </c>
      <c r="DL479" t="s">
        <v>3</v>
      </c>
      <c r="DM479" t="s">
        <v>3</v>
      </c>
      <c r="DN479">
        <v>0</v>
      </c>
      <c r="DO479">
        <v>0</v>
      </c>
      <c r="DP479">
        <v>1</v>
      </c>
      <c r="DQ479">
        <v>1</v>
      </c>
      <c r="DU479">
        <v>1009</v>
      </c>
      <c r="DV479" t="s">
        <v>33</v>
      </c>
      <c r="DW479" t="s">
        <v>33</v>
      </c>
      <c r="DX479">
        <v>1000</v>
      </c>
      <c r="DZ479" t="s">
        <v>3</v>
      </c>
      <c r="EA479" t="s">
        <v>3</v>
      </c>
      <c r="EB479" t="s">
        <v>3</v>
      </c>
      <c r="EC479" t="s">
        <v>3</v>
      </c>
      <c r="EE479">
        <v>31728051</v>
      </c>
      <c r="EF479">
        <v>6</v>
      </c>
      <c r="EG479" t="s">
        <v>52</v>
      </c>
      <c r="EH479">
        <v>90</v>
      </c>
      <c r="EI479" t="s">
        <v>568</v>
      </c>
      <c r="EJ479">
        <v>1</v>
      </c>
      <c r="EK479">
        <v>56001</v>
      </c>
      <c r="EL479" t="s">
        <v>568</v>
      </c>
      <c r="EM479" t="s">
        <v>569</v>
      </c>
      <c r="EO479" t="s">
        <v>3</v>
      </c>
      <c r="EQ479">
        <v>0</v>
      </c>
      <c r="ER479">
        <v>0</v>
      </c>
      <c r="ES479">
        <v>0</v>
      </c>
      <c r="ET479">
        <v>0</v>
      </c>
      <c r="EU479">
        <v>0</v>
      </c>
      <c r="EV479">
        <v>0</v>
      </c>
      <c r="EW479">
        <v>0</v>
      </c>
      <c r="EX479">
        <v>0</v>
      </c>
      <c r="FQ479">
        <v>0</v>
      </c>
      <c r="FR479">
        <f t="shared" si="352"/>
        <v>0</v>
      </c>
      <c r="FS479">
        <v>0</v>
      </c>
      <c r="FX479">
        <v>90</v>
      </c>
      <c r="FY479">
        <v>47</v>
      </c>
      <c r="GA479" t="s">
        <v>3</v>
      </c>
      <c r="GD479">
        <v>1</v>
      </c>
      <c r="GF479">
        <v>2102561428</v>
      </c>
      <c r="GG479">
        <v>2</v>
      </c>
      <c r="GH479">
        <v>1</v>
      </c>
      <c r="GI479">
        <v>-2</v>
      </c>
      <c r="GJ479">
        <v>0</v>
      </c>
      <c r="GK479">
        <v>0</v>
      </c>
      <c r="GL479">
        <f t="shared" si="353"/>
        <v>0</v>
      </c>
      <c r="GM479">
        <f t="shared" si="354"/>
        <v>0</v>
      </c>
      <c r="GN479">
        <f t="shared" si="355"/>
        <v>0</v>
      </c>
      <c r="GO479">
        <f t="shared" si="356"/>
        <v>0</v>
      </c>
      <c r="GP479">
        <f t="shared" si="357"/>
        <v>0</v>
      </c>
      <c r="GR479">
        <v>0</v>
      </c>
      <c r="GS479">
        <v>3</v>
      </c>
      <c r="GT479">
        <v>0</v>
      </c>
      <c r="GU479" t="s">
        <v>3</v>
      </c>
      <c r="GV479">
        <f t="shared" si="358"/>
        <v>0</v>
      </c>
      <c r="GW479">
        <v>1</v>
      </c>
      <c r="GX479">
        <f t="shared" si="359"/>
        <v>0</v>
      </c>
      <c r="HA479">
        <v>0</v>
      </c>
      <c r="HB479">
        <v>0</v>
      </c>
      <c r="HC479">
        <f t="shared" si="360"/>
        <v>0</v>
      </c>
      <c r="HE479" t="s">
        <v>3</v>
      </c>
      <c r="HF479" t="s">
        <v>3</v>
      </c>
      <c r="HM479" t="s">
        <v>3</v>
      </c>
      <c r="HN479" t="s">
        <v>570</v>
      </c>
      <c r="HO479" t="s">
        <v>571</v>
      </c>
      <c r="HP479" t="s">
        <v>568</v>
      </c>
      <c r="HQ479" t="s">
        <v>568</v>
      </c>
      <c r="IK479">
        <v>0</v>
      </c>
    </row>
    <row r="480" spans="1:245" x14ac:dyDescent="0.2">
      <c r="A480">
        <v>17</v>
      </c>
      <c r="B480">
        <v>1</v>
      </c>
      <c r="C480">
        <f>ROW(SmtRes!A339)</f>
        <v>339</v>
      </c>
      <c r="D480">
        <f>ROW(EtalonRes!A339)</f>
        <v>339</v>
      </c>
      <c r="E480" t="s">
        <v>573</v>
      </c>
      <c r="F480" t="s">
        <v>574</v>
      </c>
      <c r="G480" t="s">
        <v>575</v>
      </c>
      <c r="H480" t="s">
        <v>203</v>
      </c>
      <c r="I480">
        <v>0</v>
      </c>
      <c r="J480">
        <v>0</v>
      </c>
      <c r="K480">
        <v>0</v>
      </c>
      <c r="O480">
        <f t="shared" si="341"/>
        <v>0</v>
      </c>
      <c r="P480">
        <f>SUMIF(SmtRes!AQ336:'SmtRes'!AQ339,"=1",SmtRes!DF336:'SmtRes'!DF339)</f>
        <v>0</v>
      </c>
      <c r="Q480">
        <f>SUMIF(SmtRes!AQ336:'SmtRes'!AQ339,"=1",SmtRes!DG336:'SmtRes'!DG339)</f>
        <v>0</v>
      </c>
      <c r="R480">
        <f>SUMIF(SmtRes!AQ336:'SmtRes'!AQ339,"=1",SmtRes!DH336:'SmtRes'!DH339)</f>
        <v>0</v>
      </c>
      <c r="S480">
        <f>SUMIF(SmtRes!AQ336:'SmtRes'!AQ339,"=1",SmtRes!DI336:'SmtRes'!DI339)</f>
        <v>0</v>
      </c>
      <c r="T480">
        <f t="shared" si="342"/>
        <v>0</v>
      </c>
      <c r="U480">
        <f>SUMIF(SmtRes!AQ336:'SmtRes'!AQ339,"=1",SmtRes!CV336:'SmtRes'!CV339)</f>
        <v>0</v>
      </c>
      <c r="V480">
        <f>SUMIF(SmtRes!AQ336:'SmtRes'!AQ339,"=1",SmtRes!CW336:'SmtRes'!CW339)</f>
        <v>0</v>
      </c>
      <c r="W480">
        <f t="shared" si="343"/>
        <v>0</v>
      </c>
      <c r="X480">
        <f t="shared" si="344"/>
        <v>0</v>
      </c>
      <c r="Y480">
        <f t="shared" si="345"/>
        <v>0</v>
      </c>
      <c r="AA480">
        <v>32945098</v>
      </c>
      <c r="AB480">
        <f t="shared" si="346"/>
        <v>73509.414000000004</v>
      </c>
      <c r="AC480">
        <f>ROUND((0),6)</f>
        <v>0</v>
      </c>
      <c r="AD480">
        <f>ROUND((((0)-(0))+AE480),6)</f>
        <v>0</v>
      </c>
      <c r="AE480">
        <f>ROUND((0),6)</f>
        <v>0</v>
      </c>
      <c r="AF480">
        <f>ROUND((SUM(SmtRes!BT336:'SmtRes'!BT339)),6)</f>
        <v>73509.414000000004</v>
      </c>
      <c r="AG480">
        <f t="shared" si="347"/>
        <v>0</v>
      </c>
      <c r="AH480">
        <f>(SUM(SmtRes!BU336:'SmtRes'!BU339))</f>
        <v>179.3</v>
      </c>
      <c r="AI480">
        <f>(0)</f>
        <v>0</v>
      </c>
      <c r="AJ480">
        <f t="shared" si="348"/>
        <v>0</v>
      </c>
      <c r="AK480">
        <v>73509.414000000004</v>
      </c>
      <c r="AL480">
        <v>0</v>
      </c>
      <c r="AM480">
        <v>0</v>
      </c>
      <c r="AN480">
        <v>0</v>
      </c>
      <c r="AO480">
        <v>73509.414000000004</v>
      </c>
      <c r="AP480">
        <v>0</v>
      </c>
      <c r="AQ480">
        <v>179.3</v>
      </c>
      <c r="AR480">
        <v>0</v>
      </c>
      <c r="AS480">
        <v>0</v>
      </c>
      <c r="AT480">
        <v>90</v>
      </c>
      <c r="AU480">
        <v>47</v>
      </c>
      <c r="AV480">
        <v>1</v>
      </c>
      <c r="AW480">
        <v>1</v>
      </c>
      <c r="AZ480">
        <v>1</v>
      </c>
      <c r="BA480">
        <v>1</v>
      </c>
      <c r="BB480">
        <v>1</v>
      </c>
      <c r="BC480">
        <v>1</v>
      </c>
      <c r="BD480" t="s">
        <v>3</v>
      </c>
      <c r="BE480" t="s">
        <v>3</v>
      </c>
      <c r="BF480" t="s">
        <v>3</v>
      </c>
      <c r="BG480" t="s">
        <v>3</v>
      </c>
      <c r="BH480">
        <v>0</v>
      </c>
      <c r="BI480">
        <v>1</v>
      </c>
      <c r="BJ480" t="s">
        <v>576</v>
      </c>
      <c r="BM480">
        <v>56001</v>
      </c>
      <c r="BN480">
        <v>0</v>
      </c>
      <c r="BO480" t="s">
        <v>3</v>
      </c>
      <c r="BP480">
        <v>0</v>
      </c>
      <c r="BQ480">
        <v>6</v>
      </c>
      <c r="BR480">
        <v>0</v>
      </c>
      <c r="BS480">
        <v>1</v>
      </c>
      <c r="BT480">
        <v>1</v>
      </c>
      <c r="BU480">
        <v>1</v>
      </c>
      <c r="BV480">
        <v>1</v>
      </c>
      <c r="BW480">
        <v>1</v>
      </c>
      <c r="BX480">
        <v>1</v>
      </c>
      <c r="BY480" t="s">
        <v>3</v>
      </c>
      <c r="BZ480">
        <v>90</v>
      </c>
      <c r="CA480">
        <v>47</v>
      </c>
      <c r="CB480" t="s">
        <v>3</v>
      </c>
      <c r="CE480">
        <v>0</v>
      </c>
      <c r="CF480">
        <v>0</v>
      </c>
      <c r="CG480">
        <v>0</v>
      </c>
      <c r="CM480">
        <v>0</v>
      </c>
      <c r="CN480" t="s">
        <v>3</v>
      </c>
      <c r="CO480">
        <v>0</v>
      </c>
      <c r="CP480">
        <f t="shared" si="349"/>
        <v>0</v>
      </c>
      <c r="CQ480">
        <f>SUMIF(SmtRes!AQ336:'SmtRes'!AQ339,"=1",SmtRes!AA336:'SmtRes'!AA339)</f>
        <v>0</v>
      </c>
      <c r="CR480">
        <f>SUMIF(SmtRes!AQ336:'SmtRes'!AQ339,"=1",SmtRes!AB336:'SmtRes'!AB339)</f>
        <v>0</v>
      </c>
      <c r="CS480">
        <f>SUMIF(SmtRes!AQ336:'SmtRes'!AQ339,"=1",SmtRes!AC336:'SmtRes'!AC339)</f>
        <v>0</v>
      </c>
      <c r="CT480">
        <f>SUMIF(SmtRes!AQ336:'SmtRes'!AQ339,"=1",SmtRes!AD336:'SmtRes'!AD339)</f>
        <v>409.98</v>
      </c>
      <c r="CU480">
        <f t="shared" si="350"/>
        <v>0</v>
      </c>
      <c r="CV480">
        <f>SUMIF(SmtRes!AQ336:'SmtRes'!AQ339,"=1",SmtRes!BU336:'SmtRes'!BU339)</f>
        <v>179.3</v>
      </c>
      <c r="CW480">
        <f>SUMIF(SmtRes!AQ336:'SmtRes'!AQ339,"=1",SmtRes!BV336:'SmtRes'!BV339)</f>
        <v>0</v>
      </c>
      <c r="CX480">
        <f t="shared" si="351"/>
        <v>0</v>
      </c>
      <c r="CY480">
        <f t="shared" si="367"/>
        <v>0</v>
      </c>
      <c r="CZ480">
        <f t="shared" si="368"/>
        <v>0</v>
      </c>
      <c r="DC480" t="s">
        <v>3</v>
      </c>
      <c r="DD480" t="s">
        <v>3</v>
      </c>
      <c r="DE480" t="s">
        <v>3</v>
      </c>
      <c r="DF480" t="s">
        <v>3</v>
      </c>
      <c r="DG480" t="s">
        <v>3</v>
      </c>
      <c r="DH480" t="s">
        <v>3</v>
      </c>
      <c r="DI480" t="s">
        <v>3</v>
      </c>
      <c r="DJ480" t="s">
        <v>3</v>
      </c>
      <c r="DK480" t="s">
        <v>3</v>
      </c>
      <c r="DL480" t="s">
        <v>3</v>
      </c>
      <c r="DM480" t="s">
        <v>3</v>
      </c>
      <c r="DN480">
        <v>0</v>
      </c>
      <c r="DO480">
        <v>0</v>
      </c>
      <c r="DP480">
        <v>1</v>
      </c>
      <c r="DQ480">
        <v>1</v>
      </c>
      <c r="DU480">
        <v>1013</v>
      </c>
      <c r="DV480" t="s">
        <v>203</v>
      </c>
      <c r="DW480" t="s">
        <v>203</v>
      </c>
      <c r="DX480">
        <v>1</v>
      </c>
      <c r="DZ480" t="s">
        <v>3</v>
      </c>
      <c r="EA480" t="s">
        <v>3</v>
      </c>
      <c r="EB480" t="s">
        <v>3</v>
      </c>
      <c r="EC480" t="s">
        <v>3</v>
      </c>
      <c r="EE480">
        <v>31728051</v>
      </c>
      <c r="EF480">
        <v>6</v>
      </c>
      <c r="EG480" t="s">
        <v>52</v>
      </c>
      <c r="EH480">
        <v>90</v>
      </c>
      <c r="EI480" t="s">
        <v>568</v>
      </c>
      <c r="EJ480">
        <v>1</v>
      </c>
      <c r="EK480">
        <v>56001</v>
      </c>
      <c r="EL480" t="s">
        <v>568</v>
      </c>
      <c r="EM480" t="s">
        <v>569</v>
      </c>
      <c r="EO480" t="s">
        <v>3</v>
      </c>
      <c r="EQ480">
        <v>0</v>
      </c>
      <c r="ER480">
        <v>0</v>
      </c>
      <c r="ES480">
        <v>0</v>
      </c>
      <c r="ET480">
        <v>0</v>
      </c>
      <c r="EU480">
        <v>0</v>
      </c>
      <c r="EV480">
        <v>0</v>
      </c>
      <c r="EW480">
        <v>179.3</v>
      </c>
      <c r="EX480">
        <v>0</v>
      </c>
      <c r="EY480">
        <v>0</v>
      </c>
      <c r="FQ480">
        <v>0</v>
      </c>
      <c r="FR480">
        <f t="shared" si="352"/>
        <v>0</v>
      </c>
      <c r="FS480">
        <v>0</v>
      </c>
      <c r="FX480">
        <v>90</v>
      </c>
      <c r="FY480">
        <v>47</v>
      </c>
      <c r="GA480" t="s">
        <v>3</v>
      </c>
      <c r="GD480">
        <v>1</v>
      </c>
      <c r="GF480">
        <v>-619413679</v>
      </c>
      <c r="GG480">
        <v>2</v>
      </c>
      <c r="GH480">
        <v>1</v>
      </c>
      <c r="GI480">
        <v>-2</v>
      </c>
      <c r="GJ480">
        <v>0</v>
      </c>
      <c r="GK480">
        <v>0</v>
      </c>
      <c r="GL480">
        <f t="shared" si="353"/>
        <v>0</v>
      </c>
      <c r="GM480">
        <f t="shared" si="354"/>
        <v>0</v>
      </c>
      <c r="GN480">
        <f t="shared" si="355"/>
        <v>0</v>
      </c>
      <c r="GO480">
        <f t="shared" si="356"/>
        <v>0</v>
      </c>
      <c r="GP480">
        <f t="shared" si="357"/>
        <v>0</v>
      </c>
      <c r="GR480">
        <v>0</v>
      </c>
      <c r="GS480">
        <v>3</v>
      </c>
      <c r="GT480">
        <v>0</v>
      </c>
      <c r="GU480" t="s">
        <v>3</v>
      </c>
      <c r="GV480">
        <f t="shared" si="358"/>
        <v>0</v>
      </c>
      <c r="GW480">
        <v>1</v>
      </c>
      <c r="GX480">
        <f t="shared" si="359"/>
        <v>0</v>
      </c>
      <c r="HA480">
        <v>0</v>
      </c>
      <c r="HB480">
        <v>0</v>
      </c>
      <c r="HC480">
        <f t="shared" si="360"/>
        <v>0</v>
      </c>
      <c r="HE480" t="s">
        <v>3</v>
      </c>
      <c r="HF480" t="s">
        <v>3</v>
      </c>
      <c r="HM480" t="s">
        <v>3</v>
      </c>
      <c r="HN480" t="s">
        <v>570</v>
      </c>
      <c r="HO480" t="s">
        <v>571</v>
      </c>
      <c r="HP480" t="s">
        <v>568</v>
      </c>
      <c r="HQ480" t="s">
        <v>568</v>
      </c>
      <c r="IK480">
        <v>0</v>
      </c>
    </row>
    <row r="481" spans="1:245" x14ac:dyDescent="0.2">
      <c r="A481">
        <v>18</v>
      </c>
      <c r="B481">
        <v>1</v>
      </c>
      <c r="C481">
        <v>339</v>
      </c>
      <c r="E481" t="s">
        <v>577</v>
      </c>
      <c r="F481" t="s">
        <v>31</v>
      </c>
      <c r="G481" t="s">
        <v>32</v>
      </c>
      <c r="H481" t="s">
        <v>33</v>
      </c>
      <c r="I481">
        <v>0</v>
      </c>
      <c r="J481">
        <v>10.5</v>
      </c>
      <c r="K481">
        <v>0</v>
      </c>
      <c r="O481">
        <f t="shared" si="341"/>
        <v>0</v>
      </c>
      <c r="P481">
        <f>ROUND(CQ481*I481,2)</f>
        <v>0</v>
      </c>
      <c r="Q481">
        <f>ROUND(CR481*I481,2)</f>
        <v>0</v>
      </c>
      <c r="R481">
        <f>ROUND(CS481*I481,2)</f>
        <v>0</v>
      </c>
      <c r="S481">
        <f>ROUND(CT481*I481,2)</f>
        <v>0</v>
      </c>
      <c r="T481">
        <f t="shared" si="342"/>
        <v>0</v>
      </c>
      <c r="U481">
        <f>ROUND(CV481*I481,7)</f>
        <v>0</v>
      </c>
      <c r="V481">
        <f>ROUND(CW481*I481,7)</f>
        <v>0</v>
      </c>
      <c r="W481">
        <f t="shared" si="343"/>
        <v>0</v>
      </c>
      <c r="X481">
        <f t="shared" si="344"/>
        <v>0</v>
      </c>
      <c r="Y481">
        <f t="shared" si="345"/>
        <v>0</v>
      </c>
      <c r="AA481">
        <v>32945098</v>
      </c>
      <c r="AB481">
        <f t="shared" si="346"/>
        <v>0</v>
      </c>
      <c r="AC481">
        <f>ROUND((ES481),6)</f>
        <v>0</v>
      </c>
      <c r="AD481">
        <f>ROUND((((ET481)-(EU481))+AE481),6)</f>
        <v>0</v>
      </c>
      <c r="AE481">
        <f>ROUND((EU481),6)</f>
        <v>0</v>
      </c>
      <c r="AF481">
        <f>ROUND((EV481),6)</f>
        <v>0</v>
      </c>
      <c r="AG481">
        <f t="shared" si="347"/>
        <v>0</v>
      </c>
      <c r="AH481">
        <f>(EW481)</f>
        <v>0</v>
      </c>
      <c r="AI481">
        <f>(EX481)</f>
        <v>0</v>
      </c>
      <c r="AJ481">
        <f t="shared" si="348"/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90</v>
      </c>
      <c r="AU481">
        <v>47</v>
      </c>
      <c r="AV481">
        <v>1</v>
      </c>
      <c r="AW481">
        <v>1</v>
      </c>
      <c r="AZ481">
        <v>1</v>
      </c>
      <c r="BA481">
        <v>1</v>
      </c>
      <c r="BB481">
        <v>1</v>
      </c>
      <c r="BC481">
        <v>1</v>
      </c>
      <c r="BD481" t="s">
        <v>3</v>
      </c>
      <c r="BE481" t="s">
        <v>3</v>
      </c>
      <c r="BF481" t="s">
        <v>3</v>
      </c>
      <c r="BG481" t="s">
        <v>3</v>
      </c>
      <c r="BH481">
        <v>3</v>
      </c>
      <c r="BI481">
        <v>1</v>
      </c>
      <c r="BJ481" t="s">
        <v>3</v>
      </c>
      <c r="BM481">
        <v>56001</v>
      </c>
      <c r="BN481">
        <v>0</v>
      </c>
      <c r="BO481" t="s">
        <v>3</v>
      </c>
      <c r="BP481">
        <v>0</v>
      </c>
      <c r="BQ481">
        <v>6</v>
      </c>
      <c r="BR481">
        <v>0</v>
      </c>
      <c r="BS481">
        <v>1</v>
      </c>
      <c r="BT481">
        <v>1</v>
      </c>
      <c r="BU481">
        <v>1</v>
      </c>
      <c r="BV481">
        <v>1</v>
      </c>
      <c r="BW481">
        <v>1</v>
      </c>
      <c r="BX481">
        <v>1</v>
      </c>
      <c r="BY481" t="s">
        <v>3</v>
      </c>
      <c r="BZ481">
        <v>90</v>
      </c>
      <c r="CA481">
        <v>47</v>
      </c>
      <c r="CB481" t="s">
        <v>3</v>
      </c>
      <c r="CE481">
        <v>0</v>
      </c>
      <c r="CF481">
        <v>0</v>
      </c>
      <c r="CG481">
        <v>0</v>
      </c>
      <c r="CM481">
        <v>0</v>
      </c>
      <c r="CN481" t="s">
        <v>3</v>
      </c>
      <c r="CO481">
        <v>0</v>
      </c>
      <c r="CP481">
        <f t="shared" si="349"/>
        <v>0</v>
      </c>
      <c r="CQ481">
        <f>ROUND(AL481*BC481,2)</f>
        <v>0</v>
      </c>
      <c r="CR481">
        <f>ROUND(AM481*BB481,2)</f>
        <v>0</v>
      </c>
      <c r="CS481">
        <f>ROUND(AN481*BS481,2)</f>
        <v>0</v>
      </c>
      <c r="CT481">
        <f>ROUND(AO481*BA481,2)</f>
        <v>0</v>
      </c>
      <c r="CU481">
        <f t="shared" si="350"/>
        <v>0</v>
      </c>
      <c r="CV481">
        <f>AH481</f>
        <v>0</v>
      </c>
      <c r="CW481">
        <f>AI481</f>
        <v>0</v>
      </c>
      <c r="CX481">
        <f t="shared" si="351"/>
        <v>0</v>
      </c>
      <c r="CY481">
        <f t="shared" si="367"/>
        <v>0</v>
      </c>
      <c r="CZ481">
        <f t="shared" si="368"/>
        <v>0</v>
      </c>
      <c r="DC481" t="s">
        <v>3</v>
      </c>
      <c r="DD481" t="s">
        <v>3</v>
      </c>
      <c r="DE481" t="s">
        <v>3</v>
      </c>
      <c r="DF481" t="s">
        <v>3</v>
      </c>
      <c r="DG481" t="s">
        <v>3</v>
      </c>
      <c r="DH481" t="s">
        <v>3</v>
      </c>
      <c r="DI481" t="s">
        <v>3</v>
      </c>
      <c r="DJ481" t="s">
        <v>3</v>
      </c>
      <c r="DK481" t="s">
        <v>3</v>
      </c>
      <c r="DL481" t="s">
        <v>3</v>
      </c>
      <c r="DM481" t="s">
        <v>3</v>
      </c>
      <c r="DN481">
        <v>0</v>
      </c>
      <c r="DO481">
        <v>0</v>
      </c>
      <c r="DP481">
        <v>1</v>
      </c>
      <c r="DQ481">
        <v>1</v>
      </c>
      <c r="DU481">
        <v>1009</v>
      </c>
      <c r="DV481" t="s">
        <v>33</v>
      </c>
      <c r="DW481" t="s">
        <v>33</v>
      </c>
      <c r="DX481">
        <v>1000</v>
      </c>
      <c r="DZ481" t="s">
        <v>3</v>
      </c>
      <c r="EA481" t="s">
        <v>3</v>
      </c>
      <c r="EB481" t="s">
        <v>3</v>
      </c>
      <c r="EC481" t="s">
        <v>3</v>
      </c>
      <c r="EE481">
        <v>31728051</v>
      </c>
      <c r="EF481">
        <v>6</v>
      </c>
      <c r="EG481" t="s">
        <v>52</v>
      </c>
      <c r="EH481">
        <v>90</v>
      </c>
      <c r="EI481" t="s">
        <v>568</v>
      </c>
      <c r="EJ481">
        <v>1</v>
      </c>
      <c r="EK481">
        <v>56001</v>
      </c>
      <c r="EL481" t="s">
        <v>568</v>
      </c>
      <c r="EM481" t="s">
        <v>569</v>
      </c>
      <c r="EO481" t="s">
        <v>3</v>
      </c>
      <c r="EQ481">
        <v>0</v>
      </c>
      <c r="ER481">
        <v>0</v>
      </c>
      <c r="ES481">
        <v>0</v>
      </c>
      <c r="ET481">
        <v>0</v>
      </c>
      <c r="EU481">
        <v>0</v>
      </c>
      <c r="EV481">
        <v>0</v>
      </c>
      <c r="EW481">
        <v>0</v>
      </c>
      <c r="EX481">
        <v>0</v>
      </c>
      <c r="FQ481">
        <v>0</v>
      </c>
      <c r="FR481">
        <f t="shared" si="352"/>
        <v>0</v>
      </c>
      <c r="FS481">
        <v>0</v>
      </c>
      <c r="FX481">
        <v>90</v>
      </c>
      <c r="FY481">
        <v>47</v>
      </c>
      <c r="GA481" t="s">
        <v>3</v>
      </c>
      <c r="GD481">
        <v>1</v>
      </c>
      <c r="GF481">
        <v>2102561428</v>
      </c>
      <c r="GG481">
        <v>2</v>
      </c>
      <c r="GH481">
        <v>1</v>
      </c>
      <c r="GI481">
        <v>-2</v>
      </c>
      <c r="GJ481">
        <v>0</v>
      </c>
      <c r="GK481">
        <v>0</v>
      </c>
      <c r="GL481">
        <f t="shared" si="353"/>
        <v>0</v>
      </c>
      <c r="GM481">
        <f t="shared" si="354"/>
        <v>0</v>
      </c>
      <c r="GN481">
        <f t="shared" si="355"/>
        <v>0</v>
      </c>
      <c r="GO481">
        <f t="shared" si="356"/>
        <v>0</v>
      </c>
      <c r="GP481">
        <f t="shared" si="357"/>
        <v>0</v>
      </c>
      <c r="GR481">
        <v>0</v>
      </c>
      <c r="GS481">
        <v>3</v>
      </c>
      <c r="GT481">
        <v>0</v>
      </c>
      <c r="GU481" t="s">
        <v>3</v>
      </c>
      <c r="GV481">
        <f t="shared" si="358"/>
        <v>0</v>
      </c>
      <c r="GW481">
        <v>1</v>
      </c>
      <c r="GX481">
        <f t="shared" si="359"/>
        <v>0</v>
      </c>
      <c r="HA481">
        <v>0</v>
      </c>
      <c r="HB481">
        <v>0</v>
      </c>
      <c r="HC481">
        <f t="shared" si="360"/>
        <v>0</v>
      </c>
      <c r="HE481" t="s">
        <v>3</v>
      </c>
      <c r="HF481" t="s">
        <v>3</v>
      </c>
      <c r="HM481" t="s">
        <v>3</v>
      </c>
      <c r="HN481" t="s">
        <v>570</v>
      </c>
      <c r="HO481" t="s">
        <v>571</v>
      </c>
      <c r="HP481" t="s">
        <v>568</v>
      </c>
      <c r="HQ481" t="s">
        <v>568</v>
      </c>
      <c r="IK481">
        <v>0</v>
      </c>
    </row>
    <row r="482" spans="1:245" x14ac:dyDescent="0.2">
      <c r="A482">
        <v>17</v>
      </c>
      <c r="B482">
        <v>1</v>
      </c>
      <c r="C482">
        <f>ROW(SmtRes!A351)</f>
        <v>351</v>
      </c>
      <c r="D482">
        <f>ROW(EtalonRes!A351)</f>
        <v>351</v>
      </c>
      <c r="E482" t="s">
        <v>578</v>
      </c>
      <c r="F482" t="s">
        <v>236</v>
      </c>
      <c r="G482" t="s">
        <v>237</v>
      </c>
      <c r="H482" t="s">
        <v>22</v>
      </c>
      <c r="I482">
        <v>0</v>
      </c>
      <c r="J482">
        <v>0</v>
      </c>
      <c r="K482">
        <v>0</v>
      </c>
      <c r="O482">
        <f t="shared" si="341"/>
        <v>0</v>
      </c>
      <c r="P482">
        <f>SUMIF(SmtRes!AQ340:'SmtRes'!AQ351,"=1",SmtRes!DF340:'SmtRes'!DF351)</f>
        <v>0</v>
      </c>
      <c r="Q482">
        <f>SUMIF(SmtRes!AQ340:'SmtRes'!AQ351,"=1",SmtRes!DG340:'SmtRes'!DG351)</f>
        <v>0</v>
      </c>
      <c r="R482">
        <f>SUMIF(SmtRes!AQ340:'SmtRes'!AQ351,"=1",SmtRes!DH340:'SmtRes'!DH351)</f>
        <v>0</v>
      </c>
      <c r="S482">
        <f>SUMIF(SmtRes!AQ340:'SmtRes'!AQ351,"=1",SmtRes!DI340:'SmtRes'!DI351)</f>
        <v>0</v>
      </c>
      <c r="T482">
        <f t="shared" si="342"/>
        <v>0</v>
      </c>
      <c r="U482">
        <f>SUMIF(SmtRes!AQ340:'SmtRes'!AQ351,"=1",SmtRes!CV340:'SmtRes'!CV351)</f>
        <v>0</v>
      </c>
      <c r="V482">
        <f>SUMIF(SmtRes!AQ340:'SmtRes'!AQ351,"=1",SmtRes!CW340:'SmtRes'!CW351)</f>
        <v>0</v>
      </c>
      <c r="W482">
        <f t="shared" si="343"/>
        <v>0</v>
      </c>
      <c r="X482">
        <f t="shared" si="344"/>
        <v>0</v>
      </c>
      <c r="Y482">
        <f t="shared" si="345"/>
        <v>0</v>
      </c>
      <c r="AA482">
        <v>32945098</v>
      </c>
      <c r="AB482">
        <f t="shared" si="346"/>
        <v>70524.690701</v>
      </c>
      <c r="AC482">
        <f>ROUND((SUM(SmtRes!BQ340:'SmtRes'!BQ351)),6)</f>
        <v>9064.8545809999996</v>
      </c>
      <c r="AD482">
        <f>ROUND((((SUM(SmtRes!BR340:'SmtRes'!BR351))-(SUM(SmtRes!BS340:'SmtRes'!BS351)))+AE482),6)</f>
        <v>11991.91475</v>
      </c>
      <c r="AE482">
        <f>ROUND((SUM(SmtRes!BS340:'SmtRes'!BS351)),6)</f>
        <v>10618.112375000001</v>
      </c>
      <c r="AF482">
        <f>ROUND((SUM(SmtRes!BT340:'SmtRes'!BT351)),6)</f>
        <v>49467.921369999996</v>
      </c>
      <c r="AG482">
        <f t="shared" si="347"/>
        <v>0</v>
      </c>
      <c r="AH482">
        <f>(SUM(SmtRes!BU340:'SmtRes'!BU351))</f>
        <v>102.95949999999999</v>
      </c>
      <c r="AI482">
        <f>(SUM(SmtRes!BV340:'SmtRes'!BV351))</f>
        <v>16.3</v>
      </c>
      <c r="AJ482">
        <f t="shared" si="348"/>
        <v>0</v>
      </c>
      <c r="AK482">
        <v>70168.4600813</v>
      </c>
      <c r="AL482">
        <v>9064.8545813000001</v>
      </c>
      <c r="AM482">
        <v>9593.5318000000007</v>
      </c>
      <c r="AN482">
        <v>8494.4899000000005</v>
      </c>
      <c r="AO482">
        <v>43015.5838</v>
      </c>
      <c r="AP482">
        <v>0</v>
      </c>
      <c r="AQ482">
        <v>89.53</v>
      </c>
      <c r="AR482">
        <v>13.04</v>
      </c>
      <c r="AS482">
        <v>0</v>
      </c>
      <c r="AT482">
        <v>97.2</v>
      </c>
      <c r="AU482">
        <v>46.75</v>
      </c>
      <c r="AV482">
        <v>1</v>
      </c>
      <c r="AW482">
        <v>1</v>
      </c>
      <c r="AZ482">
        <v>1</v>
      </c>
      <c r="BA482">
        <v>1</v>
      </c>
      <c r="BB482">
        <v>1</v>
      </c>
      <c r="BC482">
        <v>1</v>
      </c>
      <c r="BD482" t="s">
        <v>3</v>
      </c>
      <c r="BE482" t="s">
        <v>3</v>
      </c>
      <c r="BF482" t="s">
        <v>3</v>
      </c>
      <c r="BG482" t="s">
        <v>3</v>
      </c>
      <c r="BH482">
        <v>0</v>
      </c>
      <c r="BI482">
        <v>1</v>
      </c>
      <c r="BJ482" t="s">
        <v>238</v>
      </c>
      <c r="BM482">
        <v>10001</v>
      </c>
      <c r="BN482">
        <v>0</v>
      </c>
      <c r="BO482" t="s">
        <v>3</v>
      </c>
      <c r="BP482">
        <v>0</v>
      </c>
      <c r="BQ482">
        <v>2</v>
      </c>
      <c r="BR482">
        <v>0</v>
      </c>
      <c r="BS482">
        <v>1</v>
      </c>
      <c r="BT482">
        <v>1</v>
      </c>
      <c r="BU482">
        <v>1</v>
      </c>
      <c r="BV482">
        <v>1</v>
      </c>
      <c r="BW482">
        <v>1</v>
      </c>
      <c r="BX482">
        <v>1</v>
      </c>
      <c r="BY482" t="s">
        <v>3</v>
      </c>
      <c r="BZ482">
        <v>108</v>
      </c>
      <c r="CA482">
        <v>55</v>
      </c>
      <c r="CB482" t="s">
        <v>3</v>
      </c>
      <c r="CE482">
        <v>0</v>
      </c>
      <c r="CF482">
        <v>0</v>
      </c>
      <c r="CG482">
        <v>0</v>
      </c>
      <c r="CM482">
        <v>0</v>
      </c>
      <c r="CN482" t="s">
        <v>1037</v>
      </c>
      <c r="CO482">
        <v>0</v>
      </c>
      <c r="CP482">
        <f t="shared" si="349"/>
        <v>0</v>
      </c>
      <c r="CQ482">
        <f>SUMIF(SmtRes!AQ340:'SmtRes'!AQ351,"=1",SmtRes!AA340:'SmtRes'!AA351)</f>
        <v>107325.3</v>
      </c>
      <c r="CR482">
        <f>SUMIF(SmtRes!AQ340:'SmtRes'!AQ351,"=1",SmtRes!AB340:'SmtRes'!AB351)</f>
        <v>3078.09</v>
      </c>
      <c r="CS482">
        <f>SUMIF(SmtRes!AQ340:'SmtRes'!AQ351,"=1",SmtRes!AC340:'SmtRes'!AC351)</f>
        <v>1854.28</v>
      </c>
      <c r="CT482">
        <f>SUMIF(SmtRes!AQ340:'SmtRes'!AQ351,"=1",SmtRes!AD340:'SmtRes'!AD351)</f>
        <v>480.46</v>
      </c>
      <c r="CU482">
        <f t="shared" si="350"/>
        <v>0</v>
      </c>
      <c r="CV482">
        <f>SUMIF(SmtRes!AQ340:'SmtRes'!AQ351,"=1",SmtRes!BU340:'SmtRes'!BU351)</f>
        <v>102.95949999999999</v>
      </c>
      <c r="CW482">
        <f>SUMIF(SmtRes!AQ340:'SmtRes'!AQ351,"=1",SmtRes!BV340:'SmtRes'!BV351)</f>
        <v>16.3</v>
      </c>
      <c r="CX482">
        <f t="shared" si="351"/>
        <v>0</v>
      </c>
      <c r="CY482">
        <f t="shared" si="367"/>
        <v>0</v>
      </c>
      <c r="CZ482">
        <f t="shared" si="368"/>
        <v>0</v>
      </c>
      <c r="DB482">
        <v>22</v>
      </c>
      <c r="DC482" t="s">
        <v>3</v>
      </c>
      <c r="DD482" t="s">
        <v>3</v>
      </c>
      <c r="DE482" t="s">
        <v>38</v>
      </c>
      <c r="DF482" t="s">
        <v>38</v>
      </c>
      <c r="DG482" t="s">
        <v>39</v>
      </c>
      <c r="DH482" t="s">
        <v>3</v>
      </c>
      <c r="DI482" t="s">
        <v>39</v>
      </c>
      <c r="DJ482" t="s">
        <v>38</v>
      </c>
      <c r="DK482" t="s">
        <v>3</v>
      </c>
      <c r="DL482" t="s">
        <v>40</v>
      </c>
      <c r="DM482" t="s">
        <v>41</v>
      </c>
      <c r="DN482">
        <v>0</v>
      </c>
      <c r="DO482">
        <v>0</v>
      </c>
      <c r="DP482">
        <v>1</v>
      </c>
      <c r="DQ482">
        <v>1</v>
      </c>
      <c r="DU482">
        <v>1005</v>
      </c>
      <c r="DV482" t="s">
        <v>22</v>
      </c>
      <c r="DW482" t="s">
        <v>22</v>
      </c>
      <c r="DX482">
        <v>100</v>
      </c>
      <c r="DZ482" t="s">
        <v>3</v>
      </c>
      <c r="EA482" t="s">
        <v>3</v>
      </c>
      <c r="EB482" t="s">
        <v>3</v>
      </c>
      <c r="EC482" t="s">
        <v>3</v>
      </c>
      <c r="EE482">
        <v>31727974</v>
      </c>
      <c r="EF482">
        <v>2</v>
      </c>
      <c r="EG482" t="s">
        <v>24</v>
      </c>
      <c r="EH482">
        <v>10</v>
      </c>
      <c r="EI482" t="s">
        <v>239</v>
      </c>
      <c r="EJ482">
        <v>1</v>
      </c>
      <c r="EK482">
        <v>10001</v>
      </c>
      <c r="EL482" t="s">
        <v>239</v>
      </c>
      <c r="EM482" t="s">
        <v>240</v>
      </c>
      <c r="EO482" t="s">
        <v>44</v>
      </c>
      <c r="EQ482">
        <v>0</v>
      </c>
      <c r="ER482">
        <v>0</v>
      </c>
      <c r="ES482">
        <v>0</v>
      </c>
      <c r="ET482">
        <v>0</v>
      </c>
      <c r="EU482">
        <v>0</v>
      </c>
      <c r="EV482">
        <v>0</v>
      </c>
      <c r="EW482">
        <v>89.53</v>
      </c>
      <c r="EX482">
        <v>13.04</v>
      </c>
      <c r="EY482">
        <v>0</v>
      </c>
      <c r="FQ482">
        <v>0</v>
      </c>
      <c r="FR482">
        <f t="shared" si="352"/>
        <v>0</v>
      </c>
      <c r="FS482">
        <v>0</v>
      </c>
      <c r="FX482">
        <v>97.2</v>
      </c>
      <c r="FY482">
        <v>46.75</v>
      </c>
      <c r="GA482" t="s">
        <v>3</v>
      </c>
      <c r="GD482">
        <v>1</v>
      </c>
      <c r="GF482">
        <v>-1635752457</v>
      </c>
      <c r="GG482">
        <v>2</v>
      </c>
      <c r="GH482">
        <v>1</v>
      </c>
      <c r="GI482">
        <v>-2</v>
      </c>
      <c r="GJ482">
        <v>0</v>
      </c>
      <c r="GK482">
        <v>0</v>
      </c>
      <c r="GL482">
        <f t="shared" si="353"/>
        <v>0</v>
      </c>
      <c r="GM482">
        <f t="shared" si="354"/>
        <v>0</v>
      </c>
      <c r="GN482">
        <f t="shared" si="355"/>
        <v>0</v>
      </c>
      <c r="GO482">
        <f t="shared" si="356"/>
        <v>0</v>
      </c>
      <c r="GP482">
        <f t="shared" si="357"/>
        <v>0</v>
      </c>
      <c r="GR482">
        <v>0</v>
      </c>
      <c r="GS482">
        <v>3</v>
      </c>
      <c r="GT482">
        <v>0</v>
      </c>
      <c r="GU482" t="s">
        <v>3</v>
      </c>
      <c r="GV482">
        <f t="shared" si="358"/>
        <v>0</v>
      </c>
      <c r="GW482">
        <v>1</v>
      </c>
      <c r="GX482">
        <f t="shared" si="359"/>
        <v>0</v>
      </c>
      <c r="HA482">
        <v>0</v>
      </c>
      <c r="HB482">
        <v>0</v>
      </c>
      <c r="HC482">
        <f t="shared" si="360"/>
        <v>0</v>
      </c>
      <c r="HE482" t="s">
        <v>3</v>
      </c>
      <c r="HF482" t="s">
        <v>3</v>
      </c>
      <c r="HM482" t="s">
        <v>3</v>
      </c>
      <c r="HN482" t="s">
        <v>241</v>
      </c>
      <c r="HO482" t="s">
        <v>242</v>
      </c>
      <c r="HP482" t="s">
        <v>239</v>
      </c>
      <c r="HQ482" t="s">
        <v>239</v>
      </c>
      <c r="IK482">
        <v>0</v>
      </c>
    </row>
    <row r="483" spans="1:245" x14ac:dyDescent="0.2">
      <c r="A483">
        <v>18</v>
      </c>
      <c r="B483">
        <v>1</v>
      </c>
      <c r="C483">
        <v>345</v>
      </c>
      <c r="E483" t="s">
        <v>579</v>
      </c>
      <c r="F483" t="s">
        <v>244</v>
      </c>
      <c r="G483" t="s">
        <v>245</v>
      </c>
      <c r="H483" t="s">
        <v>246</v>
      </c>
      <c r="I483">
        <v>0</v>
      </c>
      <c r="J483">
        <v>0</v>
      </c>
      <c r="K483">
        <v>0</v>
      </c>
      <c r="O483">
        <f t="shared" si="341"/>
        <v>0</v>
      </c>
      <c r="P483">
        <f>ROUND(CQ483*I483,2)</f>
        <v>0</v>
      </c>
      <c r="Q483">
        <f>ROUND(CR483*I483,2)</f>
        <v>0</v>
      </c>
      <c r="R483">
        <f>ROUND(CS483*I483,2)</f>
        <v>0</v>
      </c>
      <c r="S483">
        <f>ROUND(CT483*I483,2)</f>
        <v>0</v>
      </c>
      <c r="T483">
        <f t="shared" si="342"/>
        <v>0</v>
      </c>
      <c r="U483">
        <f>ROUND(CV483*I483,7)</f>
        <v>0</v>
      </c>
      <c r="V483">
        <f>ROUND(CW483*I483,7)</f>
        <v>0</v>
      </c>
      <c r="W483">
        <f t="shared" si="343"/>
        <v>0</v>
      </c>
      <c r="X483">
        <f t="shared" si="344"/>
        <v>0</v>
      </c>
      <c r="Y483">
        <f t="shared" si="345"/>
        <v>0</v>
      </c>
      <c r="AA483">
        <v>32945098</v>
      </c>
      <c r="AB483">
        <f t="shared" si="346"/>
        <v>0</v>
      </c>
      <c r="AC483">
        <f>ROUND((ES483),6)</f>
        <v>0</v>
      </c>
      <c r="AD483">
        <f>ROUND((((ET483)-(EU483))+AE483),6)</f>
        <v>0</v>
      </c>
      <c r="AE483">
        <f t="shared" ref="AE483:AF486" si="369">ROUND((EU483),6)</f>
        <v>0</v>
      </c>
      <c r="AF483">
        <f t="shared" si="369"/>
        <v>0</v>
      </c>
      <c r="AG483">
        <f t="shared" si="347"/>
        <v>0</v>
      </c>
      <c r="AH483">
        <f t="shared" ref="AH483:AI486" si="370">(EW483)</f>
        <v>0</v>
      </c>
      <c r="AI483">
        <f t="shared" si="370"/>
        <v>0</v>
      </c>
      <c r="AJ483">
        <f t="shared" si="348"/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108</v>
      </c>
      <c r="AU483">
        <v>55</v>
      </c>
      <c r="AV483">
        <v>1</v>
      </c>
      <c r="AW483">
        <v>1</v>
      </c>
      <c r="AZ483">
        <v>1</v>
      </c>
      <c r="BA483">
        <v>1</v>
      </c>
      <c r="BB483">
        <v>1</v>
      </c>
      <c r="BC483">
        <v>1</v>
      </c>
      <c r="BD483" t="s">
        <v>3</v>
      </c>
      <c r="BE483" t="s">
        <v>3</v>
      </c>
      <c r="BF483" t="s">
        <v>3</v>
      </c>
      <c r="BG483" t="s">
        <v>3</v>
      </c>
      <c r="BH483">
        <v>3</v>
      </c>
      <c r="BI483">
        <v>1</v>
      </c>
      <c r="BJ483" t="s">
        <v>3</v>
      </c>
      <c r="BM483">
        <v>10001</v>
      </c>
      <c r="BN483">
        <v>0</v>
      </c>
      <c r="BO483" t="s">
        <v>3</v>
      </c>
      <c r="BP483">
        <v>0</v>
      </c>
      <c r="BQ483">
        <v>2</v>
      </c>
      <c r="BR483">
        <v>0</v>
      </c>
      <c r="BS483">
        <v>1</v>
      </c>
      <c r="BT483">
        <v>1</v>
      </c>
      <c r="BU483">
        <v>1</v>
      </c>
      <c r="BV483">
        <v>1</v>
      </c>
      <c r="BW483">
        <v>1</v>
      </c>
      <c r="BX483">
        <v>1</v>
      </c>
      <c r="BY483" t="s">
        <v>3</v>
      </c>
      <c r="BZ483">
        <v>108</v>
      </c>
      <c r="CA483">
        <v>55</v>
      </c>
      <c r="CB483" t="s">
        <v>3</v>
      </c>
      <c r="CE483">
        <v>0</v>
      </c>
      <c r="CF483">
        <v>0</v>
      </c>
      <c r="CG483">
        <v>0</v>
      </c>
      <c r="CM483">
        <v>0</v>
      </c>
      <c r="CN483" t="s">
        <v>3</v>
      </c>
      <c r="CO483">
        <v>0</v>
      </c>
      <c r="CP483">
        <f t="shared" si="349"/>
        <v>0</v>
      </c>
      <c r="CQ483">
        <f>ROUND(AL483*BC483,2)</f>
        <v>0</v>
      </c>
      <c r="CR483">
        <f>ROUND(AM483*BB483,2)</f>
        <v>0</v>
      </c>
      <c r="CS483">
        <f>ROUND(AN483*BS483,2)</f>
        <v>0</v>
      </c>
      <c r="CT483">
        <f>ROUND(AO483*BA483,2)</f>
        <v>0</v>
      </c>
      <c r="CU483">
        <f t="shared" si="350"/>
        <v>0</v>
      </c>
      <c r="CV483">
        <f t="shared" ref="CV483:CW486" si="371">AH483</f>
        <v>0</v>
      </c>
      <c r="CW483">
        <f t="shared" si="371"/>
        <v>0</v>
      </c>
      <c r="CX483">
        <f t="shared" si="351"/>
        <v>0</v>
      </c>
      <c r="CY483">
        <f t="shared" si="367"/>
        <v>0</v>
      </c>
      <c r="CZ483">
        <f t="shared" si="368"/>
        <v>0</v>
      </c>
      <c r="DC483" t="s">
        <v>3</v>
      </c>
      <c r="DD483" t="s">
        <v>3</v>
      </c>
      <c r="DE483" t="s">
        <v>3</v>
      </c>
      <c r="DF483" t="s">
        <v>3</v>
      </c>
      <c r="DG483" t="s">
        <v>3</v>
      </c>
      <c r="DH483" t="s">
        <v>3</v>
      </c>
      <c r="DI483" t="s">
        <v>3</v>
      </c>
      <c r="DJ483" t="s">
        <v>3</v>
      </c>
      <c r="DK483" t="s">
        <v>3</v>
      </c>
      <c r="DL483" t="s">
        <v>3</v>
      </c>
      <c r="DM483" t="s">
        <v>3</v>
      </c>
      <c r="DN483">
        <v>0</v>
      </c>
      <c r="DO483">
        <v>0</v>
      </c>
      <c r="DP483">
        <v>1</v>
      </c>
      <c r="DQ483">
        <v>1</v>
      </c>
      <c r="DU483">
        <v>1013</v>
      </c>
      <c r="DV483" t="s">
        <v>246</v>
      </c>
      <c r="DW483" t="s">
        <v>246</v>
      </c>
      <c r="DX483">
        <v>1</v>
      </c>
      <c r="DZ483" t="s">
        <v>3</v>
      </c>
      <c r="EA483" t="s">
        <v>3</v>
      </c>
      <c r="EB483" t="s">
        <v>3</v>
      </c>
      <c r="EC483" t="s">
        <v>3</v>
      </c>
      <c r="EE483">
        <v>31727974</v>
      </c>
      <c r="EF483">
        <v>2</v>
      </c>
      <c r="EG483" t="s">
        <v>24</v>
      </c>
      <c r="EH483">
        <v>10</v>
      </c>
      <c r="EI483" t="s">
        <v>239</v>
      </c>
      <c r="EJ483">
        <v>1</v>
      </c>
      <c r="EK483">
        <v>10001</v>
      </c>
      <c r="EL483" t="s">
        <v>239</v>
      </c>
      <c r="EM483" t="s">
        <v>240</v>
      </c>
      <c r="EO483" t="s">
        <v>3</v>
      </c>
      <c r="EQ483">
        <v>0</v>
      </c>
      <c r="ER483">
        <v>0</v>
      </c>
      <c r="ES483">
        <v>0</v>
      </c>
      <c r="ET483">
        <v>0</v>
      </c>
      <c r="EU483">
        <v>0</v>
      </c>
      <c r="EV483">
        <v>0</v>
      </c>
      <c r="EW483">
        <v>0</v>
      </c>
      <c r="EX483">
        <v>0</v>
      </c>
      <c r="FQ483">
        <v>0</v>
      </c>
      <c r="FR483">
        <f t="shared" si="352"/>
        <v>0</v>
      </c>
      <c r="FS483">
        <v>0</v>
      </c>
      <c r="FX483">
        <v>108</v>
      </c>
      <c r="FY483">
        <v>55</v>
      </c>
      <c r="GA483" t="s">
        <v>3</v>
      </c>
      <c r="GD483">
        <v>1</v>
      </c>
      <c r="GF483">
        <v>805514110</v>
      </c>
      <c r="GG483">
        <v>2</v>
      </c>
      <c r="GH483">
        <v>1</v>
      </c>
      <c r="GI483">
        <v>-2</v>
      </c>
      <c r="GJ483">
        <v>0</v>
      </c>
      <c r="GK483">
        <v>0</v>
      </c>
      <c r="GL483">
        <f t="shared" si="353"/>
        <v>0</v>
      </c>
      <c r="GM483">
        <f t="shared" si="354"/>
        <v>0</v>
      </c>
      <c r="GN483">
        <f t="shared" si="355"/>
        <v>0</v>
      </c>
      <c r="GO483">
        <f t="shared" si="356"/>
        <v>0</v>
      </c>
      <c r="GP483">
        <f t="shared" si="357"/>
        <v>0</v>
      </c>
      <c r="GR483">
        <v>0</v>
      </c>
      <c r="GS483">
        <v>3</v>
      </c>
      <c r="GT483">
        <v>0</v>
      </c>
      <c r="GU483" t="s">
        <v>3</v>
      </c>
      <c r="GV483">
        <f t="shared" si="358"/>
        <v>0</v>
      </c>
      <c r="GW483">
        <v>1</v>
      </c>
      <c r="GX483">
        <f t="shared" si="359"/>
        <v>0</v>
      </c>
      <c r="HA483">
        <v>0</v>
      </c>
      <c r="HB483">
        <v>0</v>
      </c>
      <c r="HC483">
        <f t="shared" si="360"/>
        <v>0</v>
      </c>
      <c r="HE483" t="s">
        <v>3</v>
      </c>
      <c r="HF483" t="s">
        <v>3</v>
      </c>
      <c r="HM483" t="s">
        <v>3</v>
      </c>
      <c r="HN483" t="s">
        <v>241</v>
      </c>
      <c r="HO483" t="s">
        <v>242</v>
      </c>
      <c r="HP483" t="s">
        <v>239</v>
      </c>
      <c r="HQ483" t="s">
        <v>239</v>
      </c>
      <c r="IK483">
        <v>0</v>
      </c>
    </row>
    <row r="484" spans="1:245" x14ac:dyDescent="0.2">
      <c r="A484">
        <v>18</v>
      </c>
      <c r="B484">
        <v>1</v>
      </c>
      <c r="C484">
        <v>348</v>
      </c>
      <c r="E484" t="s">
        <v>580</v>
      </c>
      <c r="F484" t="s">
        <v>248</v>
      </c>
      <c r="G484" t="s">
        <v>249</v>
      </c>
      <c r="H484" t="s">
        <v>68</v>
      </c>
      <c r="I484">
        <f>I482*J484</f>
        <v>0</v>
      </c>
      <c r="J484">
        <v>0</v>
      </c>
      <c r="K484">
        <v>0</v>
      </c>
      <c r="O484">
        <f t="shared" si="341"/>
        <v>0</v>
      </c>
      <c r="P484">
        <f>ROUND(CQ484*I484,2)</f>
        <v>0</v>
      </c>
      <c r="Q484">
        <f>ROUND(CR484*I484,2)</f>
        <v>0</v>
      </c>
      <c r="R484">
        <f>ROUND(CS484*I484,2)</f>
        <v>0</v>
      </c>
      <c r="S484">
        <f>ROUND(CT484*I484,2)</f>
        <v>0</v>
      </c>
      <c r="T484">
        <f t="shared" si="342"/>
        <v>0</v>
      </c>
      <c r="U484">
        <f>ROUND(CV484*I484,7)</f>
        <v>0</v>
      </c>
      <c r="V484">
        <f>ROUND(CW484*I484,7)</f>
        <v>0</v>
      </c>
      <c r="W484">
        <f t="shared" si="343"/>
        <v>0</v>
      </c>
      <c r="X484">
        <f t="shared" si="344"/>
        <v>0</v>
      </c>
      <c r="Y484">
        <f t="shared" si="345"/>
        <v>0</v>
      </c>
      <c r="AA484">
        <v>32945098</v>
      </c>
      <c r="AB484">
        <f t="shared" si="346"/>
        <v>0</v>
      </c>
      <c r="AC484">
        <f>ROUND((ES484),6)</f>
        <v>0</v>
      </c>
      <c r="AD484">
        <f>ROUND((((ET484)-(EU484))+AE484),6)</f>
        <v>0</v>
      </c>
      <c r="AE484">
        <f t="shared" si="369"/>
        <v>0</v>
      </c>
      <c r="AF484">
        <f t="shared" si="369"/>
        <v>0</v>
      </c>
      <c r="AG484">
        <f t="shared" si="347"/>
        <v>0</v>
      </c>
      <c r="AH484">
        <f t="shared" si="370"/>
        <v>0</v>
      </c>
      <c r="AI484">
        <f t="shared" si="370"/>
        <v>0</v>
      </c>
      <c r="AJ484">
        <f t="shared" si="348"/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108</v>
      </c>
      <c r="AU484">
        <v>55</v>
      </c>
      <c r="AV484">
        <v>1</v>
      </c>
      <c r="AW484">
        <v>1</v>
      </c>
      <c r="AZ484">
        <v>1</v>
      </c>
      <c r="BA484">
        <v>1</v>
      </c>
      <c r="BB484">
        <v>1</v>
      </c>
      <c r="BC484">
        <v>1</v>
      </c>
      <c r="BD484" t="s">
        <v>3</v>
      </c>
      <c r="BE484" t="s">
        <v>3</v>
      </c>
      <c r="BF484" t="s">
        <v>3</v>
      </c>
      <c r="BG484" t="s">
        <v>3</v>
      </c>
      <c r="BH484">
        <v>3</v>
      </c>
      <c r="BI484">
        <v>1</v>
      </c>
      <c r="BJ484" t="s">
        <v>3</v>
      </c>
      <c r="BM484">
        <v>10001</v>
      </c>
      <c r="BN484">
        <v>0</v>
      </c>
      <c r="BO484" t="s">
        <v>3</v>
      </c>
      <c r="BP484">
        <v>0</v>
      </c>
      <c r="BQ484">
        <v>2</v>
      </c>
      <c r="BR484">
        <v>0</v>
      </c>
      <c r="BS484">
        <v>1</v>
      </c>
      <c r="BT484">
        <v>1</v>
      </c>
      <c r="BU484">
        <v>1</v>
      </c>
      <c r="BV484">
        <v>1</v>
      </c>
      <c r="BW484">
        <v>1</v>
      </c>
      <c r="BX484">
        <v>1</v>
      </c>
      <c r="BY484" t="s">
        <v>3</v>
      </c>
      <c r="BZ484">
        <v>108</v>
      </c>
      <c r="CA484">
        <v>55</v>
      </c>
      <c r="CB484" t="s">
        <v>3</v>
      </c>
      <c r="CE484">
        <v>0</v>
      </c>
      <c r="CF484">
        <v>0</v>
      </c>
      <c r="CG484">
        <v>0</v>
      </c>
      <c r="CM484">
        <v>0</v>
      </c>
      <c r="CN484" t="s">
        <v>3</v>
      </c>
      <c r="CO484">
        <v>0</v>
      </c>
      <c r="CP484">
        <f t="shared" si="349"/>
        <v>0</v>
      </c>
      <c r="CQ484">
        <f>ROUND(AL484*BC484,2)</f>
        <v>0</v>
      </c>
      <c r="CR484">
        <f>ROUND(AM484*BB484,2)</f>
        <v>0</v>
      </c>
      <c r="CS484">
        <f>ROUND(AN484*BS484,2)</f>
        <v>0</v>
      </c>
      <c r="CT484">
        <f>ROUND(AO484*BA484,2)</f>
        <v>0</v>
      </c>
      <c r="CU484">
        <f t="shared" si="350"/>
        <v>0</v>
      </c>
      <c r="CV484">
        <f t="shared" si="371"/>
        <v>0</v>
      </c>
      <c r="CW484">
        <f t="shared" si="371"/>
        <v>0</v>
      </c>
      <c r="CX484">
        <f t="shared" si="351"/>
        <v>0</v>
      </c>
      <c r="CY484">
        <f t="shared" si="367"/>
        <v>0</v>
      </c>
      <c r="CZ484">
        <f t="shared" si="368"/>
        <v>0</v>
      </c>
      <c r="DC484" t="s">
        <v>3</v>
      </c>
      <c r="DD484" t="s">
        <v>3</v>
      </c>
      <c r="DE484" t="s">
        <v>3</v>
      </c>
      <c r="DF484" t="s">
        <v>3</v>
      </c>
      <c r="DG484" t="s">
        <v>3</v>
      </c>
      <c r="DH484" t="s">
        <v>3</v>
      </c>
      <c r="DI484" t="s">
        <v>3</v>
      </c>
      <c r="DJ484" t="s">
        <v>3</v>
      </c>
      <c r="DK484" t="s">
        <v>3</v>
      </c>
      <c r="DL484" t="s">
        <v>3</v>
      </c>
      <c r="DM484" t="s">
        <v>3</v>
      </c>
      <c r="DN484">
        <v>0</v>
      </c>
      <c r="DO484">
        <v>0</v>
      </c>
      <c r="DP484">
        <v>1</v>
      </c>
      <c r="DQ484">
        <v>1</v>
      </c>
      <c r="DU484">
        <v>1009</v>
      </c>
      <c r="DV484" t="s">
        <v>68</v>
      </c>
      <c r="DW484" t="s">
        <v>68</v>
      </c>
      <c r="DX484">
        <v>1</v>
      </c>
      <c r="DZ484" t="s">
        <v>3</v>
      </c>
      <c r="EA484" t="s">
        <v>3</v>
      </c>
      <c r="EB484" t="s">
        <v>3</v>
      </c>
      <c r="EC484" t="s">
        <v>3</v>
      </c>
      <c r="EE484">
        <v>31727974</v>
      </c>
      <c r="EF484">
        <v>2</v>
      </c>
      <c r="EG484" t="s">
        <v>24</v>
      </c>
      <c r="EH484">
        <v>10</v>
      </c>
      <c r="EI484" t="s">
        <v>239</v>
      </c>
      <c r="EJ484">
        <v>1</v>
      </c>
      <c r="EK484">
        <v>10001</v>
      </c>
      <c r="EL484" t="s">
        <v>239</v>
      </c>
      <c r="EM484" t="s">
        <v>240</v>
      </c>
      <c r="EO484" t="s">
        <v>3</v>
      </c>
      <c r="EQ484">
        <v>0</v>
      </c>
      <c r="ER484">
        <v>0</v>
      </c>
      <c r="ES484">
        <v>0</v>
      </c>
      <c r="ET484">
        <v>0</v>
      </c>
      <c r="EU484">
        <v>0</v>
      </c>
      <c r="EV484">
        <v>0</v>
      </c>
      <c r="EW484">
        <v>0</v>
      </c>
      <c r="EX484">
        <v>0</v>
      </c>
      <c r="FQ484">
        <v>0</v>
      </c>
      <c r="FR484">
        <f t="shared" si="352"/>
        <v>0</v>
      </c>
      <c r="FS484">
        <v>0</v>
      </c>
      <c r="FX484">
        <v>108</v>
      </c>
      <c r="FY484">
        <v>55</v>
      </c>
      <c r="GA484" t="s">
        <v>3</v>
      </c>
      <c r="GD484">
        <v>1</v>
      </c>
      <c r="GF484">
        <v>553349952</v>
      </c>
      <c r="GG484">
        <v>2</v>
      </c>
      <c r="GH484">
        <v>1</v>
      </c>
      <c r="GI484">
        <v>-2</v>
      </c>
      <c r="GJ484">
        <v>0</v>
      </c>
      <c r="GK484">
        <v>0</v>
      </c>
      <c r="GL484">
        <f t="shared" si="353"/>
        <v>0</v>
      </c>
      <c r="GM484">
        <f t="shared" si="354"/>
        <v>0</v>
      </c>
      <c r="GN484">
        <f t="shared" si="355"/>
        <v>0</v>
      </c>
      <c r="GO484">
        <f t="shared" si="356"/>
        <v>0</v>
      </c>
      <c r="GP484">
        <f t="shared" si="357"/>
        <v>0</v>
      </c>
      <c r="GR484">
        <v>0</v>
      </c>
      <c r="GS484">
        <v>3</v>
      </c>
      <c r="GT484">
        <v>0</v>
      </c>
      <c r="GU484" t="s">
        <v>3</v>
      </c>
      <c r="GV484">
        <f t="shared" si="358"/>
        <v>0</v>
      </c>
      <c r="GW484">
        <v>1</v>
      </c>
      <c r="GX484">
        <f t="shared" si="359"/>
        <v>0</v>
      </c>
      <c r="HA484">
        <v>0</v>
      </c>
      <c r="HB484">
        <v>0</v>
      </c>
      <c r="HC484">
        <f t="shared" si="360"/>
        <v>0</v>
      </c>
      <c r="HE484" t="s">
        <v>3</v>
      </c>
      <c r="HF484" t="s">
        <v>3</v>
      </c>
      <c r="HM484" t="s">
        <v>3</v>
      </c>
      <c r="HN484" t="s">
        <v>241</v>
      </c>
      <c r="HO484" t="s">
        <v>242</v>
      </c>
      <c r="HP484" t="s">
        <v>239</v>
      </c>
      <c r="HQ484" t="s">
        <v>239</v>
      </c>
      <c r="IK484">
        <v>0</v>
      </c>
    </row>
    <row r="485" spans="1:245" x14ac:dyDescent="0.2">
      <c r="A485">
        <v>18</v>
      </c>
      <c r="B485">
        <v>1</v>
      </c>
      <c r="C485">
        <v>351</v>
      </c>
      <c r="E485" t="s">
        <v>581</v>
      </c>
      <c r="F485" t="s">
        <v>251</v>
      </c>
      <c r="G485" t="s">
        <v>252</v>
      </c>
      <c r="H485" t="s">
        <v>64</v>
      </c>
      <c r="I485">
        <f>I482*J485</f>
        <v>0</v>
      </c>
      <c r="J485">
        <v>100.00000000000001</v>
      </c>
      <c r="K485">
        <v>0</v>
      </c>
      <c r="O485">
        <f t="shared" si="341"/>
        <v>0</v>
      </c>
      <c r="P485">
        <f>ROUND(CQ485*I485,2)</f>
        <v>0</v>
      </c>
      <c r="Q485">
        <f>ROUND(CR485*I485,2)</f>
        <v>0</v>
      </c>
      <c r="R485">
        <f>ROUND(CS485*I485,2)</f>
        <v>0</v>
      </c>
      <c r="S485">
        <f>ROUND(CT485*I485,2)</f>
        <v>0</v>
      </c>
      <c r="T485">
        <f t="shared" si="342"/>
        <v>0</v>
      </c>
      <c r="U485">
        <f>ROUND(CV485*I485,7)</f>
        <v>0</v>
      </c>
      <c r="V485">
        <f>ROUND(CW485*I485,7)</f>
        <v>0</v>
      </c>
      <c r="W485">
        <f t="shared" si="343"/>
        <v>0</v>
      </c>
      <c r="X485">
        <f t="shared" si="344"/>
        <v>0</v>
      </c>
      <c r="Y485">
        <f t="shared" si="345"/>
        <v>0</v>
      </c>
      <c r="AA485">
        <v>32945098</v>
      </c>
      <c r="AB485">
        <f t="shared" si="346"/>
        <v>0</v>
      </c>
      <c r="AC485">
        <f>ROUND((ES485),6)</f>
        <v>0</v>
      </c>
      <c r="AD485">
        <f>ROUND((((ET485)-(EU485))+AE485),6)</f>
        <v>0</v>
      </c>
      <c r="AE485">
        <f t="shared" si="369"/>
        <v>0</v>
      </c>
      <c r="AF485">
        <f t="shared" si="369"/>
        <v>0</v>
      </c>
      <c r="AG485">
        <f t="shared" si="347"/>
        <v>0</v>
      </c>
      <c r="AH485">
        <f t="shared" si="370"/>
        <v>0</v>
      </c>
      <c r="AI485">
        <f t="shared" si="370"/>
        <v>0</v>
      </c>
      <c r="AJ485">
        <f t="shared" si="348"/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108</v>
      </c>
      <c r="AU485">
        <v>55</v>
      </c>
      <c r="AV485">
        <v>1</v>
      </c>
      <c r="AW485">
        <v>1</v>
      </c>
      <c r="AZ485">
        <v>1</v>
      </c>
      <c r="BA485">
        <v>1</v>
      </c>
      <c r="BB485">
        <v>1</v>
      </c>
      <c r="BC485">
        <v>1</v>
      </c>
      <c r="BD485" t="s">
        <v>3</v>
      </c>
      <c r="BE485" t="s">
        <v>3</v>
      </c>
      <c r="BF485" t="s">
        <v>3</v>
      </c>
      <c r="BG485" t="s">
        <v>3</v>
      </c>
      <c r="BH485">
        <v>3</v>
      </c>
      <c r="BI485">
        <v>1</v>
      </c>
      <c r="BJ485" t="s">
        <v>3</v>
      </c>
      <c r="BM485">
        <v>10001</v>
      </c>
      <c r="BN485">
        <v>0</v>
      </c>
      <c r="BO485" t="s">
        <v>3</v>
      </c>
      <c r="BP485">
        <v>0</v>
      </c>
      <c r="BQ485">
        <v>2</v>
      </c>
      <c r="BR485">
        <v>0</v>
      </c>
      <c r="BS485">
        <v>1</v>
      </c>
      <c r="BT485">
        <v>1</v>
      </c>
      <c r="BU485">
        <v>1</v>
      </c>
      <c r="BV485">
        <v>1</v>
      </c>
      <c r="BW485">
        <v>1</v>
      </c>
      <c r="BX485">
        <v>1</v>
      </c>
      <c r="BY485" t="s">
        <v>3</v>
      </c>
      <c r="BZ485">
        <v>108</v>
      </c>
      <c r="CA485">
        <v>55</v>
      </c>
      <c r="CB485" t="s">
        <v>3</v>
      </c>
      <c r="CE485">
        <v>0</v>
      </c>
      <c r="CF485">
        <v>0</v>
      </c>
      <c r="CG485">
        <v>0</v>
      </c>
      <c r="CM485">
        <v>0</v>
      </c>
      <c r="CN485" t="s">
        <v>3</v>
      </c>
      <c r="CO485">
        <v>0</v>
      </c>
      <c r="CP485">
        <f t="shared" si="349"/>
        <v>0</v>
      </c>
      <c r="CQ485">
        <f>ROUND(AL485*BC485,2)</f>
        <v>0</v>
      </c>
      <c r="CR485">
        <f>ROUND(AM485*BB485,2)</f>
        <v>0</v>
      </c>
      <c r="CS485">
        <f>ROUND(AN485*BS485,2)</f>
        <v>0</v>
      </c>
      <c r="CT485">
        <f>ROUND(AO485*BA485,2)</f>
        <v>0</v>
      </c>
      <c r="CU485">
        <f t="shared" si="350"/>
        <v>0</v>
      </c>
      <c r="CV485">
        <f t="shared" si="371"/>
        <v>0</v>
      </c>
      <c r="CW485">
        <f t="shared" si="371"/>
        <v>0</v>
      </c>
      <c r="CX485">
        <f t="shared" si="351"/>
        <v>0</v>
      </c>
      <c r="CY485">
        <f t="shared" si="367"/>
        <v>0</v>
      </c>
      <c r="CZ485">
        <f t="shared" si="368"/>
        <v>0</v>
      </c>
      <c r="DC485" t="s">
        <v>3</v>
      </c>
      <c r="DD485" t="s">
        <v>3</v>
      </c>
      <c r="DE485" t="s">
        <v>3</v>
      </c>
      <c r="DF485" t="s">
        <v>3</v>
      </c>
      <c r="DG485" t="s">
        <v>3</v>
      </c>
      <c r="DH485" t="s">
        <v>3</v>
      </c>
      <c r="DI485" t="s">
        <v>3</v>
      </c>
      <c r="DJ485" t="s">
        <v>3</v>
      </c>
      <c r="DK485" t="s">
        <v>3</v>
      </c>
      <c r="DL485" t="s">
        <v>3</v>
      </c>
      <c r="DM485" t="s">
        <v>3</v>
      </c>
      <c r="DN485">
        <v>0</v>
      </c>
      <c r="DO485">
        <v>0</v>
      </c>
      <c r="DP485">
        <v>1</v>
      </c>
      <c r="DQ485">
        <v>1</v>
      </c>
      <c r="DU485">
        <v>1005</v>
      </c>
      <c r="DV485" t="s">
        <v>64</v>
      </c>
      <c r="DW485" t="s">
        <v>64</v>
      </c>
      <c r="DX485">
        <v>1</v>
      </c>
      <c r="DZ485" t="s">
        <v>3</v>
      </c>
      <c r="EA485" t="s">
        <v>3</v>
      </c>
      <c r="EB485" t="s">
        <v>3</v>
      </c>
      <c r="EC485" t="s">
        <v>3</v>
      </c>
      <c r="EE485">
        <v>31727974</v>
      </c>
      <c r="EF485">
        <v>2</v>
      </c>
      <c r="EG485" t="s">
        <v>24</v>
      </c>
      <c r="EH485">
        <v>10</v>
      </c>
      <c r="EI485" t="s">
        <v>239</v>
      </c>
      <c r="EJ485">
        <v>1</v>
      </c>
      <c r="EK485">
        <v>10001</v>
      </c>
      <c r="EL485" t="s">
        <v>239</v>
      </c>
      <c r="EM485" t="s">
        <v>240</v>
      </c>
      <c r="EO485" t="s">
        <v>3</v>
      </c>
      <c r="EQ485">
        <v>0</v>
      </c>
      <c r="ER485">
        <v>0</v>
      </c>
      <c r="ES485">
        <v>0</v>
      </c>
      <c r="ET485">
        <v>0</v>
      </c>
      <c r="EU485">
        <v>0</v>
      </c>
      <c r="EV485">
        <v>0</v>
      </c>
      <c r="EW485">
        <v>0</v>
      </c>
      <c r="EX485">
        <v>0</v>
      </c>
      <c r="FQ485">
        <v>0</v>
      </c>
      <c r="FR485">
        <f t="shared" si="352"/>
        <v>0</v>
      </c>
      <c r="FS485">
        <v>0</v>
      </c>
      <c r="FX485">
        <v>108</v>
      </c>
      <c r="FY485">
        <v>55</v>
      </c>
      <c r="GA485" t="s">
        <v>3</v>
      </c>
      <c r="GD485">
        <v>1</v>
      </c>
      <c r="GF485">
        <v>-732808487</v>
      </c>
      <c r="GG485">
        <v>2</v>
      </c>
      <c r="GH485">
        <v>1</v>
      </c>
      <c r="GI485">
        <v>-2</v>
      </c>
      <c r="GJ485">
        <v>0</v>
      </c>
      <c r="GK485">
        <v>0</v>
      </c>
      <c r="GL485">
        <f t="shared" si="353"/>
        <v>0</v>
      </c>
      <c r="GM485">
        <f t="shared" si="354"/>
        <v>0</v>
      </c>
      <c r="GN485">
        <f t="shared" si="355"/>
        <v>0</v>
      </c>
      <c r="GO485">
        <f t="shared" si="356"/>
        <v>0</v>
      </c>
      <c r="GP485">
        <f t="shared" si="357"/>
        <v>0</v>
      </c>
      <c r="GR485">
        <v>0</v>
      </c>
      <c r="GS485">
        <v>3</v>
      </c>
      <c r="GT485">
        <v>0</v>
      </c>
      <c r="GU485" t="s">
        <v>3</v>
      </c>
      <c r="GV485">
        <f t="shared" si="358"/>
        <v>0</v>
      </c>
      <c r="GW485">
        <v>1</v>
      </c>
      <c r="GX485">
        <f t="shared" si="359"/>
        <v>0</v>
      </c>
      <c r="HA485">
        <v>0</v>
      </c>
      <c r="HB485">
        <v>0</v>
      </c>
      <c r="HC485">
        <f t="shared" si="360"/>
        <v>0</v>
      </c>
      <c r="HE485" t="s">
        <v>3</v>
      </c>
      <c r="HF485" t="s">
        <v>3</v>
      </c>
      <c r="HM485" t="s">
        <v>3</v>
      </c>
      <c r="HN485" t="s">
        <v>241</v>
      </c>
      <c r="HO485" t="s">
        <v>242</v>
      </c>
      <c r="HP485" t="s">
        <v>239</v>
      </c>
      <c r="HQ485" t="s">
        <v>239</v>
      </c>
      <c r="IK485">
        <v>0</v>
      </c>
    </row>
    <row r="486" spans="1:245" x14ac:dyDescent="0.2">
      <c r="A486">
        <v>17</v>
      </c>
      <c r="B486">
        <v>1</v>
      </c>
      <c r="E486" t="s">
        <v>582</v>
      </c>
      <c r="F486" t="s">
        <v>583</v>
      </c>
      <c r="G486" t="s">
        <v>584</v>
      </c>
      <c r="H486" t="s">
        <v>64</v>
      </c>
      <c r="I486">
        <v>0</v>
      </c>
      <c r="J486">
        <v>0</v>
      </c>
      <c r="K486">
        <v>0</v>
      </c>
      <c r="O486">
        <f t="shared" si="341"/>
        <v>0</v>
      </c>
      <c r="P486">
        <f>ROUND(CQ486*I486,2)</f>
        <v>0</v>
      </c>
      <c r="Q486">
        <f>ROUND(CR486*I486,2)</f>
        <v>0</v>
      </c>
      <c r="R486">
        <f>ROUND(CS486*I486,2)</f>
        <v>0</v>
      </c>
      <c r="S486">
        <f>ROUND(CT486*I486,2)</f>
        <v>0</v>
      </c>
      <c r="T486">
        <f t="shared" si="342"/>
        <v>0</v>
      </c>
      <c r="U486">
        <f>ROUND(CV486*I486,7)</f>
        <v>0</v>
      </c>
      <c r="V486">
        <f>ROUND(CW486*I486,7)</f>
        <v>0</v>
      </c>
      <c r="W486">
        <f t="shared" si="343"/>
        <v>0</v>
      </c>
      <c r="X486">
        <f t="shared" si="344"/>
        <v>0</v>
      </c>
      <c r="Y486">
        <f t="shared" si="345"/>
        <v>0</v>
      </c>
      <c r="AA486">
        <v>32945098</v>
      </c>
      <c r="AB486">
        <f t="shared" si="346"/>
        <v>16542.060000000001</v>
      </c>
      <c r="AC486">
        <f>ROUND((ES486),6)</f>
        <v>16542.060000000001</v>
      </c>
      <c r="AD486">
        <f>ROUND((((ET486)-(EU486))+AE486),6)</f>
        <v>0</v>
      </c>
      <c r="AE486">
        <f t="shared" si="369"/>
        <v>0</v>
      </c>
      <c r="AF486">
        <f t="shared" si="369"/>
        <v>0</v>
      </c>
      <c r="AG486">
        <f t="shared" si="347"/>
        <v>0</v>
      </c>
      <c r="AH486">
        <f t="shared" si="370"/>
        <v>0</v>
      </c>
      <c r="AI486">
        <f t="shared" si="370"/>
        <v>0</v>
      </c>
      <c r="AJ486">
        <f t="shared" si="348"/>
        <v>0</v>
      </c>
      <c r="AK486">
        <v>16542.060000000001</v>
      </c>
      <c r="AL486">
        <v>16542.060000000001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1</v>
      </c>
      <c r="AW486">
        <v>1</v>
      </c>
      <c r="AZ486">
        <v>1</v>
      </c>
      <c r="BA486">
        <v>1</v>
      </c>
      <c r="BB486">
        <v>1</v>
      </c>
      <c r="BC486">
        <v>0.91</v>
      </c>
      <c r="BD486" t="s">
        <v>3</v>
      </c>
      <c r="BE486" t="s">
        <v>3</v>
      </c>
      <c r="BF486" t="s">
        <v>3</v>
      </c>
      <c r="BG486" t="s">
        <v>3</v>
      </c>
      <c r="BH486">
        <v>3</v>
      </c>
      <c r="BI486">
        <v>1</v>
      </c>
      <c r="BJ486" t="s">
        <v>585</v>
      </c>
      <c r="BM486">
        <v>500001</v>
      </c>
      <c r="BN486">
        <v>0</v>
      </c>
      <c r="BO486" t="s">
        <v>583</v>
      </c>
      <c r="BP486">
        <v>1</v>
      </c>
      <c r="BQ486">
        <v>8</v>
      </c>
      <c r="BR486">
        <v>0</v>
      </c>
      <c r="BS486">
        <v>1</v>
      </c>
      <c r="BT486">
        <v>1</v>
      </c>
      <c r="BU486">
        <v>1</v>
      </c>
      <c r="BV486">
        <v>1</v>
      </c>
      <c r="BW486">
        <v>1</v>
      </c>
      <c r="BX486">
        <v>1</v>
      </c>
      <c r="BY486" t="s">
        <v>3</v>
      </c>
      <c r="BZ486">
        <v>0</v>
      </c>
      <c r="CA486">
        <v>0</v>
      </c>
      <c r="CB486" t="s">
        <v>3</v>
      </c>
      <c r="CE486">
        <v>0</v>
      </c>
      <c r="CF486">
        <v>0</v>
      </c>
      <c r="CG486">
        <v>0</v>
      </c>
      <c r="CM486">
        <v>0</v>
      </c>
      <c r="CN486" t="s">
        <v>3</v>
      </c>
      <c r="CO486">
        <v>0</v>
      </c>
      <c r="CP486">
        <f t="shared" si="349"/>
        <v>0</v>
      </c>
      <c r="CQ486">
        <f>ROUND(AL486*BC486,2)</f>
        <v>15053.27</v>
      </c>
      <c r="CR486">
        <f>ROUND(AM486*BB486,2)</f>
        <v>0</v>
      </c>
      <c r="CS486">
        <f>ROUND(AN486*BS486,2)</f>
        <v>0</v>
      </c>
      <c r="CT486">
        <f>ROUND(AO486*BA486,2)</f>
        <v>0</v>
      </c>
      <c r="CU486">
        <f t="shared" si="350"/>
        <v>0</v>
      </c>
      <c r="CV486">
        <f t="shared" si="371"/>
        <v>0</v>
      </c>
      <c r="CW486">
        <f t="shared" si="371"/>
        <v>0</v>
      </c>
      <c r="CX486">
        <f t="shared" si="351"/>
        <v>0</v>
      </c>
      <c r="CY486">
        <f>0</f>
        <v>0</v>
      </c>
      <c r="CZ486">
        <f>0</f>
        <v>0</v>
      </c>
      <c r="DC486" t="s">
        <v>3</v>
      </c>
      <c r="DD486" t="s">
        <v>3</v>
      </c>
      <c r="DE486" t="s">
        <v>3</v>
      </c>
      <c r="DF486" t="s">
        <v>3</v>
      </c>
      <c r="DG486" t="s">
        <v>3</v>
      </c>
      <c r="DH486" t="s">
        <v>3</v>
      </c>
      <c r="DI486" t="s">
        <v>3</v>
      </c>
      <c r="DJ486" t="s">
        <v>3</v>
      </c>
      <c r="DK486" t="s">
        <v>3</v>
      </c>
      <c r="DL486" t="s">
        <v>3</v>
      </c>
      <c r="DM486" t="s">
        <v>3</v>
      </c>
      <c r="DN486">
        <v>0</v>
      </c>
      <c r="DO486">
        <v>0</v>
      </c>
      <c r="DP486">
        <v>1</v>
      </c>
      <c r="DQ486">
        <v>1</v>
      </c>
      <c r="DU486">
        <v>1005</v>
      </c>
      <c r="DV486" t="s">
        <v>64</v>
      </c>
      <c r="DW486" t="s">
        <v>64</v>
      </c>
      <c r="DX486">
        <v>1</v>
      </c>
      <c r="DZ486" t="s">
        <v>3</v>
      </c>
      <c r="EA486" t="s">
        <v>3</v>
      </c>
      <c r="EB486" t="s">
        <v>3</v>
      </c>
      <c r="EC486" t="s">
        <v>3</v>
      </c>
      <c r="EE486">
        <v>31727907</v>
      </c>
      <c r="EF486">
        <v>8</v>
      </c>
      <c r="EG486" t="s">
        <v>73</v>
      </c>
      <c r="EH486">
        <v>0</v>
      </c>
      <c r="EI486" t="s">
        <v>3</v>
      </c>
      <c r="EJ486">
        <v>1</v>
      </c>
      <c r="EK486">
        <v>500001</v>
      </c>
      <c r="EL486" t="s">
        <v>74</v>
      </c>
      <c r="EM486" t="s">
        <v>75</v>
      </c>
      <c r="EO486" t="s">
        <v>3</v>
      </c>
      <c r="EQ486">
        <v>0</v>
      </c>
      <c r="ER486">
        <v>16542.060000000001</v>
      </c>
      <c r="ES486">
        <v>16542.060000000001</v>
      </c>
      <c r="ET486">
        <v>0</v>
      </c>
      <c r="EU486">
        <v>0</v>
      </c>
      <c r="EV486">
        <v>0</v>
      </c>
      <c r="EW486">
        <v>0</v>
      </c>
      <c r="EX486">
        <v>0</v>
      </c>
      <c r="EY486">
        <v>0</v>
      </c>
      <c r="FQ486">
        <v>0</v>
      </c>
      <c r="FR486">
        <f t="shared" si="352"/>
        <v>0</v>
      </c>
      <c r="FS486">
        <v>0</v>
      </c>
      <c r="FX486">
        <v>0</v>
      </c>
      <c r="FY486">
        <v>0</v>
      </c>
      <c r="GA486" t="s">
        <v>3</v>
      </c>
      <c r="GD486">
        <v>1</v>
      </c>
      <c r="GF486">
        <v>1327319242</v>
      </c>
      <c r="GG486">
        <v>2</v>
      </c>
      <c r="GH486">
        <v>1</v>
      </c>
      <c r="GI486">
        <v>2</v>
      </c>
      <c r="GJ486">
        <v>0</v>
      </c>
      <c r="GK486">
        <v>0</v>
      </c>
      <c r="GL486">
        <f t="shared" si="353"/>
        <v>0</v>
      </c>
      <c r="GM486">
        <f t="shared" si="354"/>
        <v>0</v>
      </c>
      <c r="GN486">
        <f t="shared" si="355"/>
        <v>0</v>
      </c>
      <c r="GO486">
        <f t="shared" si="356"/>
        <v>0</v>
      </c>
      <c r="GP486">
        <f t="shared" si="357"/>
        <v>0</v>
      </c>
      <c r="GR486">
        <v>0</v>
      </c>
      <c r="GS486">
        <v>3</v>
      </c>
      <c r="GT486">
        <v>0</v>
      </c>
      <c r="GU486" t="s">
        <v>3</v>
      </c>
      <c r="GV486">
        <f t="shared" si="358"/>
        <v>0</v>
      </c>
      <c r="GW486">
        <v>1</v>
      </c>
      <c r="GX486">
        <f t="shared" si="359"/>
        <v>0</v>
      </c>
      <c r="HA486">
        <v>0</v>
      </c>
      <c r="HB486">
        <v>0</v>
      </c>
      <c r="HC486">
        <f t="shared" si="360"/>
        <v>0</v>
      </c>
      <c r="HE486" t="s">
        <v>3</v>
      </c>
      <c r="HF486" t="s">
        <v>3</v>
      </c>
      <c r="HM486" t="s">
        <v>3</v>
      </c>
      <c r="HN486" t="s">
        <v>3</v>
      </c>
      <c r="HO486" t="s">
        <v>3</v>
      </c>
      <c r="HP486" t="s">
        <v>3</v>
      </c>
      <c r="HQ486" t="s">
        <v>3</v>
      </c>
      <c r="IK486">
        <v>0</v>
      </c>
    </row>
    <row r="488" spans="1:245" x14ac:dyDescent="0.2">
      <c r="A488" s="2">
        <v>51</v>
      </c>
      <c r="B488" s="2">
        <f>B463</f>
        <v>1</v>
      </c>
      <c r="C488" s="2">
        <f>A463</f>
        <v>4</v>
      </c>
      <c r="D488" s="2">
        <f>ROW(A463)</f>
        <v>463</v>
      </c>
      <c r="E488" s="2"/>
      <c r="F488" s="2" t="str">
        <f>IF(F463&lt;&gt;"",F463,"")</f>
        <v>Новый раздел</v>
      </c>
      <c r="G488" s="2" t="str">
        <f>IF(G463&lt;&gt;"",G463,"")</f>
        <v>Ремонт стен коридора к раздевалкам</v>
      </c>
      <c r="H488" s="2">
        <v>0</v>
      </c>
      <c r="I488" s="2"/>
      <c r="J488" s="2"/>
      <c r="K488" s="2"/>
      <c r="L488" s="2"/>
      <c r="M488" s="2"/>
      <c r="N488" s="2"/>
      <c r="O488" s="2">
        <f t="shared" ref="O488:T488" si="372">ROUND(AB488,2)</f>
        <v>0</v>
      </c>
      <c r="P488" s="2">
        <f t="shared" si="372"/>
        <v>0</v>
      </c>
      <c r="Q488" s="2">
        <f t="shared" si="372"/>
        <v>0</v>
      </c>
      <c r="R488" s="2">
        <f t="shared" si="372"/>
        <v>0</v>
      </c>
      <c r="S488" s="2">
        <f t="shared" si="372"/>
        <v>0</v>
      </c>
      <c r="T488" s="2">
        <f t="shared" si="372"/>
        <v>0</v>
      </c>
      <c r="U488" s="2">
        <f>AH488</f>
        <v>0</v>
      </c>
      <c r="V488" s="2">
        <f>AI488</f>
        <v>0</v>
      </c>
      <c r="W488" s="2">
        <f>ROUND(AJ488,2)</f>
        <v>0</v>
      </c>
      <c r="X488" s="2">
        <f>ROUND(AK488,2)</f>
        <v>0</v>
      </c>
      <c r="Y488" s="2">
        <f>ROUND(AL488,2)</f>
        <v>0</v>
      </c>
      <c r="Z488" s="2"/>
      <c r="AA488" s="2"/>
      <c r="AB488" s="2">
        <f>ROUND(SUMIF(AA467:AA486,"=32945098",O467:O486),2)</f>
        <v>0</v>
      </c>
      <c r="AC488" s="2">
        <f>ROUND(SUMIF(AA467:AA486,"=32945098",P467:P486),2)</f>
        <v>0</v>
      </c>
      <c r="AD488" s="2">
        <f>ROUND(SUMIF(AA467:AA486,"=32945098",Q467:Q486),2)</f>
        <v>0</v>
      </c>
      <c r="AE488" s="2">
        <f>ROUND(SUMIF(AA467:AA486,"=32945098",R467:R486),2)</f>
        <v>0</v>
      </c>
      <c r="AF488" s="2">
        <f>ROUND(SUMIF(AA467:AA486,"=32945098",S467:S486),2)</f>
        <v>0</v>
      </c>
      <c r="AG488" s="2">
        <f>ROUND(SUMIF(AA467:AA486,"=32945098",T467:T486),2)</f>
        <v>0</v>
      </c>
      <c r="AH488" s="2">
        <f>SUMIF(AA467:AA486,"=32945098",U467:U486)</f>
        <v>0</v>
      </c>
      <c r="AI488" s="2">
        <f>SUMIF(AA467:AA486,"=32945098",V467:V486)</f>
        <v>0</v>
      </c>
      <c r="AJ488" s="2">
        <f>ROUND(SUMIF(AA467:AA486,"=32945098",W467:W486),2)</f>
        <v>0</v>
      </c>
      <c r="AK488" s="2">
        <f>ROUND(SUMIF(AA467:AA486,"=32945098",X467:X486),2)</f>
        <v>0</v>
      </c>
      <c r="AL488" s="2">
        <f>ROUND(SUMIF(AA467:AA486,"=32945098",Y467:Y486),2)</f>
        <v>0</v>
      </c>
      <c r="AM488" s="2"/>
      <c r="AN488" s="2"/>
      <c r="AO488" s="2">
        <f t="shared" ref="AO488:BD488" si="373">ROUND(BX488,2)</f>
        <v>2448.85</v>
      </c>
      <c r="AP488" s="2">
        <f t="shared" si="373"/>
        <v>0</v>
      </c>
      <c r="AQ488" s="2">
        <f t="shared" si="373"/>
        <v>0</v>
      </c>
      <c r="AR488" s="2">
        <f t="shared" si="373"/>
        <v>0</v>
      </c>
      <c r="AS488" s="2">
        <f t="shared" si="373"/>
        <v>0</v>
      </c>
      <c r="AT488" s="2">
        <f t="shared" si="373"/>
        <v>0</v>
      </c>
      <c r="AU488" s="2">
        <f t="shared" si="373"/>
        <v>0</v>
      </c>
      <c r="AV488" s="2">
        <f t="shared" si="373"/>
        <v>-2448.85</v>
      </c>
      <c r="AW488" s="2">
        <f t="shared" si="373"/>
        <v>0</v>
      </c>
      <c r="AX488" s="2">
        <f t="shared" si="373"/>
        <v>2448.85</v>
      </c>
      <c r="AY488" s="2">
        <f t="shared" si="373"/>
        <v>-2448.85</v>
      </c>
      <c r="AZ488" s="2">
        <f t="shared" si="373"/>
        <v>0</v>
      </c>
      <c r="BA488" s="2">
        <f t="shared" si="373"/>
        <v>0</v>
      </c>
      <c r="BB488" s="2">
        <f t="shared" si="373"/>
        <v>0</v>
      </c>
      <c r="BC488" s="2">
        <f t="shared" si="373"/>
        <v>0</v>
      </c>
      <c r="BD488" s="2">
        <f t="shared" si="373"/>
        <v>0</v>
      </c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>
        <f>ROUND(SUMIF(AA467:AA486,"=32945098",FQ467:FQ486),2)</f>
        <v>2448.85</v>
      </c>
      <c r="BY488" s="2">
        <f>ROUND(SUMIF(AA467:AA486,"=32945098",FR467:FR486),2)</f>
        <v>0</v>
      </c>
      <c r="BZ488" s="2">
        <f>ROUND(SUMIF(AA467:AA486,"=32945098",GL467:GL486),2)</f>
        <v>0</v>
      </c>
      <c r="CA488" s="2">
        <f>ROUND(SUMIF(AA467:AA486,"=32945098",GM467:GM486),2)</f>
        <v>0</v>
      </c>
      <c r="CB488" s="2">
        <f>ROUND(SUMIF(AA467:AA486,"=32945098",GN467:GN486),2)</f>
        <v>0</v>
      </c>
      <c r="CC488" s="2">
        <f>ROUND(SUMIF(AA467:AA486,"=32945098",GO467:GO486),2)</f>
        <v>0</v>
      </c>
      <c r="CD488" s="2">
        <f>ROUND(SUMIF(AA467:AA486,"=32945098",GP467:GP486),2)</f>
        <v>0</v>
      </c>
      <c r="CE488" s="2">
        <f>AC488-BX488</f>
        <v>-2448.85</v>
      </c>
      <c r="CF488" s="2">
        <f>AC488-BY488</f>
        <v>0</v>
      </c>
      <c r="CG488" s="2">
        <f>BX488-BZ488</f>
        <v>2448.85</v>
      </c>
      <c r="CH488" s="2">
        <f>AC488-BX488-BY488+BZ488</f>
        <v>-2448.85</v>
      </c>
      <c r="CI488" s="2">
        <f>BY488-BZ488</f>
        <v>0</v>
      </c>
      <c r="CJ488" s="2">
        <f>ROUND(SUMIF(AA467:AA486,"=32945098",GX467:GX486),2)</f>
        <v>0</v>
      </c>
      <c r="CK488" s="2">
        <f>ROUND(SUMIF(AA467:AA486,"=32945098",GY467:GY486),2)</f>
        <v>0</v>
      </c>
      <c r="CL488" s="2">
        <f>ROUND(SUMIF(AA467:AA486,"=32945098",GZ467:GZ486),2)</f>
        <v>0</v>
      </c>
      <c r="CM488" s="2">
        <f>ROUND(SUMIF(AA467:AA486,"=32945098",HD467:HD486),2)</f>
        <v>0</v>
      </c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3"/>
      <c r="DH488" s="3"/>
      <c r="DI488" s="3"/>
      <c r="DJ488" s="3"/>
      <c r="DK488" s="3"/>
      <c r="DL488" s="3"/>
      <c r="DM488" s="3"/>
      <c r="DN488" s="3"/>
      <c r="DO488" s="3"/>
      <c r="DP488" s="3"/>
      <c r="DQ488" s="3"/>
      <c r="DR488" s="3"/>
      <c r="DS488" s="3"/>
      <c r="DT488" s="3"/>
      <c r="DU488" s="3"/>
      <c r="DV488" s="3"/>
      <c r="DW488" s="3"/>
      <c r="DX488" s="3"/>
      <c r="DY488" s="3"/>
      <c r="DZ488" s="3"/>
      <c r="EA488" s="3"/>
      <c r="EB488" s="3"/>
      <c r="EC488" s="3"/>
      <c r="ED488" s="3"/>
      <c r="EE488" s="3"/>
      <c r="EF488" s="3"/>
      <c r="EG488" s="3"/>
      <c r="EH488" s="3"/>
      <c r="EI488" s="3"/>
      <c r="EJ488" s="3"/>
      <c r="EK488" s="3"/>
      <c r="EL488" s="3"/>
      <c r="EM488" s="3"/>
      <c r="EN488" s="3"/>
      <c r="EO488" s="3"/>
      <c r="EP488" s="3"/>
      <c r="EQ488" s="3"/>
      <c r="ER488" s="3"/>
      <c r="ES488" s="3"/>
      <c r="ET488" s="3"/>
      <c r="EU488" s="3"/>
      <c r="EV488" s="3"/>
      <c r="EW488" s="3"/>
      <c r="EX488" s="3"/>
      <c r="EY488" s="3"/>
      <c r="EZ488" s="3"/>
      <c r="FA488" s="3"/>
      <c r="FB488" s="3"/>
      <c r="FC488" s="3"/>
      <c r="FD488" s="3"/>
      <c r="FE488" s="3"/>
      <c r="FF488" s="3"/>
      <c r="FG488" s="3"/>
      <c r="FH488" s="3"/>
      <c r="FI488" s="3"/>
      <c r="FJ488" s="3"/>
      <c r="FK488" s="3"/>
      <c r="FL488" s="3"/>
      <c r="FM488" s="3"/>
      <c r="FN488" s="3"/>
      <c r="FO488" s="3"/>
      <c r="FP488" s="3"/>
      <c r="FQ488" s="3"/>
      <c r="FR488" s="3"/>
      <c r="FS488" s="3"/>
      <c r="FT488" s="3"/>
      <c r="FU488" s="3"/>
      <c r="FV488" s="3"/>
      <c r="FW488" s="3"/>
      <c r="FX488" s="3"/>
      <c r="FY488" s="3"/>
      <c r="FZ488" s="3"/>
      <c r="GA488" s="3"/>
      <c r="GB488" s="3"/>
      <c r="GC488" s="3"/>
      <c r="GD488" s="3"/>
      <c r="GE488" s="3"/>
      <c r="GF488" s="3"/>
      <c r="GG488" s="3"/>
      <c r="GH488" s="3"/>
      <c r="GI488" s="3"/>
      <c r="GJ488" s="3"/>
      <c r="GK488" s="3"/>
      <c r="GL488" s="3"/>
      <c r="GM488" s="3"/>
      <c r="GN488" s="3"/>
      <c r="GO488" s="3"/>
      <c r="GP488" s="3"/>
      <c r="GQ488" s="3"/>
      <c r="GR488" s="3"/>
      <c r="GS488" s="3"/>
      <c r="GT488" s="3"/>
      <c r="GU488" s="3"/>
      <c r="GV488" s="3"/>
      <c r="GW488" s="3"/>
      <c r="GX488" s="3">
        <v>0</v>
      </c>
    </row>
    <row r="490" spans="1:245" x14ac:dyDescent="0.2">
      <c r="A490" s="4">
        <v>50</v>
      </c>
      <c r="B490" s="4">
        <v>0</v>
      </c>
      <c r="C490" s="4">
        <v>0</v>
      </c>
      <c r="D490" s="4">
        <v>1</v>
      </c>
      <c r="E490" s="4">
        <v>201</v>
      </c>
      <c r="F490" s="4">
        <f>ROUND(Source!O488,O490)</f>
        <v>0</v>
      </c>
      <c r="G490" s="4" t="s">
        <v>107</v>
      </c>
      <c r="H490" s="4" t="s">
        <v>108</v>
      </c>
      <c r="I490" s="4"/>
      <c r="J490" s="4"/>
      <c r="K490" s="4">
        <v>201</v>
      </c>
      <c r="L490" s="4">
        <v>1</v>
      </c>
      <c r="M490" s="4">
        <v>3</v>
      </c>
      <c r="N490" s="4" t="s">
        <v>3</v>
      </c>
      <c r="O490" s="4">
        <v>2</v>
      </c>
      <c r="P490" s="4"/>
      <c r="Q490" s="4"/>
      <c r="R490" s="4"/>
      <c r="S490" s="4"/>
      <c r="T490" s="4"/>
      <c r="U490" s="4"/>
      <c r="V490" s="4"/>
      <c r="W490" s="4">
        <v>133175.18</v>
      </c>
      <c r="X490" s="4">
        <v>1</v>
      </c>
      <c r="Y490" s="4">
        <v>133175.18</v>
      </c>
      <c r="Z490" s="4"/>
      <c r="AA490" s="4"/>
      <c r="AB490" s="4"/>
    </row>
    <row r="491" spans="1:245" x14ac:dyDescent="0.2">
      <c r="A491" s="4">
        <v>50</v>
      </c>
      <c r="B491" s="4">
        <v>0</v>
      </c>
      <c r="C491" s="4">
        <v>0</v>
      </c>
      <c r="D491" s="4">
        <v>1</v>
      </c>
      <c r="E491" s="4">
        <v>202</v>
      </c>
      <c r="F491" s="4">
        <f>ROUND(Source!P488,O491)</f>
        <v>0</v>
      </c>
      <c r="G491" s="4" t="s">
        <v>109</v>
      </c>
      <c r="H491" s="4" t="s">
        <v>110</v>
      </c>
      <c r="I491" s="4"/>
      <c r="J491" s="4"/>
      <c r="K491" s="4">
        <v>202</v>
      </c>
      <c r="L491" s="4">
        <v>2</v>
      </c>
      <c r="M491" s="4">
        <v>3</v>
      </c>
      <c r="N491" s="4" t="s">
        <v>3</v>
      </c>
      <c r="O491" s="4">
        <v>2</v>
      </c>
      <c r="P491" s="4"/>
      <c r="Q491" s="4"/>
      <c r="R491" s="4"/>
      <c r="S491" s="4"/>
      <c r="T491" s="4"/>
      <c r="U491" s="4"/>
      <c r="V491" s="4"/>
      <c r="W491" s="4">
        <v>86459.8</v>
      </c>
      <c r="X491" s="4">
        <v>1</v>
      </c>
      <c r="Y491" s="4">
        <v>86459.8</v>
      </c>
      <c r="Z491" s="4"/>
      <c r="AA491" s="4"/>
      <c r="AB491" s="4"/>
    </row>
    <row r="492" spans="1:245" x14ac:dyDescent="0.2">
      <c r="A492" s="4">
        <v>50</v>
      </c>
      <c r="B492" s="4">
        <v>0</v>
      </c>
      <c r="C492" s="4">
        <v>0</v>
      </c>
      <c r="D492" s="4">
        <v>1</v>
      </c>
      <c r="E492" s="4">
        <v>222</v>
      </c>
      <c r="F492" s="4">
        <f>ROUND(Source!AO488,O492)</f>
        <v>2448.85</v>
      </c>
      <c r="G492" s="4" t="s">
        <v>111</v>
      </c>
      <c r="H492" s="4" t="s">
        <v>112</v>
      </c>
      <c r="I492" s="4"/>
      <c r="J492" s="4"/>
      <c r="K492" s="4">
        <v>222</v>
      </c>
      <c r="L492" s="4">
        <v>3</v>
      </c>
      <c r="M492" s="4">
        <v>3</v>
      </c>
      <c r="N492" s="4" t="s">
        <v>3</v>
      </c>
      <c r="O492" s="4">
        <v>2</v>
      </c>
      <c r="P492" s="4"/>
      <c r="Q492" s="4"/>
      <c r="R492" s="4"/>
      <c r="S492" s="4"/>
      <c r="T492" s="4"/>
      <c r="U492" s="4"/>
      <c r="V492" s="4"/>
      <c r="W492" s="4">
        <v>2448.85</v>
      </c>
      <c r="X492" s="4">
        <v>1</v>
      </c>
      <c r="Y492" s="4">
        <v>2448.85</v>
      </c>
      <c r="Z492" s="4"/>
      <c r="AA492" s="4"/>
      <c r="AB492" s="4"/>
    </row>
    <row r="493" spans="1:245" x14ac:dyDescent="0.2">
      <c r="A493" s="4">
        <v>50</v>
      </c>
      <c r="B493" s="4">
        <v>0</v>
      </c>
      <c r="C493" s="4">
        <v>0</v>
      </c>
      <c r="D493" s="4">
        <v>1</v>
      </c>
      <c r="E493" s="4">
        <v>225</v>
      </c>
      <c r="F493" s="4">
        <f>ROUND(Source!AV488,O493)</f>
        <v>-2448.85</v>
      </c>
      <c r="G493" s="4" t="s">
        <v>113</v>
      </c>
      <c r="H493" s="4" t="s">
        <v>114</v>
      </c>
      <c r="I493" s="4"/>
      <c r="J493" s="4"/>
      <c r="K493" s="4">
        <v>225</v>
      </c>
      <c r="L493" s="4">
        <v>4</v>
      </c>
      <c r="M493" s="4">
        <v>3</v>
      </c>
      <c r="N493" s="4" t="s">
        <v>3</v>
      </c>
      <c r="O493" s="4">
        <v>2</v>
      </c>
      <c r="P493" s="4"/>
      <c r="Q493" s="4"/>
      <c r="R493" s="4"/>
      <c r="S493" s="4"/>
      <c r="T493" s="4"/>
      <c r="U493" s="4"/>
      <c r="V493" s="4"/>
      <c r="W493" s="4">
        <v>86459.8</v>
      </c>
      <c r="X493" s="4">
        <v>1</v>
      </c>
      <c r="Y493" s="4">
        <v>86459.8</v>
      </c>
      <c r="Z493" s="4"/>
      <c r="AA493" s="4"/>
      <c r="AB493" s="4"/>
    </row>
    <row r="494" spans="1:245" x14ac:dyDescent="0.2">
      <c r="A494" s="4">
        <v>50</v>
      </c>
      <c r="B494" s="4">
        <v>0</v>
      </c>
      <c r="C494" s="4">
        <v>0</v>
      </c>
      <c r="D494" s="4">
        <v>1</v>
      </c>
      <c r="E494" s="4">
        <v>226</v>
      </c>
      <c r="F494" s="4">
        <f>ROUND(Source!AW488,O494)</f>
        <v>0</v>
      </c>
      <c r="G494" s="4" t="s">
        <v>115</v>
      </c>
      <c r="H494" s="4" t="s">
        <v>116</v>
      </c>
      <c r="I494" s="4"/>
      <c r="J494" s="4"/>
      <c r="K494" s="4">
        <v>226</v>
      </c>
      <c r="L494" s="4">
        <v>5</v>
      </c>
      <c r="M494" s="4">
        <v>3</v>
      </c>
      <c r="N494" s="4" t="s">
        <v>3</v>
      </c>
      <c r="O494" s="4">
        <v>2</v>
      </c>
      <c r="P494" s="4"/>
      <c r="Q494" s="4"/>
      <c r="R494" s="4"/>
      <c r="S494" s="4"/>
      <c r="T494" s="4"/>
      <c r="U494" s="4"/>
      <c r="V494" s="4"/>
      <c r="W494" s="4">
        <v>86459.8</v>
      </c>
      <c r="X494" s="4">
        <v>1</v>
      </c>
      <c r="Y494" s="4">
        <v>86459.8</v>
      </c>
      <c r="Z494" s="4"/>
      <c r="AA494" s="4"/>
      <c r="AB494" s="4"/>
    </row>
    <row r="495" spans="1:245" x14ac:dyDescent="0.2">
      <c r="A495" s="4">
        <v>50</v>
      </c>
      <c r="B495" s="4">
        <v>0</v>
      </c>
      <c r="C495" s="4">
        <v>0</v>
      </c>
      <c r="D495" s="4">
        <v>1</v>
      </c>
      <c r="E495" s="4">
        <v>227</v>
      </c>
      <c r="F495" s="4">
        <f>ROUND(Source!AX488,O495)</f>
        <v>2448.85</v>
      </c>
      <c r="G495" s="4" t="s">
        <v>117</v>
      </c>
      <c r="H495" s="4" t="s">
        <v>118</v>
      </c>
      <c r="I495" s="4"/>
      <c r="J495" s="4"/>
      <c r="K495" s="4">
        <v>227</v>
      </c>
      <c r="L495" s="4">
        <v>6</v>
      </c>
      <c r="M495" s="4">
        <v>3</v>
      </c>
      <c r="N495" s="4" t="s">
        <v>3</v>
      </c>
      <c r="O495" s="4">
        <v>2</v>
      </c>
      <c r="P495" s="4"/>
      <c r="Q495" s="4"/>
      <c r="R495" s="4"/>
      <c r="S495" s="4"/>
      <c r="T495" s="4"/>
      <c r="U495" s="4"/>
      <c r="V495" s="4"/>
      <c r="W495" s="4">
        <v>0</v>
      </c>
      <c r="X495" s="4">
        <v>1</v>
      </c>
      <c r="Y495" s="4">
        <v>0</v>
      </c>
      <c r="Z495" s="4"/>
      <c r="AA495" s="4"/>
      <c r="AB495" s="4"/>
    </row>
    <row r="496" spans="1:245" x14ac:dyDescent="0.2">
      <c r="A496" s="4">
        <v>50</v>
      </c>
      <c r="B496" s="4">
        <v>0</v>
      </c>
      <c r="C496" s="4">
        <v>0</v>
      </c>
      <c r="D496" s="4">
        <v>1</v>
      </c>
      <c r="E496" s="4">
        <v>228</v>
      </c>
      <c r="F496" s="4">
        <f>ROUND(Source!AY488,O496)</f>
        <v>-2448.85</v>
      </c>
      <c r="G496" s="4" t="s">
        <v>119</v>
      </c>
      <c r="H496" s="4" t="s">
        <v>120</v>
      </c>
      <c r="I496" s="4"/>
      <c r="J496" s="4"/>
      <c r="K496" s="4">
        <v>228</v>
      </c>
      <c r="L496" s="4">
        <v>7</v>
      </c>
      <c r="M496" s="4">
        <v>3</v>
      </c>
      <c r="N496" s="4" t="s">
        <v>3</v>
      </c>
      <c r="O496" s="4">
        <v>2</v>
      </c>
      <c r="P496" s="4"/>
      <c r="Q496" s="4"/>
      <c r="R496" s="4"/>
      <c r="S496" s="4"/>
      <c r="T496" s="4"/>
      <c r="U496" s="4"/>
      <c r="V496" s="4"/>
      <c r="W496" s="4">
        <v>86459.8</v>
      </c>
      <c r="X496" s="4">
        <v>1</v>
      </c>
      <c r="Y496" s="4">
        <v>86459.8</v>
      </c>
      <c r="Z496" s="4"/>
      <c r="AA496" s="4"/>
      <c r="AB496" s="4"/>
    </row>
    <row r="497" spans="1:28" x14ac:dyDescent="0.2">
      <c r="A497" s="4">
        <v>50</v>
      </c>
      <c r="B497" s="4">
        <v>0</v>
      </c>
      <c r="C497" s="4">
        <v>0</v>
      </c>
      <c r="D497" s="4">
        <v>1</v>
      </c>
      <c r="E497" s="4">
        <v>216</v>
      </c>
      <c r="F497" s="4">
        <f>ROUND(Source!AP488,O497)</f>
        <v>0</v>
      </c>
      <c r="G497" s="4" t="s">
        <v>121</v>
      </c>
      <c r="H497" s="4" t="s">
        <v>122</v>
      </c>
      <c r="I497" s="4"/>
      <c r="J497" s="4"/>
      <c r="K497" s="4">
        <v>216</v>
      </c>
      <c r="L497" s="4">
        <v>8</v>
      </c>
      <c r="M497" s="4">
        <v>3</v>
      </c>
      <c r="N497" s="4" t="s">
        <v>3</v>
      </c>
      <c r="O497" s="4">
        <v>2</v>
      </c>
      <c r="P497" s="4"/>
      <c r="Q497" s="4"/>
      <c r="R497" s="4"/>
      <c r="S497" s="4"/>
      <c r="T497" s="4"/>
      <c r="U497" s="4"/>
      <c r="V497" s="4"/>
      <c r="W497" s="4">
        <v>0</v>
      </c>
      <c r="X497" s="4">
        <v>1</v>
      </c>
      <c r="Y497" s="4">
        <v>0</v>
      </c>
      <c r="Z497" s="4"/>
      <c r="AA497" s="4"/>
      <c r="AB497" s="4"/>
    </row>
    <row r="498" spans="1:28" x14ac:dyDescent="0.2">
      <c r="A498" s="4">
        <v>50</v>
      </c>
      <c r="B498" s="4">
        <v>0</v>
      </c>
      <c r="C498" s="4">
        <v>0</v>
      </c>
      <c r="D498" s="4">
        <v>1</v>
      </c>
      <c r="E498" s="4">
        <v>223</v>
      </c>
      <c r="F498" s="4">
        <f>ROUND(Source!AQ488,O498)</f>
        <v>0</v>
      </c>
      <c r="G498" s="4" t="s">
        <v>123</v>
      </c>
      <c r="H498" s="4" t="s">
        <v>124</v>
      </c>
      <c r="I498" s="4"/>
      <c r="J498" s="4"/>
      <c r="K498" s="4">
        <v>223</v>
      </c>
      <c r="L498" s="4">
        <v>9</v>
      </c>
      <c r="M498" s="4">
        <v>3</v>
      </c>
      <c r="N498" s="4" t="s">
        <v>3</v>
      </c>
      <c r="O498" s="4">
        <v>2</v>
      </c>
      <c r="P498" s="4"/>
      <c r="Q498" s="4"/>
      <c r="R498" s="4"/>
      <c r="S498" s="4"/>
      <c r="T498" s="4"/>
      <c r="U498" s="4"/>
      <c r="V498" s="4"/>
      <c r="W498" s="4">
        <v>0</v>
      </c>
      <c r="X498" s="4">
        <v>1</v>
      </c>
      <c r="Y498" s="4">
        <v>0</v>
      </c>
      <c r="Z498" s="4"/>
      <c r="AA498" s="4"/>
      <c r="AB498" s="4"/>
    </row>
    <row r="499" spans="1:28" x14ac:dyDescent="0.2">
      <c r="A499" s="4">
        <v>50</v>
      </c>
      <c r="B499" s="4">
        <v>0</v>
      </c>
      <c r="C499" s="4">
        <v>0</v>
      </c>
      <c r="D499" s="4">
        <v>1</v>
      </c>
      <c r="E499" s="4">
        <v>229</v>
      </c>
      <c r="F499" s="4">
        <f>ROUND(Source!AZ488,O499)</f>
        <v>0</v>
      </c>
      <c r="G499" s="4" t="s">
        <v>125</v>
      </c>
      <c r="H499" s="4" t="s">
        <v>126</v>
      </c>
      <c r="I499" s="4"/>
      <c r="J499" s="4"/>
      <c r="K499" s="4">
        <v>229</v>
      </c>
      <c r="L499" s="4">
        <v>10</v>
      </c>
      <c r="M499" s="4">
        <v>3</v>
      </c>
      <c r="N499" s="4" t="s">
        <v>3</v>
      </c>
      <c r="O499" s="4">
        <v>2</v>
      </c>
      <c r="P499" s="4"/>
      <c r="Q499" s="4"/>
      <c r="R499" s="4"/>
      <c r="S499" s="4"/>
      <c r="T499" s="4"/>
      <c r="U499" s="4"/>
      <c r="V499" s="4"/>
      <c r="W499" s="4">
        <v>0</v>
      </c>
      <c r="X499" s="4">
        <v>1</v>
      </c>
      <c r="Y499" s="4">
        <v>0</v>
      </c>
      <c r="Z499" s="4"/>
      <c r="AA499" s="4"/>
      <c r="AB499" s="4"/>
    </row>
    <row r="500" spans="1:28" x14ac:dyDescent="0.2">
      <c r="A500" s="4">
        <v>50</v>
      </c>
      <c r="B500" s="4">
        <v>0</v>
      </c>
      <c r="C500" s="4">
        <v>0</v>
      </c>
      <c r="D500" s="4">
        <v>1</v>
      </c>
      <c r="E500" s="4">
        <v>203</v>
      </c>
      <c r="F500" s="4">
        <f>ROUND(Source!Q488,O500)</f>
        <v>0</v>
      </c>
      <c r="G500" s="4" t="s">
        <v>127</v>
      </c>
      <c r="H500" s="4" t="s">
        <v>128</v>
      </c>
      <c r="I500" s="4"/>
      <c r="J500" s="4"/>
      <c r="K500" s="4">
        <v>203</v>
      </c>
      <c r="L500" s="4">
        <v>11</v>
      </c>
      <c r="M500" s="4">
        <v>3</v>
      </c>
      <c r="N500" s="4" t="s">
        <v>3</v>
      </c>
      <c r="O500" s="4">
        <v>2</v>
      </c>
      <c r="P500" s="4"/>
      <c r="Q500" s="4"/>
      <c r="R500" s="4"/>
      <c r="S500" s="4"/>
      <c r="T500" s="4"/>
      <c r="U500" s="4"/>
      <c r="V500" s="4"/>
      <c r="W500" s="4">
        <v>633.83000000000004</v>
      </c>
      <c r="X500" s="4">
        <v>1</v>
      </c>
      <c r="Y500" s="4">
        <v>633.83000000000004</v>
      </c>
      <c r="Z500" s="4"/>
      <c r="AA500" s="4"/>
      <c r="AB500" s="4"/>
    </row>
    <row r="501" spans="1:28" x14ac:dyDescent="0.2">
      <c r="A501" s="4">
        <v>50</v>
      </c>
      <c r="B501" s="4">
        <v>0</v>
      </c>
      <c r="C501" s="4">
        <v>0</v>
      </c>
      <c r="D501" s="4">
        <v>1</v>
      </c>
      <c r="E501" s="4">
        <v>231</v>
      </c>
      <c r="F501" s="4">
        <f>ROUND(Source!BB488,O501)</f>
        <v>0</v>
      </c>
      <c r="G501" s="4" t="s">
        <v>129</v>
      </c>
      <c r="H501" s="4" t="s">
        <v>130</v>
      </c>
      <c r="I501" s="4"/>
      <c r="J501" s="4"/>
      <c r="K501" s="4">
        <v>231</v>
      </c>
      <c r="L501" s="4">
        <v>12</v>
      </c>
      <c r="M501" s="4">
        <v>3</v>
      </c>
      <c r="N501" s="4" t="s">
        <v>3</v>
      </c>
      <c r="O501" s="4">
        <v>2</v>
      </c>
      <c r="P501" s="4"/>
      <c r="Q501" s="4"/>
      <c r="R501" s="4"/>
      <c r="S501" s="4"/>
      <c r="T501" s="4"/>
      <c r="U501" s="4"/>
      <c r="V501" s="4"/>
      <c r="W501" s="4">
        <v>0</v>
      </c>
      <c r="X501" s="4">
        <v>1</v>
      </c>
      <c r="Y501" s="4">
        <v>0</v>
      </c>
      <c r="Z501" s="4"/>
      <c r="AA501" s="4"/>
      <c r="AB501" s="4"/>
    </row>
    <row r="502" spans="1:28" x14ac:dyDescent="0.2">
      <c r="A502" s="4">
        <v>50</v>
      </c>
      <c r="B502" s="4">
        <v>0</v>
      </c>
      <c r="C502" s="4">
        <v>0</v>
      </c>
      <c r="D502" s="4">
        <v>1</v>
      </c>
      <c r="E502" s="4">
        <v>204</v>
      </c>
      <c r="F502" s="4">
        <f>ROUND(Source!R488,O502)</f>
        <v>0</v>
      </c>
      <c r="G502" s="4" t="s">
        <v>131</v>
      </c>
      <c r="H502" s="4" t="s">
        <v>132</v>
      </c>
      <c r="I502" s="4"/>
      <c r="J502" s="4"/>
      <c r="K502" s="4">
        <v>204</v>
      </c>
      <c r="L502" s="4">
        <v>13</v>
      </c>
      <c r="M502" s="4">
        <v>3</v>
      </c>
      <c r="N502" s="4" t="s">
        <v>3</v>
      </c>
      <c r="O502" s="4">
        <v>2</v>
      </c>
      <c r="P502" s="4"/>
      <c r="Q502" s="4"/>
      <c r="R502" s="4"/>
      <c r="S502" s="4"/>
      <c r="T502" s="4"/>
      <c r="U502" s="4"/>
      <c r="V502" s="4"/>
      <c r="W502" s="4">
        <v>452.96</v>
      </c>
      <c r="X502" s="4">
        <v>1</v>
      </c>
      <c r="Y502" s="4">
        <v>452.96</v>
      </c>
      <c r="Z502" s="4"/>
      <c r="AA502" s="4"/>
      <c r="AB502" s="4"/>
    </row>
    <row r="503" spans="1:28" x14ac:dyDescent="0.2">
      <c r="A503" s="4">
        <v>50</v>
      </c>
      <c r="B503" s="4">
        <v>0</v>
      </c>
      <c r="C503" s="4">
        <v>0</v>
      </c>
      <c r="D503" s="4">
        <v>1</v>
      </c>
      <c r="E503" s="4">
        <v>205</v>
      </c>
      <c r="F503" s="4">
        <f>ROUND(Source!S488,O503)</f>
        <v>0</v>
      </c>
      <c r="G503" s="4" t="s">
        <v>133</v>
      </c>
      <c r="H503" s="4" t="s">
        <v>134</v>
      </c>
      <c r="I503" s="4"/>
      <c r="J503" s="4"/>
      <c r="K503" s="4">
        <v>205</v>
      </c>
      <c r="L503" s="4">
        <v>14</v>
      </c>
      <c r="M503" s="4">
        <v>3</v>
      </c>
      <c r="N503" s="4" t="s">
        <v>3</v>
      </c>
      <c r="O503" s="4">
        <v>2</v>
      </c>
      <c r="P503" s="4"/>
      <c r="Q503" s="4"/>
      <c r="R503" s="4"/>
      <c r="S503" s="4"/>
      <c r="T503" s="4"/>
      <c r="U503" s="4"/>
      <c r="V503" s="4"/>
      <c r="W503" s="4">
        <v>45628.590000000004</v>
      </c>
      <c r="X503" s="4">
        <v>1</v>
      </c>
      <c r="Y503" s="4">
        <v>45628.590000000004</v>
      </c>
      <c r="Z503" s="4"/>
      <c r="AA503" s="4"/>
      <c r="AB503" s="4"/>
    </row>
    <row r="504" spans="1:28" x14ac:dyDescent="0.2">
      <c r="A504" s="4">
        <v>50</v>
      </c>
      <c r="B504" s="4">
        <v>0</v>
      </c>
      <c r="C504" s="4">
        <v>0</v>
      </c>
      <c r="D504" s="4">
        <v>1</v>
      </c>
      <c r="E504" s="4">
        <v>232</v>
      </c>
      <c r="F504" s="4">
        <f>ROUND(Source!BC488,O504)</f>
        <v>0</v>
      </c>
      <c r="G504" s="4" t="s">
        <v>135</v>
      </c>
      <c r="H504" s="4" t="s">
        <v>136</v>
      </c>
      <c r="I504" s="4"/>
      <c r="J504" s="4"/>
      <c r="K504" s="4">
        <v>232</v>
      </c>
      <c r="L504" s="4">
        <v>15</v>
      </c>
      <c r="M504" s="4">
        <v>3</v>
      </c>
      <c r="N504" s="4" t="s">
        <v>3</v>
      </c>
      <c r="O504" s="4">
        <v>2</v>
      </c>
      <c r="P504" s="4"/>
      <c r="Q504" s="4"/>
      <c r="R504" s="4"/>
      <c r="S504" s="4"/>
      <c r="T504" s="4"/>
      <c r="U504" s="4"/>
      <c r="V504" s="4"/>
      <c r="W504" s="4">
        <v>0</v>
      </c>
      <c r="X504" s="4">
        <v>1</v>
      </c>
      <c r="Y504" s="4">
        <v>0</v>
      </c>
      <c r="Z504" s="4"/>
      <c r="AA504" s="4"/>
      <c r="AB504" s="4"/>
    </row>
    <row r="505" spans="1:28" x14ac:dyDescent="0.2">
      <c r="A505" s="4">
        <v>50</v>
      </c>
      <c r="B505" s="4">
        <v>0</v>
      </c>
      <c r="C505" s="4">
        <v>0</v>
      </c>
      <c r="D505" s="4">
        <v>1</v>
      </c>
      <c r="E505" s="4">
        <v>214</v>
      </c>
      <c r="F505" s="4">
        <f>ROUND(Source!AS488,O505)</f>
        <v>0</v>
      </c>
      <c r="G505" s="4" t="s">
        <v>137</v>
      </c>
      <c r="H505" s="4" t="s">
        <v>138</v>
      </c>
      <c r="I505" s="4"/>
      <c r="J505" s="4"/>
      <c r="K505" s="4">
        <v>214</v>
      </c>
      <c r="L505" s="4">
        <v>16</v>
      </c>
      <c r="M505" s="4">
        <v>3</v>
      </c>
      <c r="N505" s="4" t="s">
        <v>3</v>
      </c>
      <c r="O505" s="4">
        <v>2</v>
      </c>
      <c r="P505" s="4"/>
      <c r="Q505" s="4"/>
      <c r="R505" s="4"/>
      <c r="S505" s="4"/>
      <c r="T505" s="4"/>
      <c r="U505" s="4"/>
      <c r="V505" s="4"/>
      <c r="W505" s="4">
        <v>194585.9</v>
      </c>
      <c r="X505" s="4">
        <v>1</v>
      </c>
      <c r="Y505" s="4">
        <v>194585.9</v>
      </c>
      <c r="Z505" s="4"/>
      <c r="AA505" s="4"/>
      <c r="AB505" s="4"/>
    </row>
    <row r="506" spans="1:28" x14ac:dyDescent="0.2">
      <c r="A506" s="4">
        <v>50</v>
      </c>
      <c r="B506" s="4">
        <v>0</v>
      </c>
      <c r="C506" s="4">
        <v>0</v>
      </c>
      <c r="D506" s="4">
        <v>1</v>
      </c>
      <c r="E506" s="4">
        <v>215</v>
      </c>
      <c r="F506" s="4">
        <f>ROUND(Source!AT488,O506)</f>
        <v>0</v>
      </c>
      <c r="G506" s="4" t="s">
        <v>139</v>
      </c>
      <c r="H506" s="4" t="s">
        <v>140</v>
      </c>
      <c r="I506" s="4"/>
      <c r="J506" s="4"/>
      <c r="K506" s="4">
        <v>215</v>
      </c>
      <c r="L506" s="4">
        <v>17</v>
      </c>
      <c r="M506" s="4">
        <v>3</v>
      </c>
      <c r="N506" s="4" t="s">
        <v>3</v>
      </c>
      <c r="O506" s="4">
        <v>2</v>
      </c>
      <c r="P506" s="4"/>
      <c r="Q506" s="4"/>
      <c r="R506" s="4"/>
      <c r="S506" s="4"/>
      <c r="T506" s="4"/>
      <c r="U506" s="4"/>
      <c r="V506" s="4"/>
      <c r="W506" s="4">
        <v>0</v>
      </c>
      <c r="X506" s="4">
        <v>1</v>
      </c>
      <c r="Y506" s="4">
        <v>0</v>
      </c>
      <c r="Z506" s="4"/>
      <c r="AA506" s="4"/>
      <c r="AB506" s="4"/>
    </row>
    <row r="507" spans="1:28" x14ac:dyDescent="0.2">
      <c r="A507" s="4">
        <v>50</v>
      </c>
      <c r="B507" s="4">
        <v>0</v>
      </c>
      <c r="C507" s="4">
        <v>0</v>
      </c>
      <c r="D507" s="4">
        <v>1</v>
      </c>
      <c r="E507" s="4">
        <v>217</v>
      </c>
      <c r="F507" s="4">
        <f>ROUND(Source!AU488,O507)</f>
        <v>0</v>
      </c>
      <c r="G507" s="4" t="s">
        <v>141</v>
      </c>
      <c r="H507" s="4" t="s">
        <v>142</v>
      </c>
      <c r="I507" s="4"/>
      <c r="J507" s="4"/>
      <c r="K507" s="4">
        <v>217</v>
      </c>
      <c r="L507" s="4">
        <v>18</v>
      </c>
      <c r="M507" s="4">
        <v>3</v>
      </c>
      <c r="N507" s="4" t="s">
        <v>3</v>
      </c>
      <c r="O507" s="4">
        <v>2</v>
      </c>
      <c r="P507" s="4"/>
      <c r="Q507" s="4"/>
      <c r="R507" s="4"/>
      <c r="S507" s="4"/>
      <c r="T507" s="4"/>
      <c r="U507" s="4"/>
      <c r="V507" s="4"/>
      <c r="W507" s="4">
        <v>0</v>
      </c>
      <c r="X507" s="4">
        <v>1</v>
      </c>
      <c r="Y507" s="4">
        <v>0</v>
      </c>
      <c r="Z507" s="4"/>
      <c r="AA507" s="4"/>
      <c r="AB507" s="4"/>
    </row>
    <row r="508" spans="1:28" x14ac:dyDescent="0.2">
      <c r="A508" s="4">
        <v>50</v>
      </c>
      <c r="B508" s="4">
        <v>0</v>
      </c>
      <c r="C508" s="4">
        <v>0</v>
      </c>
      <c r="D508" s="4">
        <v>1</v>
      </c>
      <c r="E508" s="4">
        <v>230</v>
      </c>
      <c r="F508" s="4">
        <f>ROUND(Source!BA488,O508)</f>
        <v>0</v>
      </c>
      <c r="G508" s="4" t="s">
        <v>143</v>
      </c>
      <c r="H508" s="4" t="s">
        <v>144</v>
      </c>
      <c r="I508" s="4"/>
      <c r="J508" s="4"/>
      <c r="K508" s="4">
        <v>230</v>
      </c>
      <c r="L508" s="4">
        <v>19</v>
      </c>
      <c r="M508" s="4">
        <v>3</v>
      </c>
      <c r="N508" s="4" t="s">
        <v>3</v>
      </c>
      <c r="O508" s="4">
        <v>2</v>
      </c>
      <c r="P508" s="4"/>
      <c r="Q508" s="4"/>
      <c r="R508" s="4"/>
      <c r="S508" s="4"/>
      <c r="T508" s="4"/>
      <c r="U508" s="4"/>
      <c r="V508" s="4"/>
      <c r="W508" s="4">
        <v>0</v>
      </c>
      <c r="X508" s="4">
        <v>1</v>
      </c>
      <c r="Y508" s="4">
        <v>0</v>
      </c>
      <c r="Z508" s="4"/>
      <c r="AA508" s="4"/>
      <c r="AB508" s="4"/>
    </row>
    <row r="509" spans="1:28" x14ac:dyDescent="0.2">
      <c r="A509" s="4">
        <v>50</v>
      </c>
      <c r="B509" s="4">
        <v>0</v>
      </c>
      <c r="C509" s="4">
        <v>0</v>
      </c>
      <c r="D509" s="4">
        <v>1</v>
      </c>
      <c r="E509" s="4">
        <v>206</v>
      </c>
      <c r="F509" s="4">
        <f>ROUND(Source!T488,O509)</f>
        <v>0</v>
      </c>
      <c r="G509" s="4" t="s">
        <v>145</v>
      </c>
      <c r="H509" s="4" t="s">
        <v>146</v>
      </c>
      <c r="I509" s="4"/>
      <c r="J509" s="4"/>
      <c r="K509" s="4">
        <v>206</v>
      </c>
      <c r="L509" s="4">
        <v>20</v>
      </c>
      <c r="M509" s="4">
        <v>3</v>
      </c>
      <c r="N509" s="4" t="s">
        <v>3</v>
      </c>
      <c r="O509" s="4">
        <v>2</v>
      </c>
      <c r="P509" s="4"/>
      <c r="Q509" s="4"/>
      <c r="R509" s="4"/>
      <c r="S509" s="4"/>
      <c r="T509" s="4"/>
      <c r="U509" s="4"/>
      <c r="V509" s="4"/>
      <c r="W509" s="4">
        <v>0</v>
      </c>
      <c r="X509" s="4">
        <v>1</v>
      </c>
      <c r="Y509" s="4">
        <v>0</v>
      </c>
      <c r="Z509" s="4"/>
      <c r="AA509" s="4"/>
      <c r="AB509" s="4"/>
    </row>
    <row r="510" spans="1:28" x14ac:dyDescent="0.2">
      <c r="A510" s="4">
        <v>50</v>
      </c>
      <c r="B510" s="4">
        <v>0</v>
      </c>
      <c r="C510" s="4">
        <v>0</v>
      </c>
      <c r="D510" s="4">
        <v>1</v>
      </c>
      <c r="E510" s="4">
        <v>207</v>
      </c>
      <c r="F510" s="4">
        <f>ROUND(Source!U488,O510)</f>
        <v>0</v>
      </c>
      <c r="G510" s="4" t="s">
        <v>147</v>
      </c>
      <c r="H510" s="4" t="s">
        <v>148</v>
      </c>
      <c r="I510" s="4"/>
      <c r="J510" s="4"/>
      <c r="K510" s="4">
        <v>207</v>
      </c>
      <c r="L510" s="4">
        <v>21</v>
      </c>
      <c r="M510" s="4">
        <v>3</v>
      </c>
      <c r="N510" s="4" t="s">
        <v>3</v>
      </c>
      <c r="O510" s="4">
        <v>7</v>
      </c>
      <c r="P510" s="4"/>
      <c r="Q510" s="4"/>
      <c r="R510" s="4"/>
      <c r="S510" s="4"/>
      <c r="T510" s="4"/>
      <c r="U510" s="4"/>
      <c r="V510" s="4"/>
      <c r="W510" s="4">
        <v>104.6861533</v>
      </c>
      <c r="X510" s="4">
        <v>1</v>
      </c>
      <c r="Y510" s="4">
        <v>104.6861533</v>
      </c>
      <c r="Z510" s="4"/>
      <c r="AA510" s="4"/>
      <c r="AB510" s="4"/>
    </row>
    <row r="511" spans="1:28" x14ac:dyDescent="0.2">
      <c r="A511" s="4">
        <v>50</v>
      </c>
      <c r="B511" s="4">
        <v>0</v>
      </c>
      <c r="C511" s="4">
        <v>0</v>
      </c>
      <c r="D511" s="4">
        <v>1</v>
      </c>
      <c r="E511" s="4">
        <v>208</v>
      </c>
      <c r="F511" s="4">
        <f>ROUND(Source!V488,O511)</f>
        <v>0</v>
      </c>
      <c r="G511" s="4" t="s">
        <v>149</v>
      </c>
      <c r="H511" s="4" t="s">
        <v>150</v>
      </c>
      <c r="I511" s="4"/>
      <c r="J511" s="4"/>
      <c r="K511" s="4">
        <v>208</v>
      </c>
      <c r="L511" s="4">
        <v>22</v>
      </c>
      <c r="M511" s="4">
        <v>3</v>
      </c>
      <c r="N511" s="4" t="s">
        <v>3</v>
      </c>
      <c r="O511" s="4">
        <v>7</v>
      </c>
      <c r="P511" s="4"/>
      <c r="Q511" s="4"/>
      <c r="R511" s="4"/>
      <c r="S511" s="4"/>
      <c r="T511" s="4"/>
      <c r="U511" s="4"/>
      <c r="V511" s="4"/>
      <c r="W511" s="4">
        <v>0.69535809999999998</v>
      </c>
      <c r="X511" s="4">
        <v>1</v>
      </c>
      <c r="Y511" s="4">
        <v>0.69535809999999998</v>
      </c>
      <c r="Z511" s="4"/>
      <c r="AA511" s="4"/>
      <c r="AB511" s="4"/>
    </row>
    <row r="512" spans="1:28" x14ac:dyDescent="0.2">
      <c r="A512" s="4">
        <v>50</v>
      </c>
      <c r="B512" s="4">
        <v>0</v>
      </c>
      <c r="C512" s="4">
        <v>0</v>
      </c>
      <c r="D512" s="4">
        <v>1</v>
      </c>
      <c r="E512" s="4">
        <v>209</v>
      </c>
      <c r="F512" s="4">
        <f>ROUND(Source!W488,O512)</f>
        <v>0</v>
      </c>
      <c r="G512" s="4" t="s">
        <v>151</v>
      </c>
      <c r="H512" s="4" t="s">
        <v>152</v>
      </c>
      <c r="I512" s="4"/>
      <c r="J512" s="4"/>
      <c r="K512" s="4">
        <v>209</v>
      </c>
      <c r="L512" s="4">
        <v>23</v>
      </c>
      <c r="M512" s="4">
        <v>3</v>
      </c>
      <c r="N512" s="4" t="s">
        <v>3</v>
      </c>
      <c r="O512" s="4">
        <v>2</v>
      </c>
      <c r="P512" s="4"/>
      <c r="Q512" s="4"/>
      <c r="R512" s="4"/>
      <c r="S512" s="4"/>
      <c r="T512" s="4"/>
      <c r="U512" s="4"/>
      <c r="V512" s="4"/>
      <c r="W512" s="4">
        <v>0</v>
      </c>
      <c r="X512" s="4">
        <v>1</v>
      </c>
      <c r="Y512" s="4">
        <v>0</v>
      </c>
      <c r="Z512" s="4"/>
      <c r="AA512" s="4"/>
      <c r="AB512" s="4"/>
    </row>
    <row r="513" spans="1:245" x14ac:dyDescent="0.2">
      <c r="A513" s="4">
        <v>50</v>
      </c>
      <c r="B513" s="4">
        <v>0</v>
      </c>
      <c r="C513" s="4">
        <v>0</v>
      </c>
      <c r="D513" s="4">
        <v>1</v>
      </c>
      <c r="E513" s="4">
        <v>233</v>
      </c>
      <c r="F513" s="4">
        <f>ROUND(Source!BD488,O513)</f>
        <v>0</v>
      </c>
      <c r="G513" s="4" t="s">
        <v>153</v>
      </c>
      <c r="H513" s="4" t="s">
        <v>154</v>
      </c>
      <c r="I513" s="4"/>
      <c r="J513" s="4"/>
      <c r="K513" s="4">
        <v>233</v>
      </c>
      <c r="L513" s="4">
        <v>24</v>
      </c>
      <c r="M513" s="4">
        <v>3</v>
      </c>
      <c r="N513" s="4" t="s">
        <v>3</v>
      </c>
      <c r="O513" s="4">
        <v>2</v>
      </c>
      <c r="P513" s="4"/>
      <c r="Q513" s="4"/>
      <c r="R513" s="4"/>
      <c r="S513" s="4"/>
      <c r="T513" s="4"/>
      <c r="U513" s="4"/>
      <c r="V513" s="4"/>
      <c r="W513" s="4">
        <v>0</v>
      </c>
      <c r="X513" s="4">
        <v>1</v>
      </c>
      <c r="Y513" s="4">
        <v>0</v>
      </c>
      <c r="Z513" s="4"/>
      <c r="AA513" s="4"/>
      <c r="AB513" s="4"/>
    </row>
    <row r="514" spans="1:245" x14ac:dyDescent="0.2">
      <c r="A514" s="4">
        <v>50</v>
      </c>
      <c r="B514" s="4">
        <v>0</v>
      </c>
      <c r="C514" s="4">
        <v>0</v>
      </c>
      <c r="D514" s="4">
        <v>1</v>
      </c>
      <c r="E514" s="4">
        <v>210</v>
      </c>
      <c r="F514" s="4">
        <f>ROUND(Source!X488,O514)</f>
        <v>0</v>
      </c>
      <c r="G514" s="4" t="s">
        <v>155</v>
      </c>
      <c r="H514" s="4" t="s">
        <v>156</v>
      </c>
      <c r="I514" s="4"/>
      <c r="J514" s="4"/>
      <c r="K514" s="4">
        <v>210</v>
      </c>
      <c r="L514" s="4">
        <v>25</v>
      </c>
      <c r="M514" s="4">
        <v>3</v>
      </c>
      <c r="N514" s="4" t="s">
        <v>3</v>
      </c>
      <c r="O514" s="4">
        <v>2</v>
      </c>
      <c r="P514" s="4"/>
      <c r="Q514" s="4"/>
      <c r="R514" s="4"/>
      <c r="S514" s="4"/>
      <c r="T514" s="4"/>
      <c r="U514" s="4"/>
      <c r="V514" s="4"/>
      <c r="W514" s="4">
        <v>41657.949999999997</v>
      </c>
      <c r="X514" s="4">
        <v>1</v>
      </c>
      <c r="Y514" s="4">
        <v>41657.949999999997</v>
      </c>
      <c r="Z514" s="4"/>
      <c r="AA514" s="4"/>
      <c r="AB514" s="4"/>
    </row>
    <row r="515" spans="1:245" x14ac:dyDescent="0.2">
      <c r="A515" s="4">
        <v>50</v>
      </c>
      <c r="B515" s="4">
        <v>0</v>
      </c>
      <c r="C515" s="4">
        <v>0</v>
      </c>
      <c r="D515" s="4">
        <v>1</v>
      </c>
      <c r="E515" s="4">
        <v>211</v>
      </c>
      <c r="F515" s="4">
        <f>ROUND(Source!Y488,O515)</f>
        <v>0</v>
      </c>
      <c r="G515" s="4" t="s">
        <v>157</v>
      </c>
      <c r="H515" s="4" t="s">
        <v>158</v>
      </c>
      <c r="I515" s="4"/>
      <c r="J515" s="4"/>
      <c r="K515" s="4">
        <v>211</v>
      </c>
      <c r="L515" s="4">
        <v>26</v>
      </c>
      <c r="M515" s="4">
        <v>3</v>
      </c>
      <c r="N515" s="4" t="s">
        <v>3</v>
      </c>
      <c r="O515" s="4">
        <v>2</v>
      </c>
      <c r="P515" s="4"/>
      <c r="Q515" s="4"/>
      <c r="R515" s="4"/>
      <c r="S515" s="4"/>
      <c r="T515" s="4"/>
      <c r="U515" s="4"/>
      <c r="V515" s="4"/>
      <c r="W515" s="4">
        <v>19752.77</v>
      </c>
      <c r="X515" s="4">
        <v>1</v>
      </c>
      <c r="Y515" s="4">
        <v>19752.77</v>
      </c>
      <c r="Z515" s="4"/>
      <c r="AA515" s="4"/>
      <c r="AB515" s="4"/>
    </row>
    <row r="516" spans="1:245" x14ac:dyDescent="0.2">
      <c r="A516" s="4">
        <v>50</v>
      </c>
      <c r="B516" s="4">
        <v>0</v>
      </c>
      <c r="C516" s="4">
        <v>0</v>
      </c>
      <c r="D516" s="4">
        <v>1</v>
      </c>
      <c r="E516" s="4">
        <v>224</v>
      </c>
      <c r="F516" s="4">
        <f>ROUND(Source!AR488,O516)</f>
        <v>0</v>
      </c>
      <c r="G516" s="4" t="s">
        <v>159</v>
      </c>
      <c r="H516" s="4" t="s">
        <v>160</v>
      </c>
      <c r="I516" s="4"/>
      <c r="J516" s="4"/>
      <c r="K516" s="4">
        <v>224</v>
      </c>
      <c r="L516" s="4">
        <v>27</v>
      </c>
      <c r="M516" s="4">
        <v>3</v>
      </c>
      <c r="N516" s="4" t="s">
        <v>3</v>
      </c>
      <c r="O516" s="4">
        <v>2</v>
      </c>
      <c r="P516" s="4"/>
      <c r="Q516" s="4"/>
      <c r="R516" s="4"/>
      <c r="S516" s="4"/>
      <c r="T516" s="4"/>
      <c r="U516" s="4"/>
      <c r="V516" s="4"/>
      <c r="W516" s="4">
        <v>194585.9</v>
      </c>
      <c r="X516" s="4">
        <v>1</v>
      </c>
      <c r="Y516" s="4">
        <v>194585.9</v>
      </c>
      <c r="Z516" s="4"/>
      <c r="AA516" s="4"/>
      <c r="AB516" s="4"/>
    </row>
    <row r="518" spans="1:245" x14ac:dyDescent="0.2">
      <c r="A518" s="1">
        <v>4</v>
      </c>
      <c r="B518" s="1">
        <v>1</v>
      </c>
      <c r="C518" s="1"/>
      <c r="D518" s="1">
        <f>ROW(A538)</f>
        <v>538</v>
      </c>
      <c r="E518" s="1"/>
      <c r="F518" s="1" t="s">
        <v>17</v>
      </c>
      <c r="G518" s="1" t="s">
        <v>586</v>
      </c>
      <c r="H518" s="1" t="s">
        <v>3</v>
      </c>
      <c r="I518" s="1">
        <v>0</v>
      </c>
      <c r="J518" s="1"/>
      <c r="K518" s="1">
        <v>0</v>
      </c>
      <c r="L518" s="1"/>
      <c r="M518" s="1" t="s">
        <v>3</v>
      </c>
      <c r="N518" s="1"/>
      <c r="O518" s="1"/>
      <c r="P518" s="1"/>
      <c r="Q518" s="1"/>
      <c r="R518" s="1"/>
      <c r="S518" s="1">
        <v>0</v>
      </c>
      <c r="T518" s="1"/>
      <c r="U518" s="1" t="s">
        <v>3</v>
      </c>
      <c r="V518" s="1">
        <v>0</v>
      </c>
      <c r="W518" s="1"/>
      <c r="X518" s="1"/>
      <c r="Y518" s="1"/>
      <c r="Z518" s="1"/>
      <c r="AA518" s="1"/>
      <c r="AB518" s="1" t="s">
        <v>3</v>
      </c>
      <c r="AC518" s="1" t="s">
        <v>3</v>
      </c>
      <c r="AD518" s="1" t="s">
        <v>3</v>
      </c>
      <c r="AE518" s="1" t="s">
        <v>3</v>
      </c>
      <c r="AF518" s="1" t="s">
        <v>3</v>
      </c>
      <c r="AG518" s="1" t="s">
        <v>3</v>
      </c>
      <c r="AH518" s="1"/>
      <c r="AI518" s="1"/>
      <c r="AJ518" s="1"/>
      <c r="AK518" s="1"/>
      <c r="AL518" s="1"/>
      <c r="AM518" s="1"/>
      <c r="AN518" s="1"/>
      <c r="AO518" s="1"/>
      <c r="AP518" s="1" t="s">
        <v>3</v>
      </c>
      <c r="AQ518" s="1" t="s">
        <v>3</v>
      </c>
      <c r="AR518" s="1" t="s">
        <v>3</v>
      </c>
      <c r="AS518" s="1"/>
      <c r="AT518" s="1"/>
      <c r="AU518" s="1"/>
      <c r="AV518" s="1"/>
      <c r="AW518" s="1"/>
      <c r="AX518" s="1"/>
      <c r="AY518" s="1"/>
      <c r="AZ518" s="1" t="s">
        <v>3</v>
      </c>
      <c r="BA518" s="1"/>
      <c r="BB518" s="1" t="s">
        <v>3</v>
      </c>
      <c r="BC518" s="1" t="s">
        <v>3</v>
      </c>
      <c r="BD518" s="1" t="s">
        <v>3</v>
      </c>
      <c r="BE518" s="1" t="s">
        <v>3</v>
      </c>
      <c r="BF518" s="1" t="s">
        <v>3</v>
      </c>
      <c r="BG518" s="1" t="s">
        <v>3</v>
      </c>
      <c r="BH518" s="1" t="s">
        <v>3</v>
      </c>
      <c r="BI518" s="1" t="s">
        <v>3</v>
      </c>
      <c r="BJ518" s="1" t="s">
        <v>3</v>
      </c>
      <c r="BK518" s="1" t="s">
        <v>3</v>
      </c>
      <c r="BL518" s="1" t="s">
        <v>3</v>
      </c>
      <c r="BM518" s="1" t="s">
        <v>3</v>
      </c>
      <c r="BN518" s="1" t="s">
        <v>3</v>
      </c>
      <c r="BO518" s="1" t="s">
        <v>3</v>
      </c>
      <c r="BP518" s="1" t="s">
        <v>3</v>
      </c>
      <c r="BQ518" s="1"/>
      <c r="BR518" s="1"/>
      <c r="BS518" s="1"/>
      <c r="BT518" s="1"/>
      <c r="BU518" s="1"/>
      <c r="BV518" s="1"/>
      <c r="BW518" s="1"/>
      <c r="BX518" s="1">
        <v>0</v>
      </c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>
        <v>0</v>
      </c>
    </row>
    <row r="520" spans="1:245" x14ac:dyDescent="0.2">
      <c r="A520" s="2">
        <v>52</v>
      </c>
      <c r="B520" s="2">
        <f t="shared" ref="B520:G520" si="374">B538</f>
        <v>1</v>
      </c>
      <c r="C520" s="2">
        <f t="shared" si="374"/>
        <v>4</v>
      </c>
      <c r="D520" s="2">
        <f t="shared" si="374"/>
        <v>518</v>
      </c>
      <c r="E520" s="2">
        <f t="shared" si="374"/>
        <v>0</v>
      </c>
      <c r="F520" s="2" t="str">
        <f t="shared" si="374"/>
        <v>Новый раздел</v>
      </c>
      <c r="G520" s="2" t="str">
        <f t="shared" si="374"/>
        <v>Ремонт потолка коридора к раздевалкам</v>
      </c>
      <c r="H520" s="2"/>
      <c r="I520" s="2"/>
      <c r="J520" s="2"/>
      <c r="K520" s="2"/>
      <c r="L520" s="2"/>
      <c r="M520" s="2"/>
      <c r="N520" s="2"/>
      <c r="O520" s="2">
        <f t="shared" ref="O520:AT520" si="375">O538</f>
        <v>0</v>
      </c>
      <c r="P520" s="2">
        <f t="shared" si="375"/>
        <v>0</v>
      </c>
      <c r="Q520" s="2">
        <f t="shared" si="375"/>
        <v>0</v>
      </c>
      <c r="R520" s="2">
        <f t="shared" si="375"/>
        <v>0</v>
      </c>
      <c r="S520" s="2">
        <f t="shared" si="375"/>
        <v>0</v>
      </c>
      <c r="T520" s="2">
        <f t="shared" si="375"/>
        <v>0</v>
      </c>
      <c r="U520" s="2">
        <f t="shared" si="375"/>
        <v>0</v>
      </c>
      <c r="V520" s="2">
        <f t="shared" si="375"/>
        <v>0</v>
      </c>
      <c r="W520" s="2">
        <f t="shared" si="375"/>
        <v>0</v>
      </c>
      <c r="X520" s="2">
        <f t="shared" si="375"/>
        <v>0</v>
      </c>
      <c r="Y520" s="2">
        <f t="shared" si="375"/>
        <v>0</v>
      </c>
      <c r="Z520" s="2">
        <f t="shared" si="375"/>
        <v>0</v>
      </c>
      <c r="AA520" s="2">
        <f t="shared" si="375"/>
        <v>0</v>
      </c>
      <c r="AB520" s="2">
        <f t="shared" si="375"/>
        <v>0</v>
      </c>
      <c r="AC520" s="2">
        <f t="shared" si="375"/>
        <v>0</v>
      </c>
      <c r="AD520" s="2">
        <f t="shared" si="375"/>
        <v>0</v>
      </c>
      <c r="AE520" s="2">
        <f t="shared" si="375"/>
        <v>0</v>
      </c>
      <c r="AF520" s="2">
        <f t="shared" si="375"/>
        <v>0</v>
      </c>
      <c r="AG520" s="2">
        <f t="shared" si="375"/>
        <v>0</v>
      </c>
      <c r="AH520" s="2">
        <f t="shared" si="375"/>
        <v>0</v>
      </c>
      <c r="AI520" s="2">
        <f t="shared" si="375"/>
        <v>0</v>
      </c>
      <c r="AJ520" s="2">
        <f t="shared" si="375"/>
        <v>0</v>
      </c>
      <c r="AK520" s="2">
        <f t="shared" si="375"/>
        <v>0</v>
      </c>
      <c r="AL520" s="2">
        <f t="shared" si="375"/>
        <v>0</v>
      </c>
      <c r="AM520" s="2">
        <f t="shared" si="375"/>
        <v>0</v>
      </c>
      <c r="AN520" s="2">
        <f t="shared" si="375"/>
        <v>0</v>
      </c>
      <c r="AO520" s="2">
        <f t="shared" si="375"/>
        <v>388.8</v>
      </c>
      <c r="AP520" s="2">
        <f t="shared" si="375"/>
        <v>0</v>
      </c>
      <c r="AQ520" s="2">
        <f t="shared" si="375"/>
        <v>0</v>
      </c>
      <c r="AR520" s="2">
        <f t="shared" si="375"/>
        <v>0</v>
      </c>
      <c r="AS520" s="2">
        <f t="shared" si="375"/>
        <v>0</v>
      </c>
      <c r="AT520" s="2">
        <f t="shared" si="375"/>
        <v>0</v>
      </c>
      <c r="AU520" s="2">
        <f t="shared" ref="AU520:BZ520" si="376">AU538</f>
        <v>0</v>
      </c>
      <c r="AV520" s="2">
        <f t="shared" si="376"/>
        <v>-388.8</v>
      </c>
      <c r="AW520" s="2">
        <f t="shared" si="376"/>
        <v>0</v>
      </c>
      <c r="AX520" s="2">
        <f t="shared" si="376"/>
        <v>388.8</v>
      </c>
      <c r="AY520" s="2">
        <f t="shared" si="376"/>
        <v>-388.8</v>
      </c>
      <c r="AZ520" s="2">
        <f t="shared" si="376"/>
        <v>0</v>
      </c>
      <c r="BA520" s="2">
        <f t="shared" si="376"/>
        <v>0</v>
      </c>
      <c r="BB520" s="2">
        <f t="shared" si="376"/>
        <v>0</v>
      </c>
      <c r="BC520" s="2">
        <f t="shared" si="376"/>
        <v>0</v>
      </c>
      <c r="BD520" s="2">
        <f t="shared" si="376"/>
        <v>0</v>
      </c>
      <c r="BE520" s="2">
        <f t="shared" si="376"/>
        <v>0</v>
      </c>
      <c r="BF520" s="2">
        <f t="shared" si="376"/>
        <v>0</v>
      </c>
      <c r="BG520" s="2">
        <f t="shared" si="376"/>
        <v>0</v>
      </c>
      <c r="BH520" s="2">
        <f t="shared" si="376"/>
        <v>0</v>
      </c>
      <c r="BI520" s="2">
        <f t="shared" si="376"/>
        <v>0</v>
      </c>
      <c r="BJ520" s="2">
        <f t="shared" si="376"/>
        <v>0</v>
      </c>
      <c r="BK520" s="2">
        <f t="shared" si="376"/>
        <v>0</v>
      </c>
      <c r="BL520" s="2">
        <f t="shared" si="376"/>
        <v>0</v>
      </c>
      <c r="BM520" s="2">
        <f t="shared" si="376"/>
        <v>0</v>
      </c>
      <c r="BN520" s="2">
        <f t="shared" si="376"/>
        <v>0</v>
      </c>
      <c r="BO520" s="2">
        <f t="shared" si="376"/>
        <v>0</v>
      </c>
      <c r="BP520" s="2">
        <f t="shared" si="376"/>
        <v>0</v>
      </c>
      <c r="BQ520" s="2">
        <f t="shared" si="376"/>
        <v>0</v>
      </c>
      <c r="BR520" s="2">
        <f t="shared" si="376"/>
        <v>0</v>
      </c>
      <c r="BS520" s="2">
        <f t="shared" si="376"/>
        <v>0</v>
      </c>
      <c r="BT520" s="2">
        <f t="shared" si="376"/>
        <v>0</v>
      </c>
      <c r="BU520" s="2">
        <f t="shared" si="376"/>
        <v>0</v>
      </c>
      <c r="BV520" s="2">
        <f t="shared" si="376"/>
        <v>0</v>
      </c>
      <c r="BW520" s="2">
        <f t="shared" si="376"/>
        <v>0</v>
      </c>
      <c r="BX520" s="2">
        <f t="shared" si="376"/>
        <v>388.8</v>
      </c>
      <c r="BY520" s="2">
        <f t="shared" si="376"/>
        <v>0</v>
      </c>
      <c r="BZ520" s="2">
        <f t="shared" si="376"/>
        <v>0</v>
      </c>
      <c r="CA520" s="2">
        <f t="shared" ref="CA520:DF520" si="377">CA538</f>
        <v>0</v>
      </c>
      <c r="CB520" s="2">
        <f t="shared" si="377"/>
        <v>0</v>
      </c>
      <c r="CC520" s="2">
        <f t="shared" si="377"/>
        <v>0</v>
      </c>
      <c r="CD520" s="2">
        <f t="shared" si="377"/>
        <v>0</v>
      </c>
      <c r="CE520" s="2">
        <f t="shared" si="377"/>
        <v>-388.8</v>
      </c>
      <c r="CF520" s="2">
        <f t="shared" si="377"/>
        <v>0</v>
      </c>
      <c r="CG520" s="2">
        <f t="shared" si="377"/>
        <v>388.8</v>
      </c>
      <c r="CH520" s="2">
        <f t="shared" si="377"/>
        <v>-388.8</v>
      </c>
      <c r="CI520" s="2">
        <f t="shared" si="377"/>
        <v>0</v>
      </c>
      <c r="CJ520" s="2">
        <f t="shared" si="377"/>
        <v>0</v>
      </c>
      <c r="CK520" s="2">
        <f t="shared" si="377"/>
        <v>0</v>
      </c>
      <c r="CL520" s="2">
        <f t="shared" si="377"/>
        <v>0</v>
      </c>
      <c r="CM520" s="2">
        <f t="shared" si="377"/>
        <v>0</v>
      </c>
      <c r="CN520" s="2">
        <f t="shared" si="377"/>
        <v>0</v>
      </c>
      <c r="CO520" s="2">
        <f t="shared" si="377"/>
        <v>0</v>
      </c>
      <c r="CP520" s="2">
        <f t="shared" si="377"/>
        <v>0</v>
      </c>
      <c r="CQ520" s="2">
        <f t="shared" si="377"/>
        <v>0</v>
      </c>
      <c r="CR520" s="2">
        <f t="shared" si="377"/>
        <v>0</v>
      </c>
      <c r="CS520" s="2">
        <f t="shared" si="377"/>
        <v>0</v>
      </c>
      <c r="CT520" s="2">
        <f t="shared" si="377"/>
        <v>0</v>
      </c>
      <c r="CU520" s="2">
        <f t="shared" si="377"/>
        <v>0</v>
      </c>
      <c r="CV520" s="2">
        <f t="shared" si="377"/>
        <v>0</v>
      </c>
      <c r="CW520" s="2">
        <f t="shared" si="377"/>
        <v>0</v>
      </c>
      <c r="CX520" s="2">
        <f t="shared" si="377"/>
        <v>0</v>
      </c>
      <c r="CY520" s="2">
        <f t="shared" si="377"/>
        <v>0</v>
      </c>
      <c r="CZ520" s="2">
        <f t="shared" si="377"/>
        <v>0</v>
      </c>
      <c r="DA520" s="2">
        <f t="shared" si="377"/>
        <v>0</v>
      </c>
      <c r="DB520" s="2">
        <f t="shared" si="377"/>
        <v>0</v>
      </c>
      <c r="DC520" s="2">
        <f t="shared" si="377"/>
        <v>0</v>
      </c>
      <c r="DD520" s="2">
        <f t="shared" si="377"/>
        <v>0</v>
      </c>
      <c r="DE520" s="2">
        <f t="shared" si="377"/>
        <v>0</v>
      </c>
      <c r="DF520" s="2">
        <f t="shared" si="377"/>
        <v>0</v>
      </c>
      <c r="DG520" s="3">
        <f t="shared" ref="DG520:EL520" si="378">DG538</f>
        <v>0</v>
      </c>
      <c r="DH520" s="3">
        <f t="shared" si="378"/>
        <v>0</v>
      </c>
      <c r="DI520" s="3">
        <f t="shared" si="378"/>
        <v>0</v>
      </c>
      <c r="DJ520" s="3">
        <f t="shared" si="378"/>
        <v>0</v>
      </c>
      <c r="DK520" s="3">
        <f t="shared" si="378"/>
        <v>0</v>
      </c>
      <c r="DL520" s="3">
        <f t="shared" si="378"/>
        <v>0</v>
      </c>
      <c r="DM520" s="3">
        <f t="shared" si="378"/>
        <v>0</v>
      </c>
      <c r="DN520" s="3">
        <f t="shared" si="378"/>
        <v>0</v>
      </c>
      <c r="DO520" s="3">
        <f t="shared" si="378"/>
        <v>0</v>
      </c>
      <c r="DP520" s="3">
        <f t="shared" si="378"/>
        <v>0</v>
      </c>
      <c r="DQ520" s="3">
        <f t="shared" si="378"/>
        <v>0</v>
      </c>
      <c r="DR520" s="3">
        <f t="shared" si="378"/>
        <v>0</v>
      </c>
      <c r="DS520" s="3">
        <f t="shared" si="378"/>
        <v>0</v>
      </c>
      <c r="DT520" s="3">
        <f t="shared" si="378"/>
        <v>0</v>
      </c>
      <c r="DU520" s="3">
        <f t="shared" si="378"/>
        <v>0</v>
      </c>
      <c r="DV520" s="3">
        <f t="shared" si="378"/>
        <v>0</v>
      </c>
      <c r="DW520" s="3">
        <f t="shared" si="378"/>
        <v>0</v>
      </c>
      <c r="DX520" s="3">
        <f t="shared" si="378"/>
        <v>0</v>
      </c>
      <c r="DY520" s="3">
        <f t="shared" si="378"/>
        <v>0</v>
      </c>
      <c r="DZ520" s="3">
        <f t="shared" si="378"/>
        <v>0</v>
      </c>
      <c r="EA520" s="3">
        <f t="shared" si="378"/>
        <v>0</v>
      </c>
      <c r="EB520" s="3">
        <f t="shared" si="378"/>
        <v>0</v>
      </c>
      <c r="EC520" s="3">
        <f t="shared" si="378"/>
        <v>0</v>
      </c>
      <c r="ED520" s="3">
        <f t="shared" si="378"/>
        <v>0</v>
      </c>
      <c r="EE520" s="3">
        <f t="shared" si="378"/>
        <v>0</v>
      </c>
      <c r="EF520" s="3">
        <f t="shared" si="378"/>
        <v>0</v>
      </c>
      <c r="EG520" s="3">
        <f t="shared" si="378"/>
        <v>0</v>
      </c>
      <c r="EH520" s="3">
        <f t="shared" si="378"/>
        <v>0</v>
      </c>
      <c r="EI520" s="3">
        <f t="shared" si="378"/>
        <v>0</v>
      </c>
      <c r="EJ520" s="3">
        <f t="shared" si="378"/>
        <v>0</v>
      </c>
      <c r="EK520" s="3">
        <f t="shared" si="378"/>
        <v>0</v>
      </c>
      <c r="EL520" s="3">
        <f t="shared" si="378"/>
        <v>0</v>
      </c>
      <c r="EM520" s="3">
        <f t="shared" ref="EM520:FR520" si="379">EM538</f>
        <v>0</v>
      </c>
      <c r="EN520" s="3">
        <f t="shared" si="379"/>
        <v>0</v>
      </c>
      <c r="EO520" s="3">
        <f t="shared" si="379"/>
        <v>0</v>
      </c>
      <c r="EP520" s="3">
        <f t="shared" si="379"/>
        <v>0</v>
      </c>
      <c r="EQ520" s="3">
        <f t="shared" si="379"/>
        <v>0</v>
      </c>
      <c r="ER520" s="3">
        <f t="shared" si="379"/>
        <v>0</v>
      </c>
      <c r="ES520" s="3">
        <f t="shared" si="379"/>
        <v>0</v>
      </c>
      <c r="ET520" s="3">
        <f t="shared" si="379"/>
        <v>0</v>
      </c>
      <c r="EU520" s="3">
        <f t="shared" si="379"/>
        <v>0</v>
      </c>
      <c r="EV520" s="3">
        <f t="shared" si="379"/>
        <v>0</v>
      </c>
      <c r="EW520" s="3">
        <f t="shared" si="379"/>
        <v>0</v>
      </c>
      <c r="EX520" s="3">
        <f t="shared" si="379"/>
        <v>0</v>
      </c>
      <c r="EY520" s="3">
        <f t="shared" si="379"/>
        <v>0</v>
      </c>
      <c r="EZ520" s="3">
        <f t="shared" si="379"/>
        <v>0</v>
      </c>
      <c r="FA520" s="3">
        <f t="shared" si="379"/>
        <v>0</v>
      </c>
      <c r="FB520" s="3">
        <f t="shared" si="379"/>
        <v>0</v>
      </c>
      <c r="FC520" s="3">
        <f t="shared" si="379"/>
        <v>0</v>
      </c>
      <c r="FD520" s="3">
        <f t="shared" si="379"/>
        <v>0</v>
      </c>
      <c r="FE520" s="3">
        <f t="shared" si="379"/>
        <v>0</v>
      </c>
      <c r="FF520" s="3">
        <f t="shared" si="379"/>
        <v>0</v>
      </c>
      <c r="FG520" s="3">
        <f t="shared" si="379"/>
        <v>0</v>
      </c>
      <c r="FH520" s="3">
        <f t="shared" si="379"/>
        <v>0</v>
      </c>
      <c r="FI520" s="3">
        <f t="shared" si="379"/>
        <v>0</v>
      </c>
      <c r="FJ520" s="3">
        <f t="shared" si="379"/>
        <v>0</v>
      </c>
      <c r="FK520" s="3">
        <f t="shared" si="379"/>
        <v>0</v>
      </c>
      <c r="FL520" s="3">
        <f t="shared" si="379"/>
        <v>0</v>
      </c>
      <c r="FM520" s="3">
        <f t="shared" si="379"/>
        <v>0</v>
      </c>
      <c r="FN520" s="3">
        <f t="shared" si="379"/>
        <v>0</v>
      </c>
      <c r="FO520" s="3">
        <f t="shared" si="379"/>
        <v>0</v>
      </c>
      <c r="FP520" s="3">
        <f t="shared" si="379"/>
        <v>0</v>
      </c>
      <c r="FQ520" s="3">
        <f t="shared" si="379"/>
        <v>0</v>
      </c>
      <c r="FR520" s="3">
        <f t="shared" si="379"/>
        <v>0</v>
      </c>
      <c r="FS520" s="3">
        <f t="shared" ref="FS520:GX520" si="380">FS538</f>
        <v>0</v>
      </c>
      <c r="FT520" s="3">
        <f t="shared" si="380"/>
        <v>0</v>
      </c>
      <c r="FU520" s="3">
        <f t="shared" si="380"/>
        <v>0</v>
      </c>
      <c r="FV520" s="3">
        <f t="shared" si="380"/>
        <v>0</v>
      </c>
      <c r="FW520" s="3">
        <f t="shared" si="380"/>
        <v>0</v>
      </c>
      <c r="FX520" s="3">
        <f t="shared" si="380"/>
        <v>0</v>
      </c>
      <c r="FY520" s="3">
        <f t="shared" si="380"/>
        <v>0</v>
      </c>
      <c r="FZ520" s="3">
        <f t="shared" si="380"/>
        <v>0</v>
      </c>
      <c r="GA520" s="3">
        <f t="shared" si="380"/>
        <v>0</v>
      </c>
      <c r="GB520" s="3">
        <f t="shared" si="380"/>
        <v>0</v>
      </c>
      <c r="GC520" s="3">
        <f t="shared" si="380"/>
        <v>0</v>
      </c>
      <c r="GD520" s="3">
        <f t="shared" si="380"/>
        <v>0</v>
      </c>
      <c r="GE520" s="3">
        <f t="shared" si="380"/>
        <v>0</v>
      </c>
      <c r="GF520" s="3">
        <f t="shared" si="380"/>
        <v>0</v>
      </c>
      <c r="GG520" s="3">
        <f t="shared" si="380"/>
        <v>0</v>
      </c>
      <c r="GH520" s="3">
        <f t="shared" si="380"/>
        <v>0</v>
      </c>
      <c r="GI520" s="3">
        <f t="shared" si="380"/>
        <v>0</v>
      </c>
      <c r="GJ520" s="3">
        <f t="shared" si="380"/>
        <v>0</v>
      </c>
      <c r="GK520" s="3">
        <f t="shared" si="380"/>
        <v>0</v>
      </c>
      <c r="GL520" s="3">
        <f t="shared" si="380"/>
        <v>0</v>
      </c>
      <c r="GM520" s="3">
        <f t="shared" si="380"/>
        <v>0</v>
      </c>
      <c r="GN520" s="3">
        <f t="shared" si="380"/>
        <v>0</v>
      </c>
      <c r="GO520" s="3">
        <f t="shared" si="380"/>
        <v>0</v>
      </c>
      <c r="GP520" s="3">
        <f t="shared" si="380"/>
        <v>0</v>
      </c>
      <c r="GQ520" s="3">
        <f t="shared" si="380"/>
        <v>0</v>
      </c>
      <c r="GR520" s="3">
        <f t="shared" si="380"/>
        <v>0</v>
      </c>
      <c r="GS520" s="3">
        <f t="shared" si="380"/>
        <v>0</v>
      </c>
      <c r="GT520" s="3">
        <f t="shared" si="380"/>
        <v>0</v>
      </c>
      <c r="GU520" s="3">
        <f t="shared" si="380"/>
        <v>0</v>
      </c>
      <c r="GV520" s="3">
        <f t="shared" si="380"/>
        <v>0</v>
      </c>
      <c r="GW520" s="3">
        <f t="shared" si="380"/>
        <v>0</v>
      </c>
      <c r="GX520" s="3">
        <f t="shared" si="380"/>
        <v>0</v>
      </c>
    </row>
    <row r="522" spans="1:245" x14ac:dyDescent="0.2">
      <c r="A522">
        <v>17</v>
      </c>
      <c r="B522">
        <v>1</v>
      </c>
      <c r="C522">
        <f>ROW(SmtRes!A352)</f>
        <v>352</v>
      </c>
      <c r="D522">
        <f>ROW(EtalonRes!A352)</f>
        <v>352</v>
      </c>
      <c r="E522" t="s">
        <v>587</v>
      </c>
      <c r="F522" t="s">
        <v>477</v>
      </c>
      <c r="G522" t="s">
        <v>588</v>
      </c>
      <c r="H522" t="s">
        <v>22</v>
      </c>
      <c r="I522">
        <v>0</v>
      </c>
      <c r="J522">
        <v>0</v>
      </c>
      <c r="K522">
        <v>0</v>
      </c>
      <c r="O522">
        <f t="shared" ref="O522:O534" si="381">ROUND(CP522,2)</f>
        <v>0</v>
      </c>
      <c r="P522">
        <f>SUMIF(SmtRes!AQ352:'SmtRes'!AQ352,"=1",SmtRes!DF352:'SmtRes'!DF352)</f>
        <v>0</v>
      </c>
      <c r="Q522">
        <f>SUMIF(SmtRes!AQ352:'SmtRes'!AQ352,"=1",SmtRes!DG352:'SmtRes'!DG352)</f>
        <v>0</v>
      </c>
      <c r="R522">
        <f>SUMIF(SmtRes!AQ352:'SmtRes'!AQ352,"=1",SmtRes!DH352:'SmtRes'!DH352)</f>
        <v>0</v>
      </c>
      <c r="S522">
        <f>SUMIF(SmtRes!AQ352:'SmtRes'!AQ352,"=1",SmtRes!DI352:'SmtRes'!DI352)</f>
        <v>0</v>
      </c>
      <c r="T522">
        <f t="shared" ref="T522:T536" si="382">ROUND(CU522*I522,2)</f>
        <v>0</v>
      </c>
      <c r="U522">
        <f>SUMIF(SmtRes!AQ352:'SmtRes'!AQ352,"=1",SmtRes!CV352:'SmtRes'!CV352)</f>
        <v>0</v>
      </c>
      <c r="V522">
        <f>SUMIF(SmtRes!AQ352:'SmtRes'!AQ352,"=1",SmtRes!CW352:'SmtRes'!CW352)</f>
        <v>0</v>
      </c>
      <c r="W522">
        <f t="shared" ref="W522:W536" si="383">ROUND(CX522*I522,2)</f>
        <v>0</v>
      </c>
      <c r="X522">
        <f t="shared" ref="X522:X536" si="384">ROUND(CY522,2)</f>
        <v>0</v>
      </c>
      <c r="Y522">
        <f t="shared" ref="Y522:Y536" si="385">ROUND(CZ522,2)</f>
        <v>0</v>
      </c>
      <c r="AA522">
        <v>32945098</v>
      </c>
      <c r="AB522">
        <f t="shared" ref="AB522:AB536" si="386">ROUND((AC522+AD522+AF522),6)</f>
        <v>7102.0219999999999</v>
      </c>
      <c r="AC522">
        <f>ROUND((0),6)</f>
        <v>0</v>
      </c>
      <c r="AD522">
        <f>ROUND((((0)-(0))+AE522),6)</f>
        <v>0</v>
      </c>
      <c r="AE522">
        <f>ROUND((0),6)</f>
        <v>0</v>
      </c>
      <c r="AF522">
        <f>ROUND((SUM(SmtRes!BT352:'SmtRes'!BT352)),6)</f>
        <v>7102.0219999999999</v>
      </c>
      <c r="AG522">
        <f t="shared" ref="AG522:AG536" si="387">ROUND((AP522),6)</f>
        <v>0</v>
      </c>
      <c r="AH522">
        <f>(SUM(SmtRes!BU352:'SmtRes'!BU352))</f>
        <v>17.8</v>
      </c>
      <c r="AI522">
        <f>(0)</f>
        <v>0</v>
      </c>
      <c r="AJ522">
        <f t="shared" ref="AJ522:AJ536" si="388">(AS522)</f>
        <v>0</v>
      </c>
      <c r="AK522">
        <v>7102.0220000000008</v>
      </c>
      <c r="AL522">
        <v>0</v>
      </c>
      <c r="AM522">
        <v>0</v>
      </c>
      <c r="AN522">
        <v>0</v>
      </c>
      <c r="AO522">
        <v>7102.0220000000008</v>
      </c>
      <c r="AP522">
        <v>0</v>
      </c>
      <c r="AQ522">
        <v>17.8</v>
      </c>
      <c r="AR522">
        <v>0</v>
      </c>
      <c r="AS522">
        <v>0</v>
      </c>
      <c r="AT522">
        <v>90</v>
      </c>
      <c r="AU522">
        <v>46</v>
      </c>
      <c r="AV522">
        <v>1</v>
      </c>
      <c r="AW522">
        <v>1</v>
      </c>
      <c r="AZ522">
        <v>1</v>
      </c>
      <c r="BA522">
        <v>1</v>
      </c>
      <c r="BB522">
        <v>1</v>
      </c>
      <c r="BC522">
        <v>1</v>
      </c>
      <c r="BD522" t="s">
        <v>3</v>
      </c>
      <c r="BE522" t="s">
        <v>3</v>
      </c>
      <c r="BF522" t="s">
        <v>3</v>
      </c>
      <c r="BG522" t="s">
        <v>3</v>
      </c>
      <c r="BH522">
        <v>0</v>
      </c>
      <c r="BI522">
        <v>1</v>
      </c>
      <c r="BJ522" t="s">
        <v>479</v>
      </c>
      <c r="BM522">
        <v>62001</v>
      </c>
      <c r="BN522">
        <v>0</v>
      </c>
      <c r="BO522" t="s">
        <v>3</v>
      </c>
      <c r="BP522">
        <v>0</v>
      </c>
      <c r="BQ522">
        <v>6</v>
      </c>
      <c r="BR522">
        <v>0</v>
      </c>
      <c r="BS522">
        <v>1</v>
      </c>
      <c r="BT522">
        <v>1</v>
      </c>
      <c r="BU522">
        <v>1</v>
      </c>
      <c r="BV522">
        <v>1</v>
      </c>
      <c r="BW522">
        <v>1</v>
      </c>
      <c r="BX522">
        <v>1</v>
      </c>
      <c r="BY522" t="s">
        <v>3</v>
      </c>
      <c r="BZ522">
        <v>90</v>
      </c>
      <c r="CA522">
        <v>46</v>
      </c>
      <c r="CB522" t="s">
        <v>3</v>
      </c>
      <c r="CE522">
        <v>0</v>
      </c>
      <c r="CF522">
        <v>0</v>
      </c>
      <c r="CG522">
        <v>0</v>
      </c>
      <c r="CM522">
        <v>0</v>
      </c>
      <c r="CN522" t="s">
        <v>3</v>
      </c>
      <c r="CO522">
        <v>0</v>
      </c>
      <c r="CP522">
        <f t="shared" ref="CP522:CP534" si="389">(P522+Q522+S522+R522)</f>
        <v>0</v>
      </c>
      <c r="CQ522">
        <f>SUMIF(SmtRes!AQ352:'SmtRes'!AQ352,"=1",SmtRes!AA352:'SmtRes'!AA352)</f>
        <v>0</v>
      </c>
      <c r="CR522">
        <f>SUMIF(SmtRes!AQ352:'SmtRes'!AQ352,"=1",SmtRes!AB352:'SmtRes'!AB352)</f>
        <v>0</v>
      </c>
      <c r="CS522">
        <f>SUMIF(SmtRes!AQ352:'SmtRes'!AQ352,"=1",SmtRes!AC352:'SmtRes'!AC352)</f>
        <v>0</v>
      </c>
      <c r="CT522">
        <f>SUMIF(SmtRes!AQ352:'SmtRes'!AQ352,"=1",SmtRes!AD352:'SmtRes'!AD352)</f>
        <v>398.99</v>
      </c>
      <c r="CU522">
        <f t="shared" ref="CU522:CU534" si="390">AG522</f>
        <v>0</v>
      </c>
      <c r="CV522">
        <f>SUMIF(SmtRes!AQ352:'SmtRes'!AQ352,"=1",SmtRes!BU352:'SmtRes'!BU352)</f>
        <v>17.8</v>
      </c>
      <c r="CW522">
        <f>SUMIF(SmtRes!AQ352:'SmtRes'!AQ352,"=1",SmtRes!BV352:'SmtRes'!BV352)</f>
        <v>0</v>
      </c>
      <c r="CX522">
        <f t="shared" ref="CX522:CX534" si="391">AJ522</f>
        <v>0</v>
      </c>
      <c r="CY522">
        <f>(((S522+R522)*AT522)/100)</f>
        <v>0</v>
      </c>
      <c r="CZ522">
        <f>(((S522+R522)*AU522)/100)</f>
        <v>0</v>
      </c>
      <c r="DC522" t="s">
        <v>3</v>
      </c>
      <c r="DD522" t="s">
        <v>3</v>
      </c>
      <c r="DE522" t="s">
        <v>3</v>
      </c>
      <c r="DF522" t="s">
        <v>3</v>
      </c>
      <c r="DG522" t="s">
        <v>3</v>
      </c>
      <c r="DH522" t="s">
        <v>3</v>
      </c>
      <c r="DI522" t="s">
        <v>3</v>
      </c>
      <c r="DJ522" t="s">
        <v>3</v>
      </c>
      <c r="DK522" t="s">
        <v>3</v>
      </c>
      <c r="DL522" t="s">
        <v>3</v>
      </c>
      <c r="DM522" t="s">
        <v>3</v>
      </c>
      <c r="DN522">
        <v>0</v>
      </c>
      <c r="DO522">
        <v>0</v>
      </c>
      <c r="DP522">
        <v>1</v>
      </c>
      <c r="DQ522">
        <v>1</v>
      </c>
      <c r="DU522">
        <v>1005</v>
      </c>
      <c r="DV522" t="s">
        <v>22</v>
      </c>
      <c r="DW522" t="s">
        <v>22</v>
      </c>
      <c r="DX522">
        <v>100</v>
      </c>
      <c r="DZ522" t="s">
        <v>3</v>
      </c>
      <c r="EA522" t="s">
        <v>3</v>
      </c>
      <c r="EB522" t="s">
        <v>3</v>
      </c>
      <c r="EC522" t="s">
        <v>3</v>
      </c>
      <c r="EE522">
        <v>31728057</v>
      </c>
      <c r="EF522">
        <v>6</v>
      </c>
      <c r="EG522" t="s">
        <v>52</v>
      </c>
      <c r="EH522">
        <v>96</v>
      </c>
      <c r="EI522" t="s">
        <v>96</v>
      </c>
      <c r="EJ522">
        <v>1</v>
      </c>
      <c r="EK522">
        <v>62001</v>
      </c>
      <c r="EL522" t="s">
        <v>96</v>
      </c>
      <c r="EM522" t="s">
        <v>97</v>
      </c>
      <c r="EO522" t="s">
        <v>3</v>
      </c>
      <c r="EQ522">
        <v>0</v>
      </c>
      <c r="ER522">
        <v>0</v>
      </c>
      <c r="ES522">
        <v>0</v>
      </c>
      <c r="ET522">
        <v>0</v>
      </c>
      <c r="EU522">
        <v>0</v>
      </c>
      <c r="EV522">
        <v>0</v>
      </c>
      <c r="EW522">
        <v>17.8</v>
      </c>
      <c r="EX522">
        <v>0</v>
      </c>
      <c r="EY522">
        <v>0</v>
      </c>
      <c r="FQ522">
        <v>0</v>
      </c>
      <c r="FR522">
        <f t="shared" ref="FR522:FR536" si="392">ROUND(IF(BI522=3,GM522,0),2)</f>
        <v>0</v>
      </c>
      <c r="FS522">
        <v>0</v>
      </c>
      <c r="FX522">
        <v>90</v>
      </c>
      <c r="FY522">
        <v>46</v>
      </c>
      <c r="GA522" t="s">
        <v>3</v>
      </c>
      <c r="GD522">
        <v>1</v>
      </c>
      <c r="GF522">
        <v>-439343436</v>
      </c>
      <c r="GG522">
        <v>2</v>
      </c>
      <c r="GH522">
        <v>1</v>
      </c>
      <c r="GI522">
        <v>-2</v>
      </c>
      <c r="GJ522">
        <v>0</v>
      </c>
      <c r="GK522">
        <v>0</v>
      </c>
      <c r="GL522">
        <f t="shared" ref="GL522:GL536" si="393">ROUND(IF(AND(BH522=3,BI522=3,FS522&lt;&gt;0),P522,0),2)</f>
        <v>0</v>
      </c>
      <c r="GM522">
        <f t="shared" ref="GM522:GM536" si="394">ROUND(O522+X522+Y522,2)+GX522</f>
        <v>0</v>
      </c>
      <c r="GN522">
        <f t="shared" ref="GN522:GN536" si="395">IF(OR(BI522=0,BI522=1),GM522-GX522,0)</f>
        <v>0</v>
      </c>
      <c r="GO522">
        <f t="shared" ref="GO522:GO536" si="396">IF(BI522=2,GM522-GX522,0)</f>
        <v>0</v>
      </c>
      <c r="GP522">
        <f t="shared" ref="GP522:GP536" si="397">IF(BI522=4,GM522-GX522,0)</f>
        <v>0</v>
      </c>
      <c r="GR522">
        <v>0</v>
      </c>
      <c r="GS522">
        <v>3</v>
      </c>
      <c r="GT522">
        <v>0</v>
      </c>
      <c r="GU522" t="s">
        <v>3</v>
      </c>
      <c r="GV522">
        <f t="shared" ref="GV522:GV536" si="398">ROUND((GT522),6)</f>
        <v>0</v>
      </c>
      <c r="GW522">
        <v>1</v>
      </c>
      <c r="GX522">
        <f t="shared" ref="GX522:GX536" si="399">ROUND(HC522*I522,2)</f>
        <v>0</v>
      </c>
      <c r="HA522">
        <v>0</v>
      </c>
      <c r="HB522">
        <v>0</v>
      </c>
      <c r="HC522">
        <f t="shared" ref="HC522:HC534" si="400">GV522*GW522</f>
        <v>0</v>
      </c>
      <c r="HE522" t="s">
        <v>3</v>
      </c>
      <c r="HF522" t="s">
        <v>3</v>
      </c>
      <c r="HM522" t="s">
        <v>3</v>
      </c>
      <c r="HN522" t="s">
        <v>98</v>
      </c>
      <c r="HO522" t="s">
        <v>99</v>
      </c>
      <c r="HP522" t="s">
        <v>96</v>
      </c>
      <c r="HQ522" t="s">
        <v>96</v>
      </c>
      <c r="IK522">
        <v>0</v>
      </c>
    </row>
    <row r="523" spans="1:245" x14ac:dyDescent="0.2">
      <c r="A523">
        <v>17</v>
      </c>
      <c r="B523">
        <v>1</v>
      </c>
      <c r="C523">
        <f>ROW(SmtRes!A360)</f>
        <v>360</v>
      </c>
      <c r="D523">
        <f>ROW(EtalonRes!A360)</f>
        <v>360</v>
      </c>
      <c r="E523" t="s">
        <v>589</v>
      </c>
      <c r="F523" t="s">
        <v>322</v>
      </c>
      <c r="G523" t="s">
        <v>323</v>
      </c>
      <c r="H523" t="s">
        <v>22</v>
      </c>
      <c r="I523">
        <v>0</v>
      </c>
      <c r="J523">
        <v>0</v>
      </c>
      <c r="K523">
        <v>0</v>
      </c>
      <c r="O523">
        <f t="shared" si="381"/>
        <v>0</v>
      </c>
      <c r="P523">
        <f>SUMIF(SmtRes!AQ353:'SmtRes'!AQ360,"=1",SmtRes!DF353:'SmtRes'!DF360)</f>
        <v>0</v>
      </c>
      <c r="Q523">
        <f>SUMIF(SmtRes!AQ353:'SmtRes'!AQ360,"=1",SmtRes!DG353:'SmtRes'!DG360)</f>
        <v>0</v>
      </c>
      <c r="R523">
        <f>SUMIF(SmtRes!AQ353:'SmtRes'!AQ360,"=1",SmtRes!DH353:'SmtRes'!DH360)</f>
        <v>0</v>
      </c>
      <c r="S523">
        <f>SUMIF(SmtRes!AQ353:'SmtRes'!AQ360,"=1",SmtRes!DI353:'SmtRes'!DI360)</f>
        <v>0</v>
      </c>
      <c r="T523">
        <f t="shared" si="382"/>
        <v>0</v>
      </c>
      <c r="U523">
        <f>SUMIF(SmtRes!AQ353:'SmtRes'!AQ360,"=1",SmtRes!CV353:'SmtRes'!CV360)</f>
        <v>0</v>
      </c>
      <c r="V523">
        <f>SUMIF(SmtRes!AQ353:'SmtRes'!AQ360,"=1",SmtRes!CW353:'SmtRes'!CW360)</f>
        <v>0</v>
      </c>
      <c r="W523">
        <f t="shared" si="383"/>
        <v>0</v>
      </c>
      <c r="X523">
        <f t="shared" si="384"/>
        <v>0</v>
      </c>
      <c r="Y523">
        <f t="shared" si="385"/>
        <v>0</v>
      </c>
      <c r="AA523">
        <v>32945098</v>
      </c>
      <c r="AB523">
        <f t="shared" si="386"/>
        <v>18905.475600000002</v>
      </c>
      <c r="AC523">
        <f>ROUND((0),6)</f>
        <v>0</v>
      </c>
      <c r="AD523">
        <f>ROUND((((0)-(0))+AE523),6)</f>
        <v>0</v>
      </c>
      <c r="AE523">
        <f>ROUND((0),6)</f>
        <v>0</v>
      </c>
      <c r="AF523">
        <f>ROUND((SUM(SmtRes!BT353:'SmtRes'!BT360)),6)</f>
        <v>18905.475600000002</v>
      </c>
      <c r="AG523">
        <f t="shared" si="387"/>
        <v>0</v>
      </c>
      <c r="AH523">
        <f>(SUM(SmtRes!BU353:'SmtRes'!BU360))</f>
        <v>43.400999999999996</v>
      </c>
      <c r="AI523">
        <f>(SUM(SmtRes!BV353:'SmtRes'!BV360))</f>
        <v>1.2375</v>
      </c>
      <c r="AJ523">
        <f t="shared" si="388"/>
        <v>0</v>
      </c>
      <c r="AK523">
        <v>16439.544000000002</v>
      </c>
      <c r="AL523">
        <v>0</v>
      </c>
      <c r="AM523">
        <v>0</v>
      </c>
      <c r="AN523">
        <v>0</v>
      </c>
      <c r="AO523">
        <v>16439.544000000002</v>
      </c>
      <c r="AP523">
        <v>0</v>
      </c>
      <c r="AQ523">
        <v>37.74</v>
      </c>
      <c r="AR523">
        <v>0.99</v>
      </c>
      <c r="AS523">
        <v>0</v>
      </c>
      <c r="AT523">
        <v>90</v>
      </c>
      <c r="AU523">
        <v>41.65</v>
      </c>
      <c r="AV523">
        <v>1</v>
      </c>
      <c r="AW523">
        <v>1</v>
      </c>
      <c r="AZ523">
        <v>1</v>
      </c>
      <c r="BA523">
        <v>1</v>
      </c>
      <c r="BB523">
        <v>1</v>
      </c>
      <c r="BC523">
        <v>1</v>
      </c>
      <c r="BD523" t="s">
        <v>3</v>
      </c>
      <c r="BE523" t="s">
        <v>3</v>
      </c>
      <c r="BF523" t="s">
        <v>3</v>
      </c>
      <c r="BG523" t="s">
        <v>3</v>
      </c>
      <c r="BH523">
        <v>0</v>
      </c>
      <c r="BI523">
        <v>1</v>
      </c>
      <c r="BJ523" t="s">
        <v>324</v>
      </c>
      <c r="BM523">
        <v>15001</v>
      </c>
      <c r="BN523">
        <v>0</v>
      </c>
      <c r="BO523" t="s">
        <v>3</v>
      </c>
      <c r="BP523">
        <v>0</v>
      </c>
      <c r="BQ523">
        <v>2</v>
      </c>
      <c r="BR523">
        <v>0</v>
      </c>
      <c r="BS523">
        <v>1</v>
      </c>
      <c r="BT523">
        <v>1</v>
      </c>
      <c r="BU523">
        <v>1</v>
      </c>
      <c r="BV523">
        <v>1</v>
      </c>
      <c r="BW523">
        <v>1</v>
      </c>
      <c r="BX523">
        <v>1</v>
      </c>
      <c r="BY523" t="s">
        <v>3</v>
      </c>
      <c r="BZ523">
        <v>100</v>
      </c>
      <c r="CA523">
        <v>49</v>
      </c>
      <c r="CB523" t="s">
        <v>3</v>
      </c>
      <c r="CE523">
        <v>0</v>
      </c>
      <c r="CF523">
        <v>0</v>
      </c>
      <c r="CG523">
        <v>0</v>
      </c>
      <c r="CM523">
        <v>0</v>
      </c>
      <c r="CN523" t="s">
        <v>1038</v>
      </c>
      <c r="CO523">
        <v>0</v>
      </c>
      <c r="CP523">
        <f t="shared" si="389"/>
        <v>0</v>
      </c>
      <c r="CQ523">
        <f>SUMIF(SmtRes!AQ353:'SmtRes'!AQ360,"=1",SmtRes!AA353:'SmtRes'!AA360)</f>
        <v>0</v>
      </c>
      <c r="CR523">
        <f>SUMIF(SmtRes!AQ353:'SmtRes'!AQ360,"=1",SmtRes!AB353:'SmtRes'!AB360)</f>
        <v>0</v>
      </c>
      <c r="CS523">
        <f>SUMIF(SmtRes!AQ353:'SmtRes'!AQ360,"=1",SmtRes!AC353:'SmtRes'!AC360)</f>
        <v>0</v>
      </c>
      <c r="CT523">
        <f>SUMIF(SmtRes!AQ353:'SmtRes'!AQ360,"=1",SmtRes!AD353:'SmtRes'!AD360)</f>
        <v>435.6</v>
      </c>
      <c r="CU523">
        <f t="shared" si="390"/>
        <v>0</v>
      </c>
      <c r="CV523">
        <f>SUMIF(SmtRes!AQ353:'SmtRes'!AQ360,"=1",SmtRes!BU353:'SmtRes'!BU360)</f>
        <v>43.400999999999996</v>
      </c>
      <c r="CW523">
        <f>SUMIF(SmtRes!AQ353:'SmtRes'!AQ360,"=1",SmtRes!BV353:'SmtRes'!BV360)</f>
        <v>1.2375</v>
      </c>
      <c r="CX523">
        <f t="shared" si="391"/>
        <v>0</v>
      </c>
      <c r="CY523">
        <f>(((S523+R523)*AT523)/100)</f>
        <v>0</v>
      </c>
      <c r="CZ523">
        <f>(((S523+R523)*AU523)/100)</f>
        <v>0</v>
      </c>
      <c r="DC523" t="s">
        <v>3</v>
      </c>
      <c r="DD523" t="s">
        <v>3</v>
      </c>
      <c r="DE523" t="s">
        <v>520</v>
      </c>
      <c r="DF523" t="s">
        <v>520</v>
      </c>
      <c r="DG523" t="s">
        <v>521</v>
      </c>
      <c r="DH523" t="s">
        <v>3</v>
      </c>
      <c r="DI523" t="s">
        <v>521</v>
      </c>
      <c r="DJ523" t="s">
        <v>520</v>
      </c>
      <c r="DK523" t="s">
        <v>3</v>
      </c>
      <c r="DL523" t="s">
        <v>522</v>
      </c>
      <c r="DM523" t="s">
        <v>523</v>
      </c>
      <c r="DN523">
        <v>0</v>
      </c>
      <c r="DO523">
        <v>0</v>
      </c>
      <c r="DP523">
        <v>1</v>
      </c>
      <c r="DQ523">
        <v>1</v>
      </c>
      <c r="DU523">
        <v>1005</v>
      </c>
      <c r="DV523" t="s">
        <v>22</v>
      </c>
      <c r="DW523" t="s">
        <v>22</v>
      </c>
      <c r="DX523">
        <v>100</v>
      </c>
      <c r="DZ523" t="s">
        <v>3</v>
      </c>
      <c r="EA523" t="s">
        <v>3</v>
      </c>
      <c r="EB523" t="s">
        <v>3</v>
      </c>
      <c r="EC523" t="s">
        <v>3</v>
      </c>
      <c r="EE523">
        <v>31728000</v>
      </c>
      <c r="EF523">
        <v>2</v>
      </c>
      <c r="EG523" t="s">
        <v>24</v>
      </c>
      <c r="EH523">
        <v>15</v>
      </c>
      <c r="EI523" t="s">
        <v>182</v>
      </c>
      <c r="EJ523">
        <v>1</v>
      </c>
      <c r="EK523">
        <v>15001</v>
      </c>
      <c r="EL523" t="s">
        <v>182</v>
      </c>
      <c r="EM523" t="s">
        <v>183</v>
      </c>
      <c r="EO523" t="s">
        <v>44</v>
      </c>
      <c r="EQ523">
        <v>0</v>
      </c>
      <c r="ER523">
        <v>0</v>
      </c>
      <c r="ES523">
        <v>0</v>
      </c>
      <c r="ET523">
        <v>0</v>
      </c>
      <c r="EU523">
        <v>0</v>
      </c>
      <c r="EV523">
        <v>0</v>
      </c>
      <c r="EW523">
        <v>37.74</v>
      </c>
      <c r="EX523">
        <v>0.99</v>
      </c>
      <c r="EY523">
        <v>0</v>
      </c>
      <c r="FQ523">
        <v>0</v>
      </c>
      <c r="FR523">
        <f t="shared" si="392"/>
        <v>0</v>
      </c>
      <c r="FS523">
        <v>0</v>
      </c>
      <c r="FX523">
        <v>90</v>
      </c>
      <c r="FY523">
        <v>41.65</v>
      </c>
      <c r="GA523" t="s">
        <v>3</v>
      </c>
      <c r="GD523">
        <v>1</v>
      </c>
      <c r="GF523">
        <v>-1086461498</v>
      </c>
      <c r="GG523">
        <v>2</v>
      </c>
      <c r="GH523">
        <v>1</v>
      </c>
      <c r="GI523">
        <v>-2</v>
      </c>
      <c r="GJ523">
        <v>0</v>
      </c>
      <c r="GK523">
        <v>0</v>
      </c>
      <c r="GL523">
        <f t="shared" si="393"/>
        <v>0</v>
      </c>
      <c r="GM523">
        <f t="shared" si="394"/>
        <v>0</v>
      </c>
      <c r="GN523">
        <f t="shared" si="395"/>
        <v>0</v>
      </c>
      <c r="GO523">
        <f t="shared" si="396"/>
        <v>0</v>
      </c>
      <c r="GP523">
        <f t="shared" si="397"/>
        <v>0</v>
      </c>
      <c r="GR523">
        <v>0</v>
      </c>
      <c r="GS523">
        <v>3</v>
      </c>
      <c r="GT523">
        <v>0</v>
      </c>
      <c r="GU523" t="s">
        <v>3</v>
      </c>
      <c r="GV523">
        <f t="shared" si="398"/>
        <v>0</v>
      </c>
      <c r="GW523">
        <v>1</v>
      </c>
      <c r="GX523">
        <f t="shared" si="399"/>
        <v>0</v>
      </c>
      <c r="HA523">
        <v>0</v>
      </c>
      <c r="HB523">
        <v>0</v>
      </c>
      <c r="HC523">
        <f t="shared" si="400"/>
        <v>0</v>
      </c>
      <c r="HE523" t="s">
        <v>3</v>
      </c>
      <c r="HF523" t="s">
        <v>3</v>
      </c>
      <c r="HM523" t="s">
        <v>3</v>
      </c>
      <c r="HN523" t="s">
        <v>184</v>
      </c>
      <c r="HO523" t="s">
        <v>185</v>
      </c>
      <c r="HP523" t="s">
        <v>182</v>
      </c>
      <c r="HQ523" t="s">
        <v>182</v>
      </c>
      <c r="IK523">
        <v>0</v>
      </c>
    </row>
    <row r="524" spans="1:245" x14ac:dyDescent="0.2">
      <c r="A524">
        <v>18</v>
      </c>
      <c r="B524">
        <v>1</v>
      </c>
      <c r="C524">
        <v>359</v>
      </c>
      <c r="E524" t="s">
        <v>590</v>
      </c>
      <c r="F524" t="s">
        <v>282</v>
      </c>
      <c r="G524" t="s">
        <v>283</v>
      </c>
      <c r="H524" t="s">
        <v>33</v>
      </c>
      <c r="I524">
        <f>I523*J524</f>
        <v>0</v>
      </c>
      <c r="J524">
        <v>0</v>
      </c>
      <c r="K524">
        <v>0</v>
      </c>
      <c r="O524">
        <f t="shared" si="381"/>
        <v>0</v>
      </c>
      <c r="P524">
        <f>ROUND(CQ524*I524,2)</f>
        <v>0</v>
      </c>
      <c r="Q524">
        <f>ROUND(CR524*I524,2)</f>
        <v>0</v>
      </c>
      <c r="R524">
        <f>ROUND(CS524*I524,2)</f>
        <v>0</v>
      </c>
      <c r="S524">
        <f>ROUND(CT524*I524,2)</f>
        <v>0</v>
      </c>
      <c r="T524">
        <f t="shared" si="382"/>
        <v>0</v>
      </c>
      <c r="U524">
        <f>ROUND(CV524*I524,7)</f>
        <v>0</v>
      </c>
      <c r="V524">
        <f>ROUND(CW524*I524,7)</f>
        <v>0</v>
      </c>
      <c r="W524">
        <f t="shared" si="383"/>
        <v>0</v>
      </c>
      <c r="X524">
        <f t="shared" si="384"/>
        <v>0</v>
      </c>
      <c r="Y524">
        <f t="shared" si="385"/>
        <v>0</v>
      </c>
      <c r="AA524">
        <v>32945098</v>
      </c>
      <c r="AB524">
        <f t="shared" si="386"/>
        <v>0</v>
      </c>
      <c r="AC524">
        <f>ROUND((ES524),6)</f>
        <v>0</v>
      </c>
      <c r="AD524">
        <f>ROUND((((ET524)-(EU524))+AE524),6)</f>
        <v>0</v>
      </c>
      <c r="AE524">
        <f t="shared" ref="AE524:AF527" si="401">ROUND((EU524),6)</f>
        <v>0</v>
      </c>
      <c r="AF524">
        <f t="shared" si="401"/>
        <v>0</v>
      </c>
      <c r="AG524">
        <f t="shared" si="387"/>
        <v>0</v>
      </c>
      <c r="AH524">
        <f t="shared" ref="AH524:AI527" si="402">(EW524)</f>
        <v>0</v>
      </c>
      <c r="AI524">
        <f t="shared" si="402"/>
        <v>0</v>
      </c>
      <c r="AJ524">
        <f t="shared" si="388"/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100</v>
      </c>
      <c r="AU524">
        <v>49</v>
      </c>
      <c r="AV524">
        <v>1</v>
      </c>
      <c r="AW524">
        <v>1</v>
      </c>
      <c r="AZ524">
        <v>1</v>
      </c>
      <c r="BA524">
        <v>1</v>
      </c>
      <c r="BB524">
        <v>1</v>
      </c>
      <c r="BC524">
        <v>1</v>
      </c>
      <c r="BD524" t="s">
        <v>3</v>
      </c>
      <c r="BE524" t="s">
        <v>3</v>
      </c>
      <c r="BF524" t="s">
        <v>3</v>
      </c>
      <c r="BG524" t="s">
        <v>3</v>
      </c>
      <c r="BH524">
        <v>3</v>
      </c>
      <c r="BI524">
        <v>1</v>
      </c>
      <c r="BJ524" t="s">
        <v>3</v>
      </c>
      <c r="BM524">
        <v>15001</v>
      </c>
      <c r="BN524">
        <v>0</v>
      </c>
      <c r="BO524" t="s">
        <v>3</v>
      </c>
      <c r="BP524">
        <v>0</v>
      </c>
      <c r="BQ524">
        <v>2</v>
      </c>
      <c r="BR524">
        <v>0</v>
      </c>
      <c r="BS524">
        <v>1</v>
      </c>
      <c r="BT524">
        <v>1</v>
      </c>
      <c r="BU524">
        <v>1</v>
      </c>
      <c r="BV524">
        <v>1</v>
      </c>
      <c r="BW524">
        <v>1</v>
      </c>
      <c r="BX524">
        <v>1</v>
      </c>
      <c r="BY524" t="s">
        <v>3</v>
      </c>
      <c r="BZ524">
        <v>100</v>
      </c>
      <c r="CA524">
        <v>49</v>
      </c>
      <c r="CB524" t="s">
        <v>3</v>
      </c>
      <c r="CE524">
        <v>0</v>
      </c>
      <c r="CF524">
        <v>0</v>
      </c>
      <c r="CG524">
        <v>0</v>
      </c>
      <c r="CM524">
        <v>0</v>
      </c>
      <c r="CN524" t="s">
        <v>3</v>
      </c>
      <c r="CO524">
        <v>0</v>
      </c>
      <c r="CP524">
        <f t="shared" si="389"/>
        <v>0</v>
      </c>
      <c r="CQ524">
        <f>ROUND(AL524*BC524,2)</f>
        <v>0</v>
      </c>
      <c r="CR524">
        <f>ROUND(AM524*BB524,2)</f>
        <v>0</v>
      </c>
      <c r="CS524">
        <f>ROUND(AN524*BS524,2)</f>
        <v>0</v>
      </c>
      <c r="CT524">
        <f>ROUND(AO524*BA524,2)</f>
        <v>0</v>
      </c>
      <c r="CU524">
        <f t="shared" si="390"/>
        <v>0</v>
      </c>
      <c r="CV524">
        <f t="shared" ref="CV524:CW527" si="403">AH524</f>
        <v>0</v>
      </c>
      <c r="CW524">
        <f t="shared" si="403"/>
        <v>0</v>
      </c>
      <c r="CX524">
        <f t="shared" si="391"/>
        <v>0</v>
      </c>
      <c r="CY524">
        <f>(((S524+R524)*AT524)/100)</f>
        <v>0</v>
      </c>
      <c r="CZ524">
        <f>(((S524+R524)*AU524)/100)</f>
        <v>0</v>
      </c>
      <c r="DC524" t="s">
        <v>3</v>
      </c>
      <c r="DD524" t="s">
        <v>3</v>
      </c>
      <c r="DE524" t="s">
        <v>3</v>
      </c>
      <c r="DF524" t="s">
        <v>3</v>
      </c>
      <c r="DG524" t="s">
        <v>3</v>
      </c>
      <c r="DH524" t="s">
        <v>3</v>
      </c>
      <c r="DI524" t="s">
        <v>3</v>
      </c>
      <c r="DJ524" t="s">
        <v>3</v>
      </c>
      <c r="DK524" t="s">
        <v>3</v>
      </c>
      <c r="DL524" t="s">
        <v>3</v>
      </c>
      <c r="DM524" t="s">
        <v>3</v>
      </c>
      <c r="DN524">
        <v>0</v>
      </c>
      <c r="DO524">
        <v>0</v>
      </c>
      <c r="DP524">
        <v>1</v>
      </c>
      <c r="DQ524">
        <v>1</v>
      </c>
      <c r="DU524">
        <v>1009</v>
      </c>
      <c r="DV524" t="s">
        <v>33</v>
      </c>
      <c r="DW524" t="s">
        <v>33</v>
      </c>
      <c r="DX524">
        <v>1000</v>
      </c>
      <c r="DZ524" t="s">
        <v>3</v>
      </c>
      <c r="EA524" t="s">
        <v>3</v>
      </c>
      <c r="EB524" t="s">
        <v>3</v>
      </c>
      <c r="EC524" t="s">
        <v>3</v>
      </c>
      <c r="EE524">
        <v>31728000</v>
      </c>
      <c r="EF524">
        <v>2</v>
      </c>
      <c r="EG524" t="s">
        <v>24</v>
      </c>
      <c r="EH524">
        <v>15</v>
      </c>
      <c r="EI524" t="s">
        <v>182</v>
      </c>
      <c r="EJ524">
        <v>1</v>
      </c>
      <c r="EK524">
        <v>15001</v>
      </c>
      <c r="EL524" t="s">
        <v>182</v>
      </c>
      <c r="EM524" t="s">
        <v>183</v>
      </c>
      <c r="EO524" t="s">
        <v>3</v>
      </c>
      <c r="EQ524">
        <v>0</v>
      </c>
      <c r="ER524">
        <v>0</v>
      </c>
      <c r="ES524">
        <v>0</v>
      </c>
      <c r="ET524">
        <v>0</v>
      </c>
      <c r="EU524">
        <v>0</v>
      </c>
      <c r="EV524">
        <v>0</v>
      </c>
      <c r="EW524">
        <v>0</v>
      </c>
      <c r="EX524">
        <v>0</v>
      </c>
      <c r="FQ524">
        <v>0</v>
      </c>
      <c r="FR524">
        <f t="shared" si="392"/>
        <v>0</v>
      </c>
      <c r="FS524">
        <v>0</v>
      </c>
      <c r="FX524">
        <v>100</v>
      </c>
      <c r="FY524">
        <v>49</v>
      </c>
      <c r="GA524" t="s">
        <v>3</v>
      </c>
      <c r="GD524">
        <v>1</v>
      </c>
      <c r="GF524">
        <v>1880203204</v>
      </c>
      <c r="GG524">
        <v>2</v>
      </c>
      <c r="GH524">
        <v>1</v>
      </c>
      <c r="GI524">
        <v>-2</v>
      </c>
      <c r="GJ524">
        <v>0</v>
      </c>
      <c r="GK524">
        <v>0</v>
      </c>
      <c r="GL524">
        <f t="shared" si="393"/>
        <v>0</v>
      </c>
      <c r="GM524">
        <f t="shared" si="394"/>
        <v>0</v>
      </c>
      <c r="GN524">
        <f t="shared" si="395"/>
        <v>0</v>
      </c>
      <c r="GO524">
        <f t="shared" si="396"/>
        <v>0</v>
      </c>
      <c r="GP524">
        <f t="shared" si="397"/>
        <v>0</v>
      </c>
      <c r="GR524">
        <v>0</v>
      </c>
      <c r="GS524">
        <v>3</v>
      </c>
      <c r="GT524">
        <v>0</v>
      </c>
      <c r="GU524" t="s">
        <v>3</v>
      </c>
      <c r="GV524">
        <f t="shared" si="398"/>
        <v>0</v>
      </c>
      <c r="GW524">
        <v>1</v>
      </c>
      <c r="GX524">
        <f t="shared" si="399"/>
        <v>0</v>
      </c>
      <c r="HA524">
        <v>0</v>
      </c>
      <c r="HB524">
        <v>0</v>
      </c>
      <c r="HC524">
        <f t="shared" si="400"/>
        <v>0</v>
      </c>
      <c r="HE524" t="s">
        <v>3</v>
      </c>
      <c r="HF524" t="s">
        <v>3</v>
      </c>
      <c r="HM524" t="s">
        <v>3</v>
      </c>
      <c r="HN524" t="s">
        <v>184</v>
      </c>
      <c r="HO524" t="s">
        <v>185</v>
      </c>
      <c r="HP524" t="s">
        <v>182</v>
      </c>
      <c r="HQ524" t="s">
        <v>182</v>
      </c>
      <c r="IK524">
        <v>0</v>
      </c>
    </row>
    <row r="525" spans="1:245" x14ac:dyDescent="0.2">
      <c r="A525">
        <v>18</v>
      </c>
      <c r="B525">
        <v>1</v>
      </c>
      <c r="C525">
        <v>360</v>
      </c>
      <c r="E525" t="s">
        <v>591</v>
      </c>
      <c r="F525" t="s">
        <v>285</v>
      </c>
      <c r="G525" t="s">
        <v>191</v>
      </c>
      <c r="H525" t="s">
        <v>33</v>
      </c>
      <c r="I525">
        <f>I523*J525</f>
        <v>0</v>
      </c>
      <c r="J525">
        <v>0</v>
      </c>
      <c r="K525">
        <v>0</v>
      </c>
      <c r="O525">
        <f t="shared" si="381"/>
        <v>0</v>
      </c>
      <c r="P525">
        <f>ROUND(CQ525*I525,2)</f>
        <v>0</v>
      </c>
      <c r="Q525">
        <f>ROUND(CR525*I525,2)</f>
        <v>0</v>
      </c>
      <c r="R525">
        <f>ROUND(CS525*I525,2)</f>
        <v>0</v>
      </c>
      <c r="S525">
        <f>ROUND(CT525*I525,2)</f>
        <v>0</v>
      </c>
      <c r="T525">
        <f t="shared" si="382"/>
        <v>0</v>
      </c>
      <c r="U525">
        <f>ROUND(CV525*I525,7)</f>
        <v>0</v>
      </c>
      <c r="V525">
        <f>ROUND(CW525*I525,7)</f>
        <v>0</v>
      </c>
      <c r="W525">
        <f t="shared" si="383"/>
        <v>0</v>
      </c>
      <c r="X525">
        <f t="shared" si="384"/>
        <v>0</v>
      </c>
      <c r="Y525">
        <f t="shared" si="385"/>
        <v>0</v>
      </c>
      <c r="AA525">
        <v>32945098</v>
      </c>
      <c r="AB525">
        <f t="shared" si="386"/>
        <v>0</v>
      </c>
      <c r="AC525">
        <f>ROUND((ES525),6)</f>
        <v>0</v>
      </c>
      <c r="AD525">
        <f>ROUND((((ET525)-(EU525))+AE525),6)</f>
        <v>0</v>
      </c>
      <c r="AE525">
        <f t="shared" si="401"/>
        <v>0</v>
      </c>
      <c r="AF525">
        <f t="shared" si="401"/>
        <v>0</v>
      </c>
      <c r="AG525">
        <f t="shared" si="387"/>
        <v>0</v>
      </c>
      <c r="AH525">
        <f t="shared" si="402"/>
        <v>0</v>
      </c>
      <c r="AI525">
        <f t="shared" si="402"/>
        <v>0</v>
      </c>
      <c r="AJ525">
        <f t="shared" si="388"/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100</v>
      </c>
      <c r="AU525">
        <v>49</v>
      </c>
      <c r="AV525">
        <v>1</v>
      </c>
      <c r="AW525">
        <v>1</v>
      </c>
      <c r="AZ525">
        <v>1</v>
      </c>
      <c r="BA525">
        <v>1</v>
      </c>
      <c r="BB525">
        <v>1</v>
      </c>
      <c r="BC525">
        <v>1</v>
      </c>
      <c r="BD525" t="s">
        <v>3</v>
      </c>
      <c r="BE525" t="s">
        <v>3</v>
      </c>
      <c r="BF525" t="s">
        <v>3</v>
      </c>
      <c r="BG525" t="s">
        <v>3</v>
      </c>
      <c r="BH525">
        <v>3</v>
      </c>
      <c r="BI525">
        <v>1</v>
      </c>
      <c r="BJ525" t="s">
        <v>3</v>
      </c>
      <c r="BM525">
        <v>15001</v>
      </c>
      <c r="BN525">
        <v>0</v>
      </c>
      <c r="BO525" t="s">
        <v>3</v>
      </c>
      <c r="BP525">
        <v>0</v>
      </c>
      <c r="BQ525">
        <v>2</v>
      </c>
      <c r="BR525">
        <v>0</v>
      </c>
      <c r="BS525">
        <v>1</v>
      </c>
      <c r="BT525">
        <v>1</v>
      </c>
      <c r="BU525">
        <v>1</v>
      </c>
      <c r="BV525">
        <v>1</v>
      </c>
      <c r="BW525">
        <v>1</v>
      </c>
      <c r="BX525">
        <v>1</v>
      </c>
      <c r="BY525" t="s">
        <v>3</v>
      </c>
      <c r="BZ525">
        <v>100</v>
      </c>
      <c r="CA525">
        <v>49</v>
      </c>
      <c r="CB525" t="s">
        <v>3</v>
      </c>
      <c r="CE525">
        <v>0</v>
      </c>
      <c r="CF525">
        <v>0</v>
      </c>
      <c r="CG525">
        <v>0</v>
      </c>
      <c r="CM525">
        <v>0</v>
      </c>
      <c r="CN525" t="s">
        <v>3</v>
      </c>
      <c r="CO525">
        <v>0</v>
      </c>
      <c r="CP525">
        <f t="shared" si="389"/>
        <v>0</v>
      </c>
      <c r="CQ525">
        <f>ROUND(AL525*BC525,2)</f>
        <v>0</v>
      </c>
      <c r="CR525">
        <f>ROUND(AM525*BB525,2)</f>
        <v>0</v>
      </c>
      <c r="CS525">
        <f>ROUND(AN525*BS525,2)</f>
        <v>0</v>
      </c>
      <c r="CT525">
        <f>ROUND(AO525*BA525,2)</f>
        <v>0</v>
      </c>
      <c r="CU525">
        <f t="shared" si="390"/>
        <v>0</v>
      </c>
      <c r="CV525">
        <f t="shared" si="403"/>
        <v>0</v>
      </c>
      <c r="CW525">
        <f t="shared" si="403"/>
        <v>0</v>
      </c>
      <c r="CX525">
        <f t="shared" si="391"/>
        <v>0</v>
      </c>
      <c r="CY525">
        <f>(((S525+R525)*AT525)/100)</f>
        <v>0</v>
      </c>
      <c r="CZ525">
        <f>(((S525+R525)*AU525)/100)</f>
        <v>0</v>
      </c>
      <c r="DC525" t="s">
        <v>3</v>
      </c>
      <c r="DD525" t="s">
        <v>3</v>
      </c>
      <c r="DE525" t="s">
        <v>3</v>
      </c>
      <c r="DF525" t="s">
        <v>3</v>
      </c>
      <c r="DG525" t="s">
        <v>3</v>
      </c>
      <c r="DH525" t="s">
        <v>3</v>
      </c>
      <c r="DI525" t="s">
        <v>3</v>
      </c>
      <c r="DJ525" t="s">
        <v>3</v>
      </c>
      <c r="DK525" t="s">
        <v>3</v>
      </c>
      <c r="DL525" t="s">
        <v>3</v>
      </c>
      <c r="DM525" t="s">
        <v>3</v>
      </c>
      <c r="DN525">
        <v>0</v>
      </c>
      <c r="DO525">
        <v>0</v>
      </c>
      <c r="DP525">
        <v>1</v>
      </c>
      <c r="DQ525">
        <v>1</v>
      </c>
      <c r="DU525">
        <v>1009</v>
      </c>
      <c r="DV525" t="s">
        <v>33</v>
      </c>
      <c r="DW525" t="s">
        <v>33</v>
      </c>
      <c r="DX525">
        <v>1000</v>
      </c>
      <c r="DZ525" t="s">
        <v>3</v>
      </c>
      <c r="EA525" t="s">
        <v>3</v>
      </c>
      <c r="EB525" t="s">
        <v>3</v>
      </c>
      <c r="EC525" t="s">
        <v>3</v>
      </c>
      <c r="EE525">
        <v>31728000</v>
      </c>
      <c r="EF525">
        <v>2</v>
      </c>
      <c r="EG525" t="s">
        <v>24</v>
      </c>
      <c r="EH525">
        <v>15</v>
      </c>
      <c r="EI525" t="s">
        <v>182</v>
      </c>
      <c r="EJ525">
        <v>1</v>
      </c>
      <c r="EK525">
        <v>15001</v>
      </c>
      <c r="EL525" t="s">
        <v>182</v>
      </c>
      <c r="EM525" t="s">
        <v>183</v>
      </c>
      <c r="EO525" t="s">
        <v>3</v>
      </c>
      <c r="EQ525">
        <v>0</v>
      </c>
      <c r="ER525">
        <v>0</v>
      </c>
      <c r="ES525">
        <v>0</v>
      </c>
      <c r="ET525">
        <v>0</v>
      </c>
      <c r="EU525">
        <v>0</v>
      </c>
      <c r="EV525">
        <v>0</v>
      </c>
      <c r="EW525">
        <v>0</v>
      </c>
      <c r="EX525">
        <v>0</v>
      </c>
      <c r="FQ525">
        <v>0</v>
      </c>
      <c r="FR525">
        <f t="shared" si="392"/>
        <v>0</v>
      </c>
      <c r="FS525">
        <v>0</v>
      </c>
      <c r="FX525">
        <v>100</v>
      </c>
      <c r="FY525">
        <v>49</v>
      </c>
      <c r="GA525" t="s">
        <v>3</v>
      </c>
      <c r="GD525">
        <v>1</v>
      </c>
      <c r="GF525">
        <v>-1212923053</v>
      </c>
      <c r="GG525">
        <v>2</v>
      </c>
      <c r="GH525">
        <v>1</v>
      </c>
      <c r="GI525">
        <v>-2</v>
      </c>
      <c r="GJ525">
        <v>0</v>
      </c>
      <c r="GK525">
        <v>0</v>
      </c>
      <c r="GL525">
        <f t="shared" si="393"/>
        <v>0</v>
      </c>
      <c r="GM525">
        <f t="shared" si="394"/>
        <v>0</v>
      </c>
      <c r="GN525">
        <f t="shared" si="395"/>
        <v>0</v>
      </c>
      <c r="GO525">
        <f t="shared" si="396"/>
        <v>0</v>
      </c>
      <c r="GP525">
        <f t="shared" si="397"/>
        <v>0</v>
      </c>
      <c r="GR525">
        <v>0</v>
      </c>
      <c r="GS525">
        <v>3</v>
      </c>
      <c r="GT525">
        <v>0</v>
      </c>
      <c r="GU525" t="s">
        <v>3</v>
      </c>
      <c r="GV525">
        <f t="shared" si="398"/>
        <v>0</v>
      </c>
      <c r="GW525">
        <v>1</v>
      </c>
      <c r="GX525">
        <f t="shared" si="399"/>
        <v>0</v>
      </c>
      <c r="HA525">
        <v>0</v>
      </c>
      <c r="HB525">
        <v>0</v>
      </c>
      <c r="HC525">
        <f t="shared" si="400"/>
        <v>0</v>
      </c>
      <c r="HE525" t="s">
        <v>3</v>
      </c>
      <c r="HF525" t="s">
        <v>3</v>
      </c>
      <c r="HM525" t="s">
        <v>3</v>
      </c>
      <c r="HN525" t="s">
        <v>184</v>
      </c>
      <c r="HO525" t="s">
        <v>185</v>
      </c>
      <c r="HP525" t="s">
        <v>182</v>
      </c>
      <c r="HQ525" t="s">
        <v>182</v>
      </c>
      <c r="IK525">
        <v>0</v>
      </c>
    </row>
    <row r="526" spans="1:245" x14ac:dyDescent="0.2">
      <c r="A526">
        <v>17</v>
      </c>
      <c r="B526">
        <v>1</v>
      </c>
      <c r="E526" t="s">
        <v>592</v>
      </c>
      <c r="F526" t="s">
        <v>287</v>
      </c>
      <c r="G526" t="s">
        <v>288</v>
      </c>
      <c r="H526" t="s">
        <v>68</v>
      </c>
      <c r="I526">
        <v>0</v>
      </c>
      <c r="J526">
        <v>0</v>
      </c>
      <c r="K526">
        <v>0</v>
      </c>
      <c r="O526">
        <f t="shared" si="381"/>
        <v>0</v>
      </c>
      <c r="P526">
        <f>ROUND(CQ526*I526,2)</f>
        <v>0</v>
      </c>
      <c r="Q526">
        <f>ROUND(CR526*I526,2)</f>
        <v>0</v>
      </c>
      <c r="R526">
        <f>ROUND(CS526*I526,2)</f>
        <v>0</v>
      </c>
      <c r="S526">
        <f>ROUND(CT526*I526,2)</f>
        <v>0</v>
      </c>
      <c r="T526">
        <f t="shared" si="382"/>
        <v>0</v>
      </c>
      <c r="U526">
        <f>ROUND(CV526*I526,7)</f>
        <v>0</v>
      </c>
      <c r="V526">
        <f>ROUND(CW526*I526,7)</f>
        <v>0</v>
      </c>
      <c r="W526">
        <f t="shared" si="383"/>
        <v>0</v>
      </c>
      <c r="X526">
        <f t="shared" si="384"/>
        <v>0</v>
      </c>
      <c r="Y526">
        <f t="shared" si="385"/>
        <v>0</v>
      </c>
      <c r="AA526">
        <v>32945098</v>
      </c>
      <c r="AB526">
        <f t="shared" si="386"/>
        <v>12.31</v>
      </c>
      <c r="AC526">
        <f>ROUND((ES526),6)</f>
        <v>12.31</v>
      </c>
      <c r="AD526">
        <f>ROUND((((ET526)-(EU526))+AE526),6)</f>
        <v>0</v>
      </c>
      <c r="AE526">
        <f t="shared" si="401"/>
        <v>0</v>
      </c>
      <c r="AF526">
        <f t="shared" si="401"/>
        <v>0</v>
      </c>
      <c r="AG526">
        <f t="shared" si="387"/>
        <v>0</v>
      </c>
      <c r="AH526">
        <f t="shared" si="402"/>
        <v>0</v>
      </c>
      <c r="AI526">
        <f t="shared" si="402"/>
        <v>0</v>
      </c>
      <c r="AJ526">
        <f t="shared" si="388"/>
        <v>0</v>
      </c>
      <c r="AK526">
        <v>12.31</v>
      </c>
      <c r="AL526">
        <v>12.31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1</v>
      </c>
      <c r="AW526">
        <v>1</v>
      </c>
      <c r="AZ526">
        <v>1</v>
      </c>
      <c r="BA526">
        <v>1</v>
      </c>
      <c r="BB526">
        <v>1</v>
      </c>
      <c r="BC526">
        <v>1.24</v>
      </c>
      <c r="BD526" t="s">
        <v>3</v>
      </c>
      <c r="BE526" t="s">
        <v>3</v>
      </c>
      <c r="BF526" t="s">
        <v>3</v>
      </c>
      <c r="BG526" t="s">
        <v>3</v>
      </c>
      <c r="BH526">
        <v>3</v>
      </c>
      <c r="BI526">
        <v>1</v>
      </c>
      <c r="BJ526" t="s">
        <v>289</v>
      </c>
      <c r="BM526">
        <v>500001</v>
      </c>
      <c r="BN526">
        <v>0</v>
      </c>
      <c r="BO526" t="s">
        <v>287</v>
      </c>
      <c r="BP526">
        <v>1</v>
      </c>
      <c r="BQ526">
        <v>8</v>
      </c>
      <c r="BR526">
        <v>0</v>
      </c>
      <c r="BS526">
        <v>1</v>
      </c>
      <c r="BT526">
        <v>1</v>
      </c>
      <c r="BU526">
        <v>1</v>
      </c>
      <c r="BV526">
        <v>1</v>
      </c>
      <c r="BW526">
        <v>1</v>
      </c>
      <c r="BX526">
        <v>1</v>
      </c>
      <c r="BY526" t="s">
        <v>3</v>
      </c>
      <c r="BZ526">
        <v>0</v>
      </c>
      <c r="CA526">
        <v>0</v>
      </c>
      <c r="CB526" t="s">
        <v>3</v>
      </c>
      <c r="CE526">
        <v>0</v>
      </c>
      <c r="CF526">
        <v>0</v>
      </c>
      <c r="CG526">
        <v>0</v>
      </c>
      <c r="CM526">
        <v>0</v>
      </c>
      <c r="CN526" t="s">
        <v>3</v>
      </c>
      <c r="CO526">
        <v>0</v>
      </c>
      <c r="CP526">
        <f t="shared" si="389"/>
        <v>0</v>
      </c>
      <c r="CQ526">
        <f>ROUND(AL526*BC526,2)</f>
        <v>15.26</v>
      </c>
      <c r="CR526">
        <f>ROUND(AM526*BB526,2)</f>
        <v>0</v>
      </c>
      <c r="CS526">
        <f>ROUND(AN526*BS526,2)</f>
        <v>0</v>
      </c>
      <c r="CT526">
        <f>ROUND(AO526*BA526,2)</f>
        <v>0</v>
      </c>
      <c r="CU526">
        <f t="shared" si="390"/>
        <v>0</v>
      </c>
      <c r="CV526">
        <f t="shared" si="403"/>
        <v>0</v>
      </c>
      <c r="CW526">
        <f t="shared" si="403"/>
        <v>0</v>
      </c>
      <c r="CX526">
        <f t="shared" si="391"/>
        <v>0</v>
      </c>
      <c r="CY526">
        <f>0</f>
        <v>0</v>
      </c>
      <c r="CZ526">
        <f>0</f>
        <v>0</v>
      </c>
      <c r="DC526" t="s">
        <v>3</v>
      </c>
      <c r="DD526" t="s">
        <v>3</v>
      </c>
      <c r="DE526" t="s">
        <v>3</v>
      </c>
      <c r="DF526" t="s">
        <v>3</v>
      </c>
      <c r="DG526" t="s">
        <v>3</v>
      </c>
      <c r="DH526" t="s">
        <v>3</v>
      </c>
      <c r="DI526" t="s">
        <v>3</v>
      </c>
      <c r="DJ526" t="s">
        <v>3</v>
      </c>
      <c r="DK526" t="s">
        <v>3</v>
      </c>
      <c r="DL526" t="s">
        <v>3</v>
      </c>
      <c r="DM526" t="s">
        <v>3</v>
      </c>
      <c r="DN526">
        <v>0</v>
      </c>
      <c r="DO526">
        <v>0</v>
      </c>
      <c r="DP526">
        <v>1</v>
      </c>
      <c r="DQ526">
        <v>1</v>
      </c>
      <c r="DU526">
        <v>1009</v>
      </c>
      <c r="DV526" t="s">
        <v>68</v>
      </c>
      <c r="DW526" t="s">
        <v>68</v>
      </c>
      <c r="DX526">
        <v>1</v>
      </c>
      <c r="DZ526" t="s">
        <v>3</v>
      </c>
      <c r="EA526" t="s">
        <v>3</v>
      </c>
      <c r="EB526" t="s">
        <v>3</v>
      </c>
      <c r="EC526" t="s">
        <v>3</v>
      </c>
      <c r="EE526">
        <v>31727907</v>
      </c>
      <c r="EF526">
        <v>8</v>
      </c>
      <c r="EG526" t="s">
        <v>73</v>
      </c>
      <c r="EH526">
        <v>0</v>
      </c>
      <c r="EI526" t="s">
        <v>3</v>
      </c>
      <c r="EJ526">
        <v>1</v>
      </c>
      <c r="EK526">
        <v>500001</v>
      </c>
      <c r="EL526" t="s">
        <v>74</v>
      </c>
      <c r="EM526" t="s">
        <v>75</v>
      </c>
      <c r="EO526" t="s">
        <v>3</v>
      </c>
      <c r="EQ526">
        <v>0</v>
      </c>
      <c r="ER526">
        <v>12.31</v>
      </c>
      <c r="ES526">
        <v>12.31</v>
      </c>
      <c r="ET526">
        <v>0</v>
      </c>
      <c r="EU526">
        <v>0</v>
      </c>
      <c r="EV526">
        <v>0</v>
      </c>
      <c r="EW526">
        <v>0</v>
      </c>
      <c r="EX526">
        <v>0</v>
      </c>
      <c r="EY526">
        <v>0</v>
      </c>
      <c r="FQ526">
        <v>0</v>
      </c>
      <c r="FR526">
        <f t="shared" si="392"/>
        <v>0</v>
      </c>
      <c r="FS526">
        <v>0</v>
      </c>
      <c r="FX526">
        <v>0</v>
      </c>
      <c r="FY526">
        <v>0</v>
      </c>
      <c r="GA526" t="s">
        <v>3</v>
      </c>
      <c r="GD526">
        <v>1</v>
      </c>
      <c r="GF526">
        <v>1094990683</v>
      </c>
      <c r="GG526">
        <v>2</v>
      </c>
      <c r="GH526">
        <v>1</v>
      </c>
      <c r="GI526">
        <v>2</v>
      </c>
      <c r="GJ526">
        <v>0</v>
      </c>
      <c r="GK526">
        <v>0</v>
      </c>
      <c r="GL526">
        <f t="shared" si="393"/>
        <v>0</v>
      </c>
      <c r="GM526">
        <f t="shared" si="394"/>
        <v>0</v>
      </c>
      <c r="GN526">
        <f t="shared" si="395"/>
        <v>0</v>
      </c>
      <c r="GO526">
        <f t="shared" si="396"/>
        <v>0</v>
      </c>
      <c r="GP526">
        <f t="shared" si="397"/>
        <v>0</v>
      </c>
      <c r="GR526">
        <v>0</v>
      </c>
      <c r="GS526">
        <v>3</v>
      </c>
      <c r="GT526">
        <v>0</v>
      </c>
      <c r="GU526" t="s">
        <v>3</v>
      </c>
      <c r="GV526">
        <f t="shared" si="398"/>
        <v>0</v>
      </c>
      <c r="GW526">
        <v>1</v>
      </c>
      <c r="GX526">
        <f t="shared" si="399"/>
        <v>0</v>
      </c>
      <c r="HA526">
        <v>0</v>
      </c>
      <c r="HB526">
        <v>0</v>
      </c>
      <c r="HC526">
        <f t="shared" si="400"/>
        <v>0</v>
      </c>
      <c r="HE526" t="s">
        <v>3</v>
      </c>
      <c r="HF526" t="s">
        <v>3</v>
      </c>
      <c r="HM526" t="s">
        <v>3</v>
      </c>
      <c r="HN526" t="s">
        <v>3</v>
      </c>
      <c r="HO526" t="s">
        <v>3</v>
      </c>
      <c r="HP526" t="s">
        <v>3</v>
      </c>
      <c r="HQ526" t="s">
        <v>3</v>
      </c>
      <c r="IK526">
        <v>0</v>
      </c>
    </row>
    <row r="527" spans="1:245" x14ac:dyDescent="0.2">
      <c r="A527">
        <v>17</v>
      </c>
      <c r="B527">
        <v>1</v>
      </c>
      <c r="E527" t="s">
        <v>593</v>
      </c>
      <c r="F527" t="s">
        <v>291</v>
      </c>
      <c r="G527" t="s">
        <v>292</v>
      </c>
      <c r="H527" t="s">
        <v>33</v>
      </c>
      <c r="I527">
        <v>0</v>
      </c>
      <c r="J527">
        <v>0</v>
      </c>
      <c r="K527">
        <v>0</v>
      </c>
      <c r="O527">
        <f t="shared" si="381"/>
        <v>0</v>
      </c>
      <c r="P527">
        <f>ROUND(CQ527*I527,2)</f>
        <v>0</v>
      </c>
      <c r="Q527">
        <f>ROUND(CR527*I527,2)</f>
        <v>0</v>
      </c>
      <c r="R527">
        <f>ROUND(CS527*I527,2)</f>
        <v>0</v>
      </c>
      <c r="S527">
        <f>ROUND(CT527*I527,2)</f>
        <v>0</v>
      </c>
      <c r="T527">
        <f t="shared" si="382"/>
        <v>0</v>
      </c>
      <c r="U527">
        <f>ROUND(CV527*I527,7)</f>
        <v>0</v>
      </c>
      <c r="V527">
        <f>ROUND(CW527*I527,7)</f>
        <v>0</v>
      </c>
      <c r="W527">
        <f t="shared" si="383"/>
        <v>0</v>
      </c>
      <c r="X527">
        <f t="shared" si="384"/>
        <v>0</v>
      </c>
      <c r="Y527">
        <f t="shared" si="385"/>
        <v>0</v>
      </c>
      <c r="AA527">
        <v>32945098</v>
      </c>
      <c r="AB527">
        <f t="shared" si="386"/>
        <v>60840.08</v>
      </c>
      <c r="AC527">
        <f>ROUND((ES527),6)</f>
        <v>60840.08</v>
      </c>
      <c r="AD527">
        <f>ROUND((((ET527)-(EU527))+AE527),6)</f>
        <v>0</v>
      </c>
      <c r="AE527">
        <f t="shared" si="401"/>
        <v>0</v>
      </c>
      <c r="AF527">
        <f t="shared" si="401"/>
        <v>0</v>
      </c>
      <c r="AG527">
        <f t="shared" si="387"/>
        <v>0</v>
      </c>
      <c r="AH527">
        <f t="shared" si="402"/>
        <v>0</v>
      </c>
      <c r="AI527">
        <f t="shared" si="402"/>
        <v>0</v>
      </c>
      <c r="AJ527">
        <f t="shared" si="388"/>
        <v>0</v>
      </c>
      <c r="AK527">
        <v>60840.08</v>
      </c>
      <c r="AL527">
        <v>60840.08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1</v>
      </c>
      <c r="AW527">
        <v>1</v>
      </c>
      <c r="AZ527">
        <v>1</v>
      </c>
      <c r="BA527">
        <v>1</v>
      </c>
      <c r="BB527">
        <v>1</v>
      </c>
      <c r="BC527">
        <v>1.23</v>
      </c>
      <c r="BD527" t="s">
        <v>3</v>
      </c>
      <c r="BE527" t="s">
        <v>3</v>
      </c>
      <c r="BF527" t="s">
        <v>3</v>
      </c>
      <c r="BG527" t="s">
        <v>3</v>
      </c>
      <c r="BH527">
        <v>3</v>
      </c>
      <c r="BI527">
        <v>1</v>
      </c>
      <c r="BJ527" t="s">
        <v>293</v>
      </c>
      <c r="BM527">
        <v>500001</v>
      </c>
      <c r="BN527">
        <v>0</v>
      </c>
      <c r="BO527" t="s">
        <v>291</v>
      </c>
      <c r="BP527">
        <v>1</v>
      </c>
      <c r="BQ527">
        <v>8</v>
      </c>
      <c r="BR527">
        <v>0</v>
      </c>
      <c r="BS527">
        <v>1</v>
      </c>
      <c r="BT527">
        <v>1</v>
      </c>
      <c r="BU527">
        <v>1</v>
      </c>
      <c r="BV527">
        <v>1</v>
      </c>
      <c r="BW527">
        <v>1</v>
      </c>
      <c r="BX527">
        <v>1</v>
      </c>
      <c r="BY527" t="s">
        <v>3</v>
      </c>
      <c r="BZ527">
        <v>0</v>
      </c>
      <c r="CA527">
        <v>0</v>
      </c>
      <c r="CB527" t="s">
        <v>3</v>
      </c>
      <c r="CE527">
        <v>0</v>
      </c>
      <c r="CF527">
        <v>0</v>
      </c>
      <c r="CG527">
        <v>0</v>
      </c>
      <c r="CM527">
        <v>0</v>
      </c>
      <c r="CN527" t="s">
        <v>3</v>
      </c>
      <c r="CO527">
        <v>0</v>
      </c>
      <c r="CP527">
        <f t="shared" si="389"/>
        <v>0</v>
      </c>
      <c r="CQ527">
        <f>ROUND(AL527*BC527,2)</f>
        <v>74833.3</v>
      </c>
      <c r="CR527">
        <f>ROUND(AM527*BB527,2)</f>
        <v>0</v>
      </c>
      <c r="CS527">
        <f>ROUND(AN527*BS527,2)</f>
        <v>0</v>
      </c>
      <c r="CT527">
        <f>ROUND(AO527*BA527,2)</f>
        <v>0</v>
      </c>
      <c r="CU527">
        <f t="shared" si="390"/>
        <v>0</v>
      </c>
      <c r="CV527">
        <f t="shared" si="403"/>
        <v>0</v>
      </c>
      <c r="CW527">
        <f t="shared" si="403"/>
        <v>0</v>
      </c>
      <c r="CX527">
        <f t="shared" si="391"/>
        <v>0</v>
      </c>
      <c r="CY527">
        <f>0</f>
        <v>0</v>
      </c>
      <c r="CZ527">
        <f>0</f>
        <v>0</v>
      </c>
      <c r="DC527" t="s">
        <v>3</v>
      </c>
      <c r="DD527" t="s">
        <v>3</v>
      </c>
      <c r="DE527" t="s">
        <v>3</v>
      </c>
      <c r="DF527" t="s">
        <v>3</v>
      </c>
      <c r="DG527" t="s">
        <v>3</v>
      </c>
      <c r="DH527" t="s">
        <v>3</v>
      </c>
      <c r="DI527" t="s">
        <v>3</v>
      </c>
      <c r="DJ527" t="s">
        <v>3</v>
      </c>
      <c r="DK527" t="s">
        <v>3</v>
      </c>
      <c r="DL527" t="s">
        <v>3</v>
      </c>
      <c r="DM527" t="s">
        <v>3</v>
      </c>
      <c r="DN527">
        <v>0</v>
      </c>
      <c r="DO527">
        <v>0</v>
      </c>
      <c r="DP527">
        <v>1</v>
      </c>
      <c r="DQ527">
        <v>1</v>
      </c>
      <c r="DU527">
        <v>1009</v>
      </c>
      <c r="DV527" t="s">
        <v>33</v>
      </c>
      <c r="DW527" t="s">
        <v>33</v>
      </c>
      <c r="DX527">
        <v>1000</v>
      </c>
      <c r="DZ527" t="s">
        <v>3</v>
      </c>
      <c r="EA527" t="s">
        <v>3</v>
      </c>
      <c r="EB527" t="s">
        <v>3</v>
      </c>
      <c r="EC527" t="s">
        <v>3</v>
      </c>
      <c r="EE527">
        <v>31727907</v>
      </c>
      <c r="EF527">
        <v>8</v>
      </c>
      <c r="EG527" t="s">
        <v>73</v>
      </c>
      <c r="EH527">
        <v>0</v>
      </c>
      <c r="EI527" t="s">
        <v>3</v>
      </c>
      <c r="EJ527">
        <v>1</v>
      </c>
      <c r="EK527">
        <v>500001</v>
      </c>
      <c r="EL527" t="s">
        <v>74</v>
      </c>
      <c r="EM527" t="s">
        <v>75</v>
      </c>
      <c r="EO527" t="s">
        <v>3</v>
      </c>
      <c r="EQ527">
        <v>0</v>
      </c>
      <c r="ER527">
        <v>60840.08</v>
      </c>
      <c r="ES527">
        <v>60840.08</v>
      </c>
      <c r="ET527">
        <v>0</v>
      </c>
      <c r="EU527">
        <v>0</v>
      </c>
      <c r="EV527">
        <v>0</v>
      </c>
      <c r="EW527">
        <v>0</v>
      </c>
      <c r="EX527">
        <v>0</v>
      </c>
      <c r="EY527">
        <v>0</v>
      </c>
      <c r="FQ527">
        <v>0</v>
      </c>
      <c r="FR527">
        <f t="shared" si="392"/>
        <v>0</v>
      </c>
      <c r="FS527">
        <v>0</v>
      </c>
      <c r="FX527">
        <v>0</v>
      </c>
      <c r="FY527">
        <v>0</v>
      </c>
      <c r="GA527" t="s">
        <v>3</v>
      </c>
      <c r="GD527">
        <v>1</v>
      </c>
      <c r="GF527">
        <v>-2132977165</v>
      </c>
      <c r="GG527">
        <v>2</v>
      </c>
      <c r="GH527">
        <v>1</v>
      </c>
      <c r="GI527">
        <v>2</v>
      </c>
      <c r="GJ527">
        <v>0</v>
      </c>
      <c r="GK527">
        <v>0</v>
      </c>
      <c r="GL527">
        <f t="shared" si="393"/>
        <v>0</v>
      </c>
      <c r="GM527">
        <f t="shared" si="394"/>
        <v>0</v>
      </c>
      <c r="GN527">
        <f t="shared" si="395"/>
        <v>0</v>
      </c>
      <c r="GO527">
        <f t="shared" si="396"/>
        <v>0</v>
      </c>
      <c r="GP527">
        <f t="shared" si="397"/>
        <v>0</v>
      </c>
      <c r="GR527">
        <v>0</v>
      </c>
      <c r="GS527">
        <v>3</v>
      </c>
      <c r="GT527">
        <v>0</v>
      </c>
      <c r="GU527" t="s">
        <v>3</v>
      </c>
      <c r="GV527">
        <f t="shared" si="398"/>
        <v>0</v>
      </c>
      <c r="GW527">
        <v>1</v>
      </c>
      <c r="GX527">
        <f t="shared" si="399"/>
        <v>0</v>
      </c>
      <c r="HA527">
        <v>0</v>
      </c>
      <c r="HB527">
        <v>0</v>
      </c>
      <c r="HC527">
        <f t="shared" si="400"/>
        <v>0</v>
      </c>
      <c r="HE527" t="s">
        <v>3</v>
      </c>
      <c r="HF527" t="s">
        <v>3</v>
      </c>
      <c r="HM527" t="s">
        <v>3</v>
      </c>
      <c r="HN527" t="s">
        <v>3</v>
      </c>
      <c r="HO527" t="s">
        <v>3</v>
      </c>
      <c r="HP527" t="s">
        <v>3</v>
      </c>
      <c r="HQ527" t="s">
        <v>3</v>
      </c>
      <c r="IK527">
        <v>0</v>
      </c>
    </row>
    <row r="528" spans="1:245" x14ac:dyDescent="0.2">
      <c r="A528">
        <v>17</v>
      </c>
      <c r="B528">
        <v>1</v>
      </c>
      <c r="C528">
        <f>ROW(SmtRes!A369)</f>
        <v>369</v>
      </c>
      <c r="D528">
        <f>ROW(EtalonRes!A369)</f>
        <v>369</v>
      </c>
      <c r="E528" t="s">
        <v>594</v>
      </c>
      <c r="F528" t="s">
        <v>330</v>
      </c>
      <c r="G528" t="s">
        <v>331</v>
      </c>
      <c r="H528" t="s">
        <v>22</v>
      </c>
      <c r="I528">
        <v>0</v>
      </c>
      <c r="J528">
        <v>0</v>
      </c>
      <c r="K528">
        <v>0</v>
      </c>
      <c r="O528">
        <f t="shared" si="381"/>
        <v>0</v>
      </c>
      <c r="P528">
        <f>SUMIF(SmtRes!AQ361:'SmtRes'!AQ369,"=1",SmtRes!DF361:'SmtRes'!DF369)</f>
        <v>0</v>
      </c>
      <c r="Q528">
        <f>SUMIF(SmtRes!AQ361:'SmtRes'!AQ369,"=1",SmtRes!DG361:'SmtRes'!DG369)</f>
        <v>0</v>
      </c>
      <c r="R528">
        <f>SUMIF(SmtRes!AQ361:'SmtRes'!AQ369,"=1",SmtRes!DH361:'SmtRes'!DH369)</f>
        <v>0</v>
      </c>
      <c r="S528">
        <f>SUMIF(SmtRes!AQ361:'SmtRes'!AQ369,"=1",SmtRes!DI361:'SmtRes'!DI369)</f>
        <v>0</v>
      </c>
      <c r="T528">
        <f t="shared" si="382"/>
        <v>0</v>
      </c>
      <c r="U528">
        <f>SUMIF(SmtRes!AQ361:'SmtRes'!AQ369,"=1",SmtRes!CV361:'SmtRes'!CV369)</f>
        <v>0</v>
      </c>
      <c r="V528">
        <f>SUMIF(SmtRes!AQ361:'SmtRes'!AQ369,"=1",SmtRes!CW361:'SmtRes'!CW369)</f>
        <v>0</v>
      </c>
      <c r="W528">
        <f t="shared" si="383"/>
        <v>0</v>
      </c>
      <c r="X528">
        <f t="shared" si="384"/>
        <v>0</v>
      </c>
      <c r="Y528">
        <f t="shared" si="385"/>
        <v>0</v>
      </c>
      <c r="AA528">
        <v>32945098</v>
      </c>
      <c r="AB528">
        <f t="shared" si="386"/>
        <v>20784.822390000001</v>
      </c>
      <c r="AC528">
        <f>ROUND((0),6)</f>
        <v>0</v>
      </c>
      <c r="AD528">
        <f>ROUND((((0)-(0))+AE528),6)</f>
        <v>0</v>
      </c>
      <c r="AE528">
        <f>ROUND((0),6)</f>
        <v>0</v>
      </c>
      <c r="AF528">
        <f>ROUND((SUM(SmtRes!BT361:'SmtRes'!BT369)),6)</f>
        <v>20784.822390000001</v>
      </c>
      <c r="AG528">
        <f t="shared" si="387"/>
        <v>0</v>
      </c>
      <c r="AH528">
        <f>(SUM(SmtRes!BU361:'SmtRes'!BU369))</f>
        <v>45.97699999999999</v>
      </c>
      <c r="AI528">
        <f>(SUM(SmtRes!BV361:'SmtRes'!BV369))</f>
        <v>0.13750000000000001</v>
      </c>
      <c r="AJ528">
        <f t="shared" si="388"/>
        <v>0</v>
      </c>
      <c r="AK528">
        <v>18073.758599999997</v>
      </c>
      <c r="AL528">
        <v>0</v>
      </c>
      <c r="AM528">
        <v>0</v>
      </c>
      <c r="AN528">
        <v>0</v>
      </c>
      <c r="AO528">
        <v>18073.758599999997</v>
      </c>
      <c r="AP528">
        <v>0</v>
      </c>
      <c r="AQ528">
        <v>39.979999999999997</v>
      </c>
      <c r="AR528">
        <v>0.11</v>
      </c>
      <c r="AS528">
        <v>0</v>
      </c>
      <c r="AT528">
        <v>90</v>
      </c>
      <c r="AU528">
        <v>41.65</v>
      </c>
      <c r="AV528">
        <v>1</v>
      </c>
      <c r="AW528">
        <v>1</v>
      </c>
      <c r="AZ528">
        <v>1</v>
      </c>
      <c r="BA528">
        <v>1</v>
      </c>
      <c r="BB528">
        <v>1</v>
      </c>
      <c r="BC528">
        <v>1</v>
      </c>
      <c r="BD528" t="s">
        <v>3</v>
      </c>
      <c r="BE528" t="s">
        <v>3</v>
      </c>
      <c r="BF528" t="s">
        <v>3</v>
      </c>
      <c r="BG528" t="s">
        <v>3</v>
      </c>
      <c r="BH528">
        <v>0</v>
      </c>
      <c r="BI528">
        <v>1</v>
      </c>
      <c r="BJ528" t="s">
        <v>332</v>
      </c>
      <c r="BM528">
        <v>15001</v>
      </c>
      <c r="BN528">
        <v>0</v>
      </c>
      <c r="BO528" t="s">
        <v>3</v>
      </c>
      <c r="BP528">
        <v>0</v>
      </c>
      <c r="BQ528">
        <v>2</v>
      </c>
      <c r="BR528">
        <v>0</v>
      </c>
      <c r="BS528">
        <v>1</v>
      </c>
      <c r="BT528">
        <v>1</v>
      </c>
      <c r="BU528">
        <v>1</v>
      </c>
      <c r="BV528">
        <v>1</v>
      </c>
      <c r="BW528">
        <v>1</v>
      </c>
      <c r="BX528">
        <v>1</v>
      </c>
      <c r="BY528" t="s">
        <v>3</v>
      </c>
      <c r="BZ528">
        <v>100</v>
      </c>
      <c r="CA528">
        <v>49</v>
      </c>
      <c r="CB528" t="s">
        <v>3</v>
      </c>
      <c r="CE528">
        <v>0</v>
      </c>
      <c r="CF528">
        <v>0</v>
      </c>
      <c r="CG528">
        <v>0</v>
      </c>
      <c r="CM528">
        <v>0</v>
      </c>
      <c r="CN528" t="s">
        <v>1038</v>
      </c>
      <c r="CO528">
        <v>0</v>
      </c>
      <c r="CP528">
        <f t="shared" si="389"/>
        <v>0</v>
      </c>
      <c r="CQ528">
        <f>SUMIF(SmtRes!AQ361:'SmtRes'!AQ369,"=1",SmtRes!AA361:'SmtRes'!AA369)</f>
        <v>0</v>
      </c>
      <c r="CR528">
        <f>SUMIF(SmtRes!AQ361:'SmtRes'!AQ369,"=1",SmtRes!AB361:'SmtRes'!AB369)</f>
        <v>0</v>
      </c>
      <c r="CS528">
        <f>SUMIF(SmtRes!AQ361:'SmtRes'!AQ369,"=1",SmtRes!AC361:'SmtRes'!AC369)</f>
        <v>0</v>
      </c>
      <c r="CT528">
        <f>SUMIF(SmtRes!AQ361:'SmtRes'!AQ369,"=1",SmtRes!AD361:'SmtRes'!AD369)</f>
        <v>452.07</v>
      </c>
      <c r="CU528">
        <f t="shared" si="390"/>
        <v>0</v>
      </c>
      <c r="CV528">
        <f>SUMIF(SmtRes!AQ361:'SmtRes'!AQ369,"=1",SmtRes!BU361:'SmtRes'!BU369)</f>
        <v>45.97699999999999</v>
      </c>
      <c r="CW528">
        <f>SUMIF(SmtRes!AQ361:'SmtRes'!AQ369,"=1",SmtRes!BV361:'SmtRes'!BV369)</f>
        <v>0.13750000000000001</v>
      </c>
      <c r="CX528">
        <f t="shared" si="391"/>
        <v>0</v>
      </c>
      <c r="CY528">
        <f>(((S528+R528)*AT528)/100)</f>
        <v>0</v>
      </c>
      <c r="CZ528">
        <f>(((S528+R528)*AU528)/100)</f>
        <v>0</v>
      </c>
      <c r="DC528" t="s">
        <v>3</v>
      </c>
      <c r="DD528" t="s">
        <v>3</v>
      </c>
      <c r="DE528" t="s">
        <v>520</v>
      </c>
      <c r="DF528" t="s">
        <v>520</v>
      </c>
      <c r="DG528" t="s">
        <v>521</v>
      </c>
      <c r="DH528" t="s">
        <v>3</v>
      </c>
      <c r="DI528" t="s">
        <v>521</v>
      </c>
      <c r="DJ528" t="s">
        <v>520</v>
      </c>
      <c r="DK528" t="s">
        <v>3</v>
      </c>
      <c r="DL528" t="s">
        <v>522</v>
      </c>
      <c r="DM528" t="s">
        <v>523</v>
      </c>
      <c r="DN528">
        <v>0</v>
      </c>
      <c r="DO528">
        <v>0</v>
      </c>
      <c r="DP528">
        <v>1</v>
      </c>
      <c r="DQ528">
        <v>1</v>
      </c>
      <c r="DU528">
        <v>1005</v>
      </c>
      <c r="DV528" t="s">
        <v>22</v>
      </c>
      <c r="DW528" t="s">
        <v>22</v>
      </c>
      <c r="DX528">
        <v>100</v>
      </c>
      <c r="DZ528" t="s">
        <v>3</v>
      </c>
      <c r="EA528" t="s">
        <v>3</v>
      </c>
      <c r="EB528" t="s">
        <v>3</v>
      </c>
      <c r="EC528" t="s">
        <v>3</v>
      </c>
      <c r="EE528">
        <v>31728000</v>
      </c>
      <c r="EF528">
        <v>2</v>
      </c>
      <c r="EG528" t="s">
        <v>24</v>
      </c>
      <c r="EH528">
        <v>15</v>
      </c>
      <c r="EI528" t="s">
        <v>182</v>
      </c>
      <c r="EJ528">
        <v>1</v>
      </c>
      <c r="EK528">
        <v>15001</v>
      </c>
      <c r="EL528" t="s">
        <v>182</v>
      </c>
      <c r="EM528" t="s">
        <v>183</v>
      </c>
      <c r="EO528" t="s">
        <v>44</v>
      </c>
      <c r="EQ528">
        <v>0</v>
      </c>
      <c r="ER528">
        <v>0</v>
      </c>
      <c r="ES528">
        <v>0</v>
      </c>
      <c r="ET528">
        <v>0</v>
      </c>
      <c r="EU528">
        <v>0</v>
      </c>
      <c r="EV528">
        <v>0</v>
      </c>
      <c r="EW528">
        <v>39.979999999999997</v>
      </c>
      <c r="EX528">
        <v>0.11</v>
      </c>
      <c r="EY528">
        <v>0</v>
      </c>
      <c r="FQ528">
        <v>0</v>
      </c>
      <c r="FR528">
        <f t="shared" si="392"/>
        <v>0</v>
      </c>
      <c r="FS528">
        <v>0</v>
      </c>
      <c r="FX528">
        <v>90</v>
      </c>
      <c r="FY528">
        <v>41.65</v>
      </c>
      <c r="GA528" t="s">
        <v>3</v>
      </c>
      <c r="GD528">
        <v>1</v>
      </c>
      <c r="GF528">
        <v>-1841654430</v>
      </c>
      <c r="GG528">
        <v>2</v>
      </c>
      <c r="GH528">
        <v>1</v>
      </c>
      <c r="GI528">
        <v>-2</v>
      </c>
      <c r="GJ528">
        <v>0</v>
      </c>
      <c r="GK528">
        <v>0</v>
      </c>
      <c r="GL528">
        <f t="shared" si="393"/>
        <v>0</v>
      </c>
      <c r="GM528">
        <f t="shared" si="394"/>
        <v>0</v>
      </c>
      <c r="GN528">
        <f t="shared" si="395"/>
        <v>0</v>
      </c>
      <c r="GO528">
        <f t="shared" si="396"/>
        <v>0</v>
      </c>
      <c r="GP528">
        <f t="shared" si="397"/>
        <v>0</v>
      </c>
      <c r="GR528">
        <v>0</v>
      </c>
      <c r="GS528">
        <v>3</v>
      </c>
      <c r="GT528">
        <v>0</v>
      </c>
      <c r="GU528" t="s">
        <v>3</v>
      </c>
      <c r="GV528">
        <f t="shared" si="398"/>
        <v>0</v>
      </c>
      <c r="GW528">
        <v>1</v>
      </c>
      <c r="GX528">
        <f t="shared" si="399"/>
        <v>0</v>
      </c>
      <c r="HA528">
        <v>0</v>
      </c>
      <c r="HB528">
        <v>0</v>
      </c>
      <c r="HC528">
        <f t="shared" si="400"/>
        <v>0</v>
      </c>
      <c r="HE528" t="s">
        <v>3</v>
      </c>
      <c r="HF528" t="s">
        <v>3</v>
      </c>
      <c r="HM528" t="s">
        <v>3</v>
      </c>
      <c r="HN528" t="s">
        <v>184</v>
      </c>
      <c r="HO528" t="s">
        <v>185</v>
      </c>
      <c r="HP528" t="s">
        <v>182</v>
      </c>
      <c r="HQ528" t="s">
        <v>182</v>
      </c>
      <c r="IK528">
        <v>0</v>
      </c>
    </row>
    <row r="529" spans="1:245" x14ac:dyDescent="0.2">
      <c r="A529">
        <v>18</v>
      </c>
      <c r="B529">
        <v>1</v>
      </c>
      <c r="C529">
        <v>367</v>
      </c>
      <c r="E529" t="s">
        <v>595</v>
      </c>
      <c r="F529" t="s">
        <v>187</v>
      </c>
      <c r="G529" t="s">
        <v>188</v>
      </c>
      <c r="H529" t="s">
        <v>33</v>
      </c>
      <c r="I529">
        <v>0</v>
      </c>
      <c r="J529">
        <v>3.3000000000000002E-2</v>
      </c>
      <c r="K529">
        <v>0</v>
      </c>
      <c r="O529">
        <f t="shared" si="381"/>
        <v>0</v>
      </c>
      <c r="P529">
        <f>ROUND(CQ529*I529,2)</f>
        <v>0</v>
      </c>
      <c r="Q529">
        <f>ROUND(CR529*I529,2)</f>
        <v>0</v>
      </c>
      <c r="R529">
        <f>ROUND(CS529*I529,2)</f>
        <v>0</v>
      </c>
      <c r="S529">
        <f>ROUND(CT529*I529,2)</f>
        <v>0</v>
      </c>
      <c r="T529">
        <f t="shared" si="382"/>
        <v>0</v>
      </c>
      <c r="U529">
        <f>ROUND(CV529*I529,7)</f>
        <v>0</v>
      </c>
      <c r="V529">
        <f>ROUND(CW529*I529,7)</f>
        <v>0</v>
      </c>
      <c r="W529">
        <f t="shared" si="383"/>
        <v>0</v>
      </c>
      <c r="X529">
        <f t="shared" si="384"/>
        <v>0</v>
      </c>
      <c r="Y529">
        <f t="shared" si="385"/>
        <v>0</v>
      </c>
      <c r="AA529">
        <v>32945098</v>
      </c>
      <c r="AB529">
        <f t="shared" si="386"/>
        <v>0</v>
      </c>
      <c r="AC529">
        <f>ROUND((ES529),6)</f>
        <v>0</v>
      </c>
      <c r="AD529">
        <f>ROUND((((ET529)-(EU529))+AE529),6)</f>
        <v>0</v>
      </c>
      <c r="AE529">
        <f t="shared" ref="AE529:AF532" si="404">ROUND((EU529),6)</f>
        <v>0</v>
      </c>
      <c r="AF529">
        <f t="shared" si="404"/>
        <v>0</v>
      </c>
      <c r="AG529">
        <f t="shared" si="387"/>
        <v>0</v>
      </c>
      <c r="AH529">
        <f t="shared" ref="AH529:AI532" si="405">(EW529)</f>
        <v>0</v>
      </c>
      <c r="AI529">
        <f t="shared" si="405"/>
        <v>0</v>
      </c>
      <c r="AJ529">
        <f t="shared" si="388"/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100</v>
      </c>
      <c r="AU529">
        <v>49</v>
      </c>
      <c r="AV529">
        <v>1</v>
      </c>
      <c r="AW529">
        <v>1</v>
      </c>
      <c r="AZ529">
        <v>1</v>
      </c>
      <c r="BA529">
        <v>1</v>
      </c>
      <c r="BB529">
        <v>1</v>
      </c>
      <c r="BC529">
        <v>1</v>
      </c>
      <c r="BD529" t="s">
        <v>3</v>
      </c>
      <c r="BE529" t="s">
        <v>3</v>
      </c>
      <c r="BF529" t="s">
        <v>3</v>
      </c>
      <c r="BG529" t="s">
        <v>3</v>
      </c>
      <c r="BH529">
        <v>3</v>
      </c>
      <c r="BI529">
        <v>1</v>
      </c>
      <c r="BJ529" t="s">
        <v>3</v>
      </c>
      <c r="BM529">
        <v>15001</v>
      </c>
      <c r="BN529">
        <v>0</v>
      </c>
      <c r="BO529" t="s">
        <v>3</v>
      </c>
      <c r="BP529">
        <v>0</v>
      </c>
      <c r="BQ529">
        <v>2</v>
      </c>
      <c r="BR529">
        <v>0</v>
      </c>
      <c r="BS529">
        <v>1</v>
      </c>
      <c r="BT529">
        <v>1</v>
      </c>
      <c r="BU529">
        <v>1</v>
      </c>
      <c r="BV529">
        <v>1</v>
      </c>
      <c r="BW529">
        <v>1</v>
      </c>
      <c r="BX529">
        <v>1</v>
      </c>
      <c r="BY529" t="s">
        <v>3</v>
      </c>
      <c r="BZ529">
        <v>100</v>
      </c>
      <c r="CA529">
        <v>49</v>
      </c>
      <c r="CB529" t="s">
        <v>3</v>
      </c>
      <c r="CE529">
        <v>0</v>
      </c>
      <c r="CF529">
        <v>0</v>
      </c>
      <c r="CG529">
        <v>0</v>
      </c>
      <c r="CM529">
        <v>0</v>
      </c>
      <c r="CN529" t="s">
        <v>3</v>
      </c>
      <c r="CO529">
        <v>0</v>
      </c>
      <c r="CP529">
        <f t="shared" si="389"/>
        <v>0</v>
      </c>
      <c r="CQ529">
        <f>ROUND(AL529*BC529,2)</f>
        <v>0</v>
      </c>
      <c r="CR529">
        <f>ROUND(AM529*BB529,2)</f>
        <v>0</v>
      </c>
      <c r="CS529">
        <f>ROUND(AN529*BS529,2)</f>
        <v>0</v>
      </c>
      <c r="CT529">
        <f>ROUND(AO529*BA529,2)</f>
        <v>0</v>
      </c>
      <c r="CU529">
        <f t="shared" si="390"/>
        <v>0</v>
      </c>
      <c r="CV529">
        <f t="shared" ref="CV529:CW532" si="406">AH529</f>
        <v>0</v>
      </c>
      <c r="CW529">
        <f t="shared" si="406"/>
        <v>0</v>
      </c>
      <c r="CX529">
        <f t="shared" si="391"/>
        <v>0</v>
      </c>
      <c r="CY529">
        <f>(((S529+R529)*AT529)/100)</f>
        <v>0</v>
      </c>
      <c r="CZ529">
        <f>(((S529+R529)*AU529)/100)</f>
        <v>0</v>
      </c>
      <c r="DC529" t="s">
        <v>3</v>
      </c>
      <c r="DD529" t="s">
        <v>3</v>
      </c>
      <c r="DE529" t="s">
        <v>3</v>
      </c>
      <c r="DF529" t="s">
        <v>3</v>
      </c>
      <c r="DG529" t="s">
        <v>3</v>
      </c>
      <c r="DH529" t="s">
        <v>3</v>
      </c>
      <c r="DI529" t="s">
        <v>3</v>
      </c>
      <c r="DJ529" t="s">
        <v>3</v>
      </c>
      <c r="DK529" t="s">
        <v>3</v>
      </c>
      <c r="DL529" t="s">
        <v>3</v>
      </c>
      <c r="DM529" t="s">
        <v>3</v>
      </c>
      <c r="DN529">
        <v>0</v>
      </c>
      <c r="DO529">
        <v>0</v>
      </c>
      <c r="DP529">
        <v>1</v>
      </c>
      <c r="DQ529">
        <v>1</v>
      </c>
      <c r="DU529">
        <v>1009</v>
      </c>
      <c r="DV529" t="s">
        <v>33</v>
      </c>
      <c r="DW529" t="s">
        <v>33</v>
      </c>
      <c r="DX529">
        <v>1000</v>
      </c>
      <c r="DZ529" t="s">
        <v>3</v>
      </c>
      <c r="EA529" t="s">
        <v>3</v>
      </c>
      <c r="EB529" t="s">
        <v>3</v>
      </c>
      <c r="EC529" t="s">
        <v>3</v>
      </c>
      <c r="EE529">
        <v>31728000</v>
      </c>
      <c r="EF529">
        <v>2</v>
      </c>
      <c r="EG529" t="s">
        <v>24</v>
      </c>
      <c r="EH529">
        <v>15</v>
      </c>
      <c r="EI529" t="s">
        <v>182</v>
      </c>
      <c r="EJ529">
        <v>1</v>
      </c>
      <c r="EK529">
        <v>15001</v>
      </c>
      <c r="EL529" t="s">
        <v>182</v>
      </c>
      <c r="EM529" t="s">
        <v>183</v>
      </c>
      <c r="EO529" t="s">
        <v>3</v>
      </c>
      <c r="EQ529">
        <v>0</v>
      </c>
      <c r="ER529">
        <v>0</v>
      </c>
      <c r="ES529">
        <v>0</v>
      </c>
      <c r="ET529">
        <v>0</v>
      </c>
      <c r="EU529">
        <v>0</v>
      </c>
      <c r="EV529">
        <v>0</v>
      </c>
      <c r="EW529">
        <v>0</v>
      </c>
      <c r="EX529">
        <v>0</v>
      </c>
      <c r="FQ529">
        <v>0</v>
      </c>
      <c r="FR529">
        <f t="shared" si="392"/>
        <v>0</v>
      </c>
      <c r="FS529">
        <v>0</v>
      </c>
      <c r="FX529">
        <v>100</v>
      </c>
      <c r="FY529">
        <v>49</v>
      </c>
      <c r="GA529" t="s">
        <v>3</v>
      </c>
      <c r="GD529">
        <v>1</v>
      </c>
      <c r="GF529">
        <v>1853111044</v>
      </c>
      <c r="GG529">
        <v>2</v>
      </c>
      <c r="GH529">
        <v>1</v>
      </c>
      <c r="GI529">
        <v>-2</v>
      </c>
      <c r="GJ529">
        <v>0</v>
      </c>
      <c r="GK529">
        <v>0</v>
      </c>
      <c r="GL529">
        <f t="shared" si="393"/>
        <v>0</v>
      </c>
      <c r="GM529">
        <f t="shared" si="394"/>
        <v>0</v>
      </c>
      <c r="GN529">
        <f t="shared" si="395"/>
        <v>0</v>
      </c>
      <c r="GO529">
        <f t="shared" si="396"/>
        <v>0</v>
      </c>
      <c r="GP529">
        <f t="shared" si="397"/>
        <v>0</v>
      </c>
      <c r="GR529">
        <v>0</v>
      </c>
      <c r="GS529">
        <v>3</v>
      </c>
      <c r="GT529">
        <v>0</v>
      </c>
      <c r="GU529" t="s">
        <v>3</v>
      </c>
      <c r="GV529">
        <f t="shared" si="398"/>
        <v>0</v>
      </c>
      <c r="GW529">
        <v>1</v>
      </c>
      <c r="GX529">
        <f t="shared" si="399"/>
        <v>0</v>
      </c>
      <c r="HA529">
        <v>0</v>
      </c>
      <c r="HB529">
        <v>0</v>
      </c>
      <c r="HC529">
        <f t="shared" si="400"/>
        <v>0</v>
      </c>
      <c r="HE529" t="s">
        <v>3</v>
      </c>
      <c r="HF529" t="s">
        <v>3</v>
      </c>
      <c r="HM529" t="s">
        <v>3</v>
      </c>
      <c r="HN529" t="s">
        <v>184</v>
      </c>
      <c r="HO529" t="s">
        <v>185</v>
      </c>
      <c r="HP529" t="s">
        <v>182</v>
      </c>
      <c r="HQ529" t="s">
        <v>182</v>
      </c>
      <c r="IK529">
        <v>0</v>
      </c>
    </row>
    <row r="530" spans="1:245" x14ac:dyDescent="0.2">
      <c r="A530">
        <v>18</v>
      </c>
      <c r="B530">
        <v>1</v>
      </c>
      <c r="C530">
        <v>368</v>
      </c>
      <c r="E530" t="s">
        <v>596</v>
      </c>
      <c r="F530" t="s">
        <v>190</v>
      </c>
      <c r="G530" t="s">
        <v>191</v>
      </c>
      <c r="H530" t="s">
        <v>33</v>
      </c>
      <c r="I530">
        <v>0</v>
      </c>
      <c r="J530">
        <v>2.2000000000000002E-2</v>
      </c>
      <c r="K530">
        <v>0</v>
      </c>
      <c r="O530">
        <f t="shared" si="381"/>
        <v>0</v>
      </c>
      <c r="P530">
        <f>ROUND(CQ530*I530,2)</f>
        <v>0</v>
      </c>
      <c r="Q530">
        <f>ROUND(CR530*I530,2)</f>
        <v>0</v>
      </c>
      <c r="R530">
        <f>ROUND(CS530*I530,2)</f>
        <v>0</v>
      </c>
      <c r="S530">
        <f>ROUND(CT530*I530,2)</f>
        <v>0</v>
      </c>
      <c r="T530">
        <f t="shared" si="382"/>
        <v>0</v>
      </c>
      <c r="U530">
        <f>ROUND(CV530*I530,7)</f>
        <v>0</v>
      </c>
      <c r="V530">
        <f>ROUND(CW530*I530,7)</f>
        <v>0</v>
      </c>
      <c r="W530">
        <f t="shared" si="383"/>
        <v>0</v>
      </c>
      <c r="X530">
        <f t="shared" si="384"/>
        <v>0</v>
      </c>
      <c r="Y530">
        <f t="shared" si="385"/>
        <v>0</v>
      </c>
      <c r="AA530">
        <v>32945098</v>
      </c>
      <c r="AB530">
        <f t="shared" si="386"/>
        <v>0</v>
      </c>
      <c r="AC530">
        <f>ROUND((ES530),6)</f>
        <v>0</v>
      </c>
      <c r="AD530">
        <f>ROUND((((ET530)-(EU530))+AE530),6)</f>
        <v>0</v>
      </c>
      <c r="AE530">
        <f t="shared" si="404"/>
        <v>0</v>
      </c>
      <c r="AF530">
        <f t="shared" si="404"/>
        <v>0</v>
      </c>
      <c r="AG530">
        <f t="shared" si="387"/>
        <v>0</v>
      </c>
      <c r="AH530">
        <f t="shared" si="405"/>
        <v>0</v>
      </c>
      <c r="AI530">
        <f t="shared" si="405"/>
        <v>0</v>
      </c>
      <c r="AJ530">
        <f t="shared" si="388"/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100</v>
      </c>
      <c r="AU530">
        <v>49</v>
      </c>
      <c r="AV530">
        <v>1</v>
      </c>
      <c r="AW530">
        <v>1</v>
      </c>
      <c r="AZ530">
        <v>1</v>
      </c>
      <c r="BA530">
        <v>1</v>
      </c>
      <c r="BB530">
        <v>1</v>
      </c>
      <c r="BC530">
        <v>1</v>
      </c>
      <c r="BD530" t="s">
        <v>3</v>
      </c>
      <c r="BE530" t="s">
        <v>3</v>
      </c>
      <c r="BF530" t="s">
        <v>3</v>
      </c>
      <c r="BG530" t="s">
        <v>3</v>
      </c>
      <c r="BH530">
        <v>3</v>
      </c>
      <c r="BI530">
        <v>1</v>
      </c>
      <c r="BJ530" t="s">
        <v>3</v>
      </c>
      <c r="BM530">
        <v>15001</v>
      </c>
      <c r="BN530">
        <v>0</v>
      </c>
      <c r="BO530" t="s">
        <v>3</v>
      </c>
      <c r="BP530">
        <v>0</v>
      </c>
      <c r="BQ530">
        <v>2</v>
      </c>
      <c r="BR530">
        <v>0</v>
      </c>
      <c r="BS530">
        <v>1</v>
      </c>
      <c r="BT530">
        <v>1</v>
      </c>
      <c r="BU530">
        <v>1</v>
      </c>
      <c r="BV530">
        <v>1</v>
      </c>
      <c r="BW530">
        <v>1</v>
      </c>
      <c r="BX530">
        <v>1</v>
      </c>
      <c r="BY530" t="s">
        <v>3</v>
      </c>
      <c r="BZ530">
        <v>100</v>
      </c>
      <c r="CA530">
        <v>49</v>
      </c>
      <c r="CB530" t="s">
        <v>3</v>
      </c>
      <c r="CE530">
        <v>0</v>
      </c>
      <c r="CF530">
        <v>0</v>
      </c>
      <c r="CG530">
        <v>0</v>
      </c>
      <c r="CM530">
        <v>0</v>
      </c>
      <c r="CN530" t="s">
        <v>3</v>
      </c>
      <c r="CO530">
        <v>0</v>
      </c>
      <c r="CP530">
        <f t="shared" si="389"/>
        <v>0</v>
      </c>
      <c r="CQ530">
        <f>ROUND(AL530*BC530,2)</f>
        <v>0</v>
      </c>
      <c r="CR530">
        <f>ROUND(AM530*BB530,2)</f>
        <v>0</v>
      </c>
      <c r="CS530">
        <f>ROUND(AN530*BS530,2)</f>
        <v>0</v>
      </c>
      <c r="CT530">
        <f>ROUND(AO530*BA530,2)</f>
        <v>0</v>
      </c>
      <c r="CU530">
        <f t="shared" si="390"/>
        <v>0</v>
      </c>
      <c r="CV530">
        <f t="shared" si="406"/>
        <v>0</v>
      </c>
      <c r="CW530">
        <f t="shared" si="406"/>
        <v>0</v>
      </c>
      <c r="CX530">
        <f t="shared" si="391"/>
        <v>0</v>
      </c>
      <c r="CY530">
        <f>(((S530+R530)*AT530)/100)</f>
        <v>0</v>
      </c>
      <c r="CZ530">
        <f>(((S530+R530)*AU530)/100)</f>
        <v>0</v>
      </c>
      <c r="DC530" t="s">
        <v>3</v>
      </c>
      <c r="DD530" t="s">
        <v>3</v>
      </c>
      <c r="DE530" t="s">
        <v>3</v>
      </c>
      <c r="DF530" t="s">
        <v>3</v>
      </c>
      <c r="DG530" t="s">
        <v>3</v>
      </c>
      <c r="DH530" t="s">
        <v>3</v>
      </c>
      <c r="DI530" t="s">
        <v>3</v>
      </c>
      <c r="DJ530" t="s">
        <v>3</v>
      </c>
      <c r="DK530" t="s">
        <v>3</v>
      </c>
      <c r="DL530" t="s">
        <v>3</v>
      </c>
      <c r="DM530" t="s">
        <v>3</v>
      </c>
      <c r="DN530">
        <v>0</v>
      </c>
      <c r="DO530">
        <v>0</v>
      </c>
      <c r="DP530">
        <v>1</v>
      </c>
      <c r="DQ530">
        <v>1</v>
      </c>
      <c r="DU530">
        <v>1009</v>
      </c>
      <c r="DV530" t="s">
        <v>33</v>
      </c>
      <c r="DW530" t="s">
        <v>33</v>
      </c>
      <c r="DX530">
        <v>1000</v>
      </c>
      <c r="DZ530" t="s">
        <v>3</v>
      </c>
      <c r="EA530" t="s">
        <v>3</v>
      </c>
      <c r="EB530" t="s">
        <v>3</v>
      </c>
      <c r="EC530" t="s">
        <v>3</v>
      </c>
      <c r="EE530">
        <v>31728000</v>
      </c>
      <c r="EF530">
        <v>2</v>
      </c>
      <c r="EG530" t="s">
        <v>24</v>
      </c>
      <c r="EH530">
        <v>15</v>
      </c>
      <c r="EI530" t="s">
        <v>182</v>
      </c>
      <c r="EJ530">
        <v>1</v>
      </c>
      <c r="EK530">
        <v>15001</v>
      </c>
      <c r="EL530" t="s">
        <v>182</v>
      </c>
      <c r="EM530" t="s">
        <v>183</v>
      </c>
      <c r="EO530" t="s">
        <v>3</v>
      </c>
      <c r="EQ530">
        <v>0</v>
      </c>
      <c r="ER530">
        <v>0</v>
      </c>
      <c r="ES530">
        <v>0</v>
      </c>
      <c r="ET530">
        <v>0</v>
      </c>
      <c r="EU530">
        <v>0</v>
      </c>
      <c r="EV530">
        <v>0</v>
      </c>
      <c r="EW530">
        <v>0</v>
      </c>
      <c r="EX530">
        <v>0</v>
      </c>
      <c r="FQ530">
        <v>0</v>
      </c>
      <c r="FR530">
        <f t="shared" si="392"/>
        <v>0</v>
      </c>
      <c r="FS530">
        <v>0</v>
      </c>
      <c r="FX530">
        <v>100</v>
      </c>
      <c r="FY530">
        <v>49</v>
      </c>
      <c r="GA530" t="s">
        <v>3</v>
      </c>
      <c r="GD530">
        <v>1</v>
      </c>
      <c r="GF530">
        <v>696686784</v>
      </c>
      <c r="GG530">
        <v>2</v>
      </c>
      <c r="GH530">
        <v>1</v>
      </c>
      <c r="GI530">
        <v>-2</v>
      </c>
      <c r="GJ530">
        <v>0</v>
      </c>
      <c r="GK530">
        <v>0</v>
      </c>
      <c r="GL530">
        <f t="shared" si="393"/>
        <v>0</v>
      </c>
      <c r="GM530">
        <f t="shared" si="394"/>
        <v>0</v>
      </c>
      <c r="GN530">
        <f t="shared" si="395"/>
        <v>0</v>
      </c>
      <c r="GO530">
        <f t="shared" si="396"/>
        <v>0</v>
      </c>
      <c r="GP530">
        <f t="shared" si="397"/>
        <v>0</v>
      </c>
      <c r="GR530">
        <v>0</v>
      </c>
      <c r="GS530">
        <v>3</v>
      </c>
      <c r="GT530">
        <v>0</v>
      </c>
      <c r="GU530" t="s">
        <v>3</v>
      </c>
      <c r="GV530">
        <f t="shared" si="398"/>
        <v>0</v>
      </c>
      <c r="GW530">
        <v>1</v>
      </c>
      <c r="GX530">
        <f t="shared" si="399"/>
        <v>0</v>
      </c>
      <c r="HA530">
        <v>0</v>
      </c>
      <c r="HB530">
        <v>0</v>
      </c>
      <c r="HC530">
        <f t="shared" si="400"/>
        <v>0</v>
      </c>
      <c r="HE530" t="s">
        <v>3</v>
      </c>
      <c r="HF530" t="s">
        <v>3</v>
      </c>
      <c r="HM530" t="s">
        <v>3</v>
      </c>
      <c r="HN530" t="s">
        <v>184</v>
      </c>
      <c r="HO530" t="s">
        <v>185</v>
      </c>
      <c r="HP530" t="s">
        <v>182</v>
      </c>
      <c r="HQ530" t="s">
        <v>182</v>
      </c>
      <c r="IK530">
        <v>0</v>
      </c>
    </row>
    <row r="531" spans="1:245" x14ac:dyDescent="0.2">
      <c r="A531">
        <v>17</v>
      </c>
      <c r="B531">
        <v>1</v>
      </c>
      <c r="E531" t="s">
        <v>597</v>
      </c>
      <c r="F531" t="s">
        <v>193</v>
      </c>
      <c r="G531" t="s">
        <v>194</v>
      </c>
      <c r="H531" t="s">
        <v>33</v>
      </c>
      <c r="I531">
        <v>0</v>
      </c>
      <c r="J531">
        <v>0</v>
      </c>
      <c r="K531">
        <v>0</v>
      </c>
      <c r="O531">
        <f t="shared" si="381"/>
        <v>0</v>
      </c>
      <c r="P531">
        <f>ROUND(CQ531*I531,2)</f>
        <v>0</v>
      </c>
      <c r="Q531">
        <f>ROUND(CR531*I531,2)</f>
        <v>0</v>
      </c>
      <c r="R531">
        <f>ROUND(CS531*I531,2)</f>
        <v>0</v>
      </c>
      <c r="S531">
        <f>ROUND(CT531*I531,2)</f>
        <v>0</v>
      </c>
      <c r="T531">
        <f t="shared" si="382"/>
        <v>0</v>
      </c>
      <c r="U531">
        <f>ROUND(CV531*I531,7)</f>
        <v>0</v>
      </c>
      <c r="V531">
        <f>ROUND(CW531*I531,7)</f>
        <v>0</v>
      </c>
      <c r="W531">
        <f t="shared" si="383"/>
        <v>0</v>
      </c>
      <c r="X531">
        <f t="shared" si="384"/>
        <v>0</v>
      </c>
      <c r="Y531">
        <f t="shared" si="385"/>
        <v>0</v>
      </c>
      <c r="AA531">
        <v>32945098</v>
      </c>
      <c r="AB531">
        <f t="shared" si="386"/>
        <v>79606.460000000006</v>
      </c>
      <c r="AC531">
        <f>ROUND((ES531),6)</f>
        <v>79606.460000000006</v>
      </c>
      <c r="AD531">
        <f>ROUND((((ET531)-(EU531))+AE531),6)</f>
        <v>0</v>
      </c>
      <c r="AE531">
        <f t="shared" si="404"/>
        <v>0</v>
      </c>
      <c r="AF531">
        <f t="shared" si="404"/>
        <v>0</v>
      </c>
      <c r="AG531">
        <f t="shared" si="387"/>
        <v>0</v>
      </c>
      <c r="AH531">
        <f t="shared" si="405"/>
        <v>0</v>
      </c>
      <c r="AI531">
        <f t="shared" si="405"/>
        <v>0</v>
      </c>
      <c r="AJ531">
        <f t="shared" si="388"/>
        <v>0</v>
      </c>
      <c r="AK531">
        <v>79606.460000000006</v>
      </c>
      <c r="AL531">
        <v>79606.460000000006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1</v>
      </c>
      <c r="AW531">
        <v>1</v>
      </c>
      <c r="AZ531">
        <v>1</v>
      </c>
      <c r="BA531">
        <v>1</v>
      </c>
      <c r="BB531">
        <v>1</v>
      </c>
      <c r="BC531">
        <v>1</v>
      </c>
      <c r="BD531" t="s">
        <v>3</v>
      </c>
      <c r="BE531" t="s">
        <v>3</v>
      </c>
      <c r="BF531" t="s">
        <v>3</v>
      </c>
      <c r="BG531" t="s">
        <v>3</v>
      </c>
      <c r="BH531">
        <v>3</v>
      </c>
      <c r="BI531">
        <v>1</v>
      </c>
      <c r="BJ531" t="s">
        <v>195</v>
      </c>
      <c r="BM531">
        <v>500001</v>
      </c>
      <c r="BN531">
        <v>0</v>
      </c>
      <c r="BO531" t="s">
        <v>3</v>
      </c>
      <c r="BP531">
        <v>0</v>
      </c>
      <c r="BQ531">
        <v>8</v>
      </c>
      <c r="BR531">
        <v>0</v>
      </c>
      <c r="BS531">
        <v>1</v>
      </c>
      <c r="BT531">
        <v>1</v>
      </c>
      <c r="BU531">
        <v>1</v>
      </c>
      <c r="BV531">
        <v>1</v>
      </c>
      <c r="BW531">
        <v>1</v>
      </c>
      <c r="BX531">
        <v>1</v>
      </c>
      <c r="BY531" t="s">
        <v>3</v>
      </c>
      <c r="BZ531">
        <v>0</v>
      </c>
      <c r="CA531">
        <v>0</v>
      </c>
      <c r="CB531" t="s">
        <v>3</v>
      </c>
      <c r="CE531">
        <v>0</v>
      </c>
      <c r="CF531">
        <v>0</v>
      </c>
      <c r="CG531">
        <v>0</v>
      </c>
      <c r="CM531">
        <v>0</v>
      </c>
      <c r="CN531" t="s">
        <v>3</v>
      </c>
      <c r="CO531">
        <v>0</v>
      </c>
      <c r="CP531">
        <f t="shared" si="389"/>
        <v>0</v>
      </c>
      <c r="CQ531">
        <f>ROUND(AL531*BC531,2)</f>
        <v>79606.460000000006</v>
      </c>
      <c r="CR531">
        <f>ROUND(AM531*BB531,2)</f>
        <v>0</v>
      </c>
      <c r="CS531">
        <f>ROUND(AN531*BS531,2)</f>
        <v>0</v>
      </c>
      <c r="CT531">
        <f>ROUND(AO531*BA531,2)</f>
        <v>0</v>
      </c>
      <c r="CU531">
        <f t="shared" si="390"/>
        <v>0</v>
      </c>
      <c r="CV531">
        <f t="shared" si="406"/>
        <v>0</v>
      </c>
      <c r="CW531">
        <f t="shared" si="406"/>
        <v>0</v>
      </c>
      <c r="CX531">
        <f t="shared" si="391"/>
        <v>0</v>
      </c>
      <c r="CY531">
        <f>0</f>
        <v>0</v>
      </c>
      <c r="CZ531">
        <f>0</f>
        <v>0</v>
      </c>
      <c r="DC531" t="s">
        <v>3</v>
      </c>
      <c r="DD531" t="s">
        <v>3</v>
      </c>
      <c r="DE531" t="s">
        <v>3</v>
      </c>
      <c r="DF531" t="s">
        <v>3</v>
      </c>
      <c r="DG531" t="s">
        <v>3</v>
      </c>
      <c r="DH531" t="s">
        <v>3</v>
      </c>
      <c r="DI531" t="s">
        <v>3</v>
      </c>
      <c r="DJ531" t="s">
        <v>3</v>
      </c>
      <c r="DK531" t="s">
        <v>3</v>
      </c>
      <c r="DL531" t="s">
        <v>3</v>
      </c>
      <c r="DM531" t="s">
        <v>3</v>
      </c>
      <c r="DN531">
        <v>0</v>
      </c>
      <c r="DO531">
        <v>0</v>
      </c>
      <c r="DP531">
        <v>1</v>
      </c>
      <c r="DQ531">
        <v>1</v>
      </c>
      <c r="DU531">
        <v>1009</v>
      </c>
      <c r="DV531" t="s">
        <v>33</v>
      </c>
      <c r="DW531" t="s">
        <v>33</v>
      </c>
      <c r="DX531">
        <v>1000</v>
      </c>
      <c r="DZ531" t="s">
        <v>3</v>
      </c>
      <c r="EA531" t="s">
        <v>3</v>
      </c>
      <c r="EB531" t="s">
        <v>3</v>
      </c>
      <c r="EC531" t="s">
        <v>3</v>
      </c>
      <c r="EE531">
        <v>31727907</v>
      </c>
      <c r="EF531">
        <v>8</v>
      </c>
      <c r="EG531" t="s">
        <v>73</v>
      </c>
      <c r="EH531">
        <v>0</v>
      </c>
      <c r="EI531" t="s">
        <v>3</v>
      </c>
      <c r="EJ531">
        <v>1</v>
      </c>
      <c r="EK531">
        <v>500001</v>
      </c>
      <c r="EL531" t="s">
        <v>74</v>
      </c>
      <c r="EM531" t="s">
        <v>75</v>
      </c>
      <c r="EO531" t="s">
        <v>3</v>
      </c>
      <c r="EQ531">
        <v>0</v>
      </c>
      <c r="ER531">
        <v>79606.460000000006</v>
      </c>
      <c r="ES531">
        <v>79606.460000000006</v>
      </c>
      <c r="ET531">
        <v>0</v>
      </c>
      <c r="EU531">
        <v>0</v>
      </c>
      <c r="EV531">
        <v>0</v>
      </c>
      <c r="EW531">
        <v>0</v>
      </c>
      <c r="EX531">
        <v>0</v>
      </c>
      <c r="EY531">
        <v>0</v>
      </c>
      <c r="FQ531">
        <v>388.8</v>
      </c>
      <c r="FR531">
        <f t="shared" si="392"/>
        <v>0</v>
      </c>
      <c r="FS531">
        <v>0</v>
      </c>
      <c r="FX531">
        <v>0</v>
      </c>
      <c r="FY531">
        <v>0</v>
      </c>
      <c r="GA531" t="s">
        <v>3</v>
      </c>
      <c r="GD531">
        <v>1</v>
      </c>
      <c r="GE531">
        <v>52265.82</v>
      </c>
      <c r="GF531">
        <v>1141136802</v>
      </c>
      <c r="GG531">
        <v>2</v>
      </c>
      <c r="GH531">
        <v>1</v>
      </c>
      <c r="GI531">
        <v>-2</v>
      </c>
      <c r="GJ531">
        <v>0</v>
      </c>
      <c r="GK531">
        <v>0</v>
      </c>
      <c r="GL531">
        <f t="shared" si="393"/>
        <v>0</v>
      </c>
      <c r="GM531">
        <f t="shared" si="394"/>
        <v>0</v>
      </c>
      <c r="GN531">
        <f t="shared" si="395"/>
        <v>0</v>
      </c>
      <c r="GO531">
        <f t="shared" si="396"/>
        <v>0</v>
      </c>
      <c r="GP531">
        <f t="shared" si="397"/>
        <v>0</v>
      </c>
      <c r="GR531">
        <v>3</v>
      </c>
      <c r="GS531">
        <v>3</v>
      </c>
      <c r="GT531">
        <v>0</v>
      </c>
      <c r="GU531" t="s">
        <v>3</v>
      </c>
      <c r="GV531">
        <f t="shared" si="398"/>
        <v>0</v>
      </c>
      <c r="GW531">
        <v>1</v>
      </c>
      <c r="GX531">
        <f t="shared" si="399"/>
        <v>0</v>
      </c>
      <c r="HA531">
        <v>0</v>
      </c>
      <c r="HB531">
        <v>0</v>
      </c>
      <c r="HC531">
        <f t="shared" si="400"/>
        <v>0</v>
      </c>
      <c r="HE531" t="s">
        <v>3</v>
      </c>
      <c r="HF531" t="s">
        <v>3</v>
      </c>
      <c r="HM531" t="s">
        <v>3</v>
      </c>
      <c r="HN531" t="s">
        <v>3</v>
      </c>
      <c r="HO531" t="s">
        <v>3</v>
      </c>
      <c r="HP531" t="s">
        <v>3</v>
      </c>
      <c r="HQ531" t="s">
        <v>3</v>
      </c>
      <c r="IK531">
        <v>0</v>
      </c>
    </row>
    <row r="532" spans="1:245" x14ac:dyDescent="0.2">
      <c r="A532">
        <v>17</v>
      </c>
      <c r="B532">
        <v>1</v>
      </c>
      <c r="E532" t="s">
        <v>598</v>
      </c>
      <c r="F532" t="s">
        <v>291</v>
      </c>
      <c r="G532" t="s">
        <v>292</v>
      </c>
      <c r="H532" t="s">
        <v>33</v>
      </c>
      <c r="I532">
        <v>0</v>
      </c>
      <c r="J532">
        <v>0</v>
      </c>
      <c r="K532">
        <v>0</v>
      </c>
      <c r="O532">
        <f t="shared" si="381"/>
        <v>0</v>
      </c>
      <c r="P532">
        <f>ROUND(CQ532*I532,2)</f>
        <v>0</v>
      </c>
      <c r="Q532">
        <f>ROUND(CR532*I532,2)</f>
        <v>0</v>
      </c>
      <c r="R532">
        <f>ROUND(CS532*I532,2)</f>
        <v>0</v>
      </c>
      <c r="S532">
        <f>ROUND(CT532*I532,2)</f>
        <v>0</v>
      </c>
      <c r="T532">
        <f t="shared" si="382"/>
        <v>0</v>
      </c>
      <c r="U532">
        <f>ROUND(CV532*I532,7)</f>
        <v>0</v>
      </c>
      <c r="V532">
        <f>ROUND(CW532*I532,7)</f>
        <v>0</v>
      </c>
      <c r="W532">
        <f t="shared" si="383"/>
        <v>0</v>
      </c>
      <c r="X532">
        <f t="shared" si="384"/>
        <v>0</v>
      </c>
      <c r="Y532">
        <f t="shared" si="385"/>
        <v>0</v>
      </c>
      <c r="AA532">
        <v>32945098</v>
      </c>
      <c r="AB532">
        <f t="shared" si="386"/>
        <v>60840.08</v>
      </c>
      <c r="AC532">
        <f>ROUND((ES532),6)</f>
        <v>60840.08</v>
      </c>
      <c r="AD532">
        <f>ROUND((((ET532)-(EU532))+AE532),6)</f>
        <v>0</v>
      </c>
      <c r="AE532">
        <f t="shared" si="404"/>
        <v>0</v>
      </c>
      <c r="AF532">
        <f t="shared" si="404"/>
        <v>0</v>
      </c>
      <c r="AG532">
        <f t="shared" si="387"/>
        <v>0</v>
      </c>
      <c r="AH532">
        <f t="shared" si="405"/>
        <v>0</v>
      </c>
      <c r="AI532">
        <f t="shared" si="405"/>
        <v>0</v>
      </c>
      <c r="AJ532">
        <f t="shared" si="388"/>
        <v>0</v>
      </c>
      <c r="AK532">
        <v>60840.08</v>
      </c>
      <c r="AL532">
        <v>60840.08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1</v>
      </c>
      <c r="AW532">
        <v>1</v>
      </c>
      <c r="AZ532">
        <v>1</v>
      </c>
      <c r="BA532">
        <v>1</v>
      </c>
      <c r="BB532">
        <v>1</v>
      </c>
      <c r="BC532">
        <v>1.23</v>
      </c>
      <c r="BD532" t="s">
        <v>3</v>
      </c>
      <c r="BE532" t="s">
        <v>3</v>
      </c>
      <c r="BF532" t="s">
        <v>3</v>
      </c>
      <c r="BG532" t="s">
        <v>3</v>
      </c>
      <c r="BH532">
        <v>3</v>
      </c>
      <c r="BI532">
        <v>1</v>
      </c>
      <c r="BJ532" t="s">
        <v>293</v>
      </c>
      <c r="BM532">
        <v>500001</v>
      </c>
      <c r="BN532">
        <v>0</v>
      </c>
      <c r="BO532" t="s">
        <v>291</v>
      </c>
      <c r="BP532">
        <v>1</v>
      </c>
      <c r="BQ532">
        <v>8</v>
      </c>
      <c r="BR532">
        <v>0</v>
      </c>
      <c r="BS532">
        <v>1</v>
      </c>
      <c r="BT532">
        <v>1</v>
      </c>
      <c r="BU532">
        <v>1</v>
      </c>
      <c r="BV532">
        <v>1</v>
      </c>
      <c r="BW532">
        <v>1</v>
      </c>
      <c r="BX532">
        <v>1</v>
      </c>
      <c r="BY532" t="s">
        <v>3</v>
      </c>
      <c r="BZ532">
        <v>0</v>
      </c>
      <c r="CA532">
        <v>0</v>
      </c>
      <c r="CB532" t="s">
        <v>3</v>
      </c>
      <c r="CE532">
        <v>0</v>
      </c>
      <c r="CF532">
        <v>0</v>
      </c>
      <c r="CG532">
        <v>0</v>
      </c>
      <c r="CM532">
        <v>0</v>
      </c>
      <c r="CN532" t="s">
        <v>3</v>
      </c>
      <c r="CO532">
        <v>0</v>
      </c>
      <c r="CP532">
        <f t="shared" si="389"/>
        <v>0</v>
      </c>
      <c r="CQ532">
        <f>ROUND(AL532*BC532,2)</f>
        <v>74833.3</v>
      </c>
      <c r="CR532">
        <f>ROUND(AM532*BB532,2)</f>
        <v>0</v>
      </c>
      <c r="CS532">
        <f>ROUND(AN532*BS532,2)</f>
        <v>0</v>
      </c>
      <c r="CT532">
        <f>ROUND(AO532*BA532,2)</f>
        <v>0</v>
      </c>
      <c r="CU532">
        <f t="shared" si="390"/>
        <v>0</v>
      </c>
      <c r="CV532">
        <f t="shared" si="406"/>
        <v>0</v>
      </c>
      <c r="CW532">
        <f t="shared" si="406"/>
        <v>0</v>
      </c>
      <c r="CX532">
        <f t="shared" si="391"/>
        <v>0</v>
      </c>
      <c r="CY532">
        <f>0</f>
        <v>0</v>
      </c>
      <c r="CZ532">
        <f>0</f>
        <v>0</v>
      </c>
      <c r="DC532" t="s">
        <v>3</v>
      </c>
      <c r="DD532" t="s">
        <v>3</v>
      </c>
      <c r="DE532" t="s">
        <v>3</v>
      </c>
      <c r="DF532" t="s">
        <v>3</v>
      </c>
      <c r="DG532" t="s">
        <v>3</v>
      </c>
      <c r="DH532" t="s">
        <v>3</v>
      </c>
      <c r="DI532" t="s">
        <v>3</v>
      </c>
      <c r="DJ532" t="s">
        <v>3</v>
      </c>
      <c r="DK532" t="s">
        <v>3</v>
      </c>
      <c r="DL532" t="s">
        <v>3</v>
      </c>
      <c r="DM532" t="s">
        <v>3</v>
      </c>
      <c r="DN532">
        <v>0</v>
      </c>
      <c r="DO532">
        <v>0</v>
      </c>
      <c r="DP532">
        <v>1</v>
      </c>
      <c r="DQ532">
        <v>1</v>
      </c>
      <c r="DU532">
        <v>1009</v>
      </c>
      <c r="DV532" t="s">
        <v>33</v>
      </c>
      <c r="DW532" t="s">
        <v>33</v>
      </c>
      <c r="DX532">
        <v>1000</v>
      </c>
      <c r="DZ532" t="s">
        <v>3</v>
      </c>
      <c r="EA532" t="s">
        <v>3</v>
      </c>
      <c r="EB532" t="s">
        <v>3</v>
      </c>
      <c r="EC532" t="s">
        <v>3</v>
      </c>
      <c r="EE532">
        <v>31727907</v>
      </c>
      <c r="EF532">
        <v>8</v>
      </c>
      <c r="EG532" t="s">
        <v>73</v>
      </c>
      <c r="EH532">
        <v>0</v>
      </c>
      <c r="EI532" t="s">
        <v>3</v>
      </c>
      <c r="EJ532">
        <v>1</v>
      </c>
      <c r="EK532">
        <v>500001</v>
      </c>
      <c r="EL532" t="s">
        <v>74</v>
      </c>
      <c r="EM532" t="s">
        <v>75</v>
      </c>
      <c r="EO532" t="s">
        <v>3</v>
      </c>
      <c r="EQ532">
        <v>0</v>
      </c>
      <c r="ER532">
        <v>60840.08</v>
      </c>
      <c r="ES532">
        <v>60840.08</v>
      </c>
      <c r="ET532">
        <v>0</v>
      </c>
      <c r="EU532">
        <v>0</v>
      </c>
      <c r="EV532">
        <v>0</v>
      </c>
      <c r="EW532">
        <v>0</v>
      </c>
      <c r="EX532">
        <v>0</v>
      </c>
      <c r="EY532">
        <v>0</v>
      </c>
      <c r="FQ532">
        <v>0</v>
      </c>
      <c r="FR532">
        <f t="shared" si="392"/>
        <v>0</v>
      </c>
      <c r="FS532">
        <v>0</v>
      </c>
      <c r="FX532">
        <v>0</v>
      </c>
      <c r="FY532">
        <v>0</v>
      </c>
      <c r="GA532" t="s">
        <v>3</v>
      </c>
      <c r="GD532">
        <v>1</v>
      </c>
      <c r="GF532">
        <v>-2132977165</v>
      </c>
      <c r="GG532">
        <v>2</v>
      </c>
      <c r="GH532">
        <v>1</v>
      </c>
      <c r="GI532">
        <v>2</v>
      </c>
      <c r="GJ532">
        <v>0</v>
      </c>
      <c r="GK532">
        <v>0</v>
      </c>
      <c r="GL532">
        <f t="shared" si="393"/>
        <v>0</v>
      </c>
      <c r="GM532">
        <f t="shared" si="394"/>
        <v>0</v>
      </c>
      <c r="GN532">
        <f t="shared" si="395"/>
        <v>0</v>
      </c>
      <c r="GO532">
        <f t="shared" si="396"/>
        <v>0</v>
      </c>
      <c r="GP532">
        <f t="shared" si="397"/>
        <v>0</v>
      </c>
      <c r="GR532">
        <v>0</v>
      </c>
      <c r="GS532">
        <v>3</v>
      </c>
      <c r="GT532">
        <v>0</v>
      </c>
      <c r="GU532" t="s">
        <v>3</v>
      </c>
      <c r="GV532">
        <f t="shared" si="398"/>
        <v>0</v>
      </c>
      <c r="GW532">
        <v>1</v>
      </c>
      <c r="GX532">
        <f t="shared" si="399"/>
        <v>0</v>
      </c>
      <c r="HA532">
        <v>0</v>
      </c>
      <c r="HB532">
        <v>0</v>
      </c>
      <c r="HC532">
        <f t="shared" si="400"/>
        <v>0</v>
      </c>
      <c r="HE532" t="s">
        <v>3</v>
      </c>
      <c r="HF532" t="s">
        <v>3</v>
      </c>
      <c r="HM532" t="s">
        <v>3</v>
      </c>
      <c r="HN532" t="s">
        <v>3</v>
      </c>
      <c r="HO532" t="s">
        <v>3</v>
      </c>
      <c r="HP532" t="s">
        <v>3</v>
      </c>
      <c r="HQ532" t="s">
        <v>3</v>
      </c>
      <c r="IK532">
        <v>0</v>
      </c>
    </row>
    <row r="533" spans="1:245" x14ac:dyDescent="0.2">
      <c r="A533">
        <v>17</v>
      </c>
      <c r="B533">
        <v>1</v>
      </c>
      <c r="C533">
        <f>ROW(SmtRes!A372)</f>
        <v>372</v>
      </c>
      <c r="D533">
        <f>ROW(EtalonRes!A372)</f>
        <v>372</v>
      </c>
      <c r="E533" t="s">
        <v>599</v>
      </c>
      <c r="F533" t="s">
        <v>600</v>
      </c>
      <c r="G533" t="s">
        <v>601</v>
      </c>
      <c r="H533" t="s">
        <v>203</v>
      </c>
      <c r="I533">
        <v>0</v>
      </c>
      <c r="J533">
        <v>0</v>
      </c>
      <c r="K533">
        <v>0</v>
      </c>
      <c r="O533">
        <f t="shared" si="381"/>
        <v>0</v>
      </c>
      <c r="P533">
        <f>SUMIF(SmtRes!AQ370:'SmtRes'!AQ372,"=1",SmtRes!DF370:'SmtRes'!DF372)</f>
        <v>0</v>
      </c>
      <c r="Q533">
        <f>SUMIF(SmtRes!AQ370:'SmtRes'!AQ372,"=1",SmtRes!DG370:'SmtRes'!DG372)</f>
        <v>0</v>
      </c>
      <c r="R533">
        <f>SUMIF(SmtRes!AQ370:'SmtRes'!AQ372,"=1",SmtRes!DH370:'SmtRes'!DH372)</f>
        <v>0</v>
      </c>
      <c r="S533">
        <f>SUMIF(SmtRes!AQ370:'SmtRes'!AQ372,"=1",SmtRes!DI370:'SmtRes'!DI372)</f>
        <v>0</v>
      </c>
      <c r="T533">
        <f t="shared" si="382"/>
        <v>0</v>
      </c>
      <c r="U533">
        <f>SUMIF(SmtRes!AQ370:'SmtRes'!AQ372,"=1",SmtRes!CV370:'SmtRes'!CV372)</f>
        <v>0</v>
      </c>
      <c r="V533">
        <f>SUMIF(SmtRes!AQ370:'SmtRes'!AQ372,"=1",SmtRes!CW370:'SmtRes'!CW372)</f>
        <v>0</v>
      </c>
      <c r="W533">
        <f t="shared" si="383"/>
        <v>0</v>
      </c>
      <c r="X533">
        <f t="shared" si="384"/>
        <v>0</v>
      </c>
      <c r="Y533">
        <f t="shared" si="385"/>
        <v>0</v>
      </c>
      <c r="AA533">
        <v>32945098</v>
      </c>
      <c r="AB533">
        <f t="shared" si="386"/>
        <v>7523.9416000000001</v>
      </c>
      <c r="AC533">
        <f>ROUND((0),6)</f>
        <v>0</v>
      </c>
      <c r="AD533">
        <f>ROUND((((SUM(SmtRes!BR370:'SmtRes'!BR372))-(SUM(SmtRes!BS370:'SmtRes'!BS372)))+AE533),6)</f>
        <v>2.9855999999999998</v>
      </c>
      <c r="AE533">
        <f>ROUND((SUM(SmtRes!BS370:'SmtRes'!BS372)),6)</f>
        <v>35.734400000000001</v>
      </c>
      <c r="AF533">
        <f>ROUND((SUM(SmtRes!BT370:'SmtRes'!BT372)),6)</f>
        <v>7520.9560000000001</v>
      </c>
      <c r="AG533">
        <f t="shared" si="387"/>
        <v>0</v>
      </c>
      <c r="AH533">
        <f>(SUM(SmtRes!BU370:'SmtRes'!BU372))</f>
        <v>17.89</v>
      </c>
      <c r="AI533">
        <f>(SUM(SmtRes!BV370:'SmtRes'!BV372))</f>
        <v>0.08</v>
      </c>
      <c r="AJ533">
        <f t="shared" si="388"/>
        <v>0</v>
      </c>
      <c r="AK533">
        <v>7559.6760000000004</v>
      </c>
      <c r="AL533">
        <v>0</v>
      </c>
      <c r="AM533">
        <v>2.9856000000000003</v>
      </c>
      <c r="AN533">
        <v>35.734400000000001</v>
      </c>
      <c r="AO533">
        <v>7520.9560000000001</v>
      </c>
      <c r="AP533">
        <v>0</v>
      </c>
      <c r="AQ533">
        <v>17.89</v>
      </c>
      <c r="AR533">
        <v>0.08</v>
      </c>
      <c r="AS533">
        <v>0</v>
      </c>
      <c r="AT533">
        <v>91</v>
      </c>
      <c r="AU533">
        <v>48</v>
      </c>
      <c r="AV533">
        <v>1</v>
      </c>
      <c r="AW533">
        <v>1</v>
      </c>
      <c r="AZ533">
        <v>1</v>
      </c>
      <c r="BA533">
        <v>1</v>
      </c>
      <c r="BB533">
        <v>1</v>
      </c>
      <c r="BC533">
        <v>1</v>
      </c>
      <c r="BD533" t="s">
        <v>3</v>
      </c>
      <c r="BE533" t="s">
        <v>3</v>
      </c>
      <c r="BF533" t="s">
        <v>3</v>
      </c>
      <c r="BG533" t="s">
        <v>3</v>
      </c>
      <c r="BH533">
        <v>0</v>
      </c>
      <c r="BI533">
        <v>1</v>
      </c>
      <c r="BJ533" t="s">
        <v>602</v>
      </c>
      <c r="BM533">
        <v>67001</v>
      </c>
      <c r="BN533">
        <v>0</v>
      </c>
      <c r="BO533" t="s">
        <v>3</v>
      </c>
      <c r="BP533">
        <v>0</v>
      </c>
      <c r="BQ533">
        <v>6</v>
      </c>
      <c r="BR533">
        <v>0</v>
      </c>
      <c r="BS533">
        <v>1</v>
      </c>
      <c r="BT533">
        <v>1</v>
      </c>
      <c r="BU533">
        <v>1</v>
      </c>
      <c r="BV533">
        <v>1</v>
      </c>
      <c r="BW533">
        <v>1</v>
      </c>
      <c r="BX533">
        <v>1</v>
      </c>
      <c r="BY533" t="s">
        <v>3</v>
      </c>
      <c r="BZ533">
        <v>91</v>
      </c>
      <c r="CA533">
        <v>48</v>
      </c>
      <c r="CB533" t="s">
        <v>3</v>
      </c>
      <c r="CE533">
        <v>0</v>
      </c>
      <c r="CF533">
        <v>0</v>
      </c>
      <c r="CG533">
        <v>0</v>
      </c>
      <c r="CM533">
        <v>0</v>
      </c>
      <c r="CN533" t="s">
        <v>3</v>
      </c>
      <c r="CO533">
        <v>0</v>
      </c>
      <c r="CP533">
        <f t="shared" si="389"/>
        <v>0</v>
      </c>
      <c r="CQ533">
        <f>SUMIF(SmtRes!AQ370:'SmtRes'!AQ372,"=1",SmtRes!AA370:'SmtRes'!AA372)</f>
        <v>0</v>
      </c>
      <c r="CR533">
        <f>SUMIF(SmtRes!AQ370:'SmtRes'!AQ372,"=1",SmtRes!AB370:'SmtRes'!AB372)</f>
        <v>54.86</v>
      </c>
      <c r="CS533">
        <f>SUMIF(SmtRes!AQ370:'SmtRes'!AQ372,"=1",SmtRes!AC370:'SmtRes'!AC372)</f>
        <v>446.68</v>
      </c>
      <c r="CT533">
        <f>SUMIF(SmtRes!AQ370:'SmtRes'!AQ372,"=1",SmtRes!AD370:'SmtRes'!AD372)</f>
        <v>420.4</v>
      </c>
      <c r="CU533">
        <f t="shared" si="390"/>
        <v>0</v>
      </c>
      <c r="CV533">
        <f>SUMIF(SmtRes!AQ370:'SmtRes'!AQ372,"=1",SmtRes!BU370:'SmtRes'!BU372)</f>
        <v>17.89</v>
      </c>
      <c r="CW533">
        <f>SUMIF(SmtRes!AQ370:'SmtRes'!AQ372,"=1",SmtRes!BV370:'SmtRes'!BV372)</f>
        <v>0.08</v>
      </c>
      <c r="CX533">
        <f t="shared" si="391"/>
        <v>0</v>
      </c>
      <c r="CY533">
        <f>(((S533+R533)*AT533)/100)</f>
        <v>0</v>
      </c>
      <c r="CZ533">
        <f>(((S533+R533)*AU533)/100)</f>
        <v>0</v>
      </c>
      <c r="DC533" t="s">
        <v>3</v>
      </c>
      <c r="DD533" t="s">
        <v>3</v>
      </c>
      <c r="DE533" t="s">
        <v>3</v>
      </c>
      <c r="DF533" t="s">
        <v>3</v>
      </c>
      <c r="DG533" t="s">
        <v>3</v>
      </c>
      <c r="DH533" t="s">
        <v>3</v>
      </c>
      <c r="DI533" t="s">
        <v>3</v>
      </c>
      <c r="DJ533" t="s">
        <v>3</v>
      </c>
      <c r="DK533" t="s">
        <v>3</v>
      </c>
      <c r="DL533" t="s">
        <v>3</v>
      </c>
      <c r="DM533" t="s">
        <v>3</v>
      </c>
      <c r="DN533">
        <v>0</v>
      </c>
      <c r="DO533">
        <v>0</v>
      </c>
      <c r="DP533">
        <v>1</v>
      </c>
      <c r="DQ533">
        <v>1</v>
      </c>
      <c r="DU533">
        <v>1013</v>
      </c>
      <c r="DV533" t="s">
        <v>203</v>
      </c>
      <c r="DW533" t="s">
        <v>203</v>
      </c>
      <c r="DX533">
        <v>1</v>
      </c>
      <c r="DZ533" t="s">
        <v>3</v>
      </c>
      <c r="EA533" t="s">
        <v>3</v>
      </c>
      <c r="EB533" t="s">
        <v>3</v>
      </c>
      <c r="EC533" t="s">
        <v>3</v>
      </c>
      <c r="EE533">
        <v>31728098</v>
      </c>
      <c r="EF533">
        <v>6</v>
      </c>
      <c r="EG533" t="s">
        <v>52</v>
      </c>
      <c r="EH533">
        <v>101</v>
      </c>
      <c r="EI533" t="s">
        <v>603</v>
      </c>
      <c r="EJ533">
        <v>1</v>
      </c>
      <c r="EK533">
        <v>67001</v>
      </c>
      <c r="EL533" t="s">
        <v>603</v>
      </c>
      <c r="EM533" t="s">
        <v>604</v>
      </c>
      <c r="EO533" t="s">
        <v>3</v>
      </c>
      <c r="EQ533">
        <v>0</v>
      </c>
      <c r="ER533">
        <v>0</v>
      </c>
      <c r="ES533">
        <v>0</v>
      </c>
      <c r="ET533">
        <v>0</v>
      </c>
      <c r="EU533">
        <v>0</v>
      </c>
      <c r="EV533">
        <v>0</v>
      </c>
      <c r="EW533">
        <v>17.89</v>
      </c>
      <c r="EX533">
        <v>0.08</v>
      </c>
      <c r="EY533">
        <v>0</v>
      </c>
      <c r="FQ533">
        <v>0</v>
      </c>
      <c r="FR533">
        <f t="shared" si="392"/>
        <v>0</v>
      </c>
      <c r="FS533">
        <v>0</v>
      </c>
      <c r="FX533">
        <v>91</v>
      </c>
      <c r="FY533">
        <v>48</v>
      </c>
      <c r="GA533" t="s">
        <v>3</v>
      </c>
      <c r="GD533">
        <v>1</v>
      </c>
      <c r="GF533">
        <v>-155814737</v>
      </c>
      <c r="GG533">
        <v>2</v>
      </c>
      <c r="GH533">
        <v>1</v>
      </c>
      <c r="GI533">
        <v>-2</v>
      </c>
      <c r="GJ533">
        <v>0</v>
      </c>
      <c r="GK533">
        <v>0</v>
      </c>
      <c r="GL533">
        <f t="shared" si="393"/>
        <v>0</v>
      </c>
      <c r="GM533">
        <f t="shared" si="394"/>
        <v>0</v>
      </c>
      <c r="GN533">
        <f t="shared" si="395"/>
        <v>0</v>
      </c>
      <c r="GO533">
        <f t="shared" si="396"/>
        <v>0</v>
      </c>
      <c r="GP533">
        <f t="shared" si="397"/>
        <v>0</v>
      </c>
      <c r="GR533">
        <v>0</v>
      </c>
      <c r="GS533">
        <v>3</v>
      </c>
      <c r="GT533">
        <v>0</v>
      </c>
      <c r="GU533" t="s">
        <v>3</v>
      </c>
      <c r="GV533">
        <f t="shared" si="398"/>
        <v>0</v>
      </c>
      <c r="GW533">
        <v>1</v>
      </c>
      <c r="GX533">
        <f t="shared" si="399"/>
        <v>0</v>
      </c>
      <c r="HA533">
        <v>0</v>
      </c>
      <c r="HB533">
        <v>0</v>
      </c>
      <c r="HC533">
        <f t="shared" si="400"/>
        <v>0</v>
      </c>
      <c r="HE533" t="s">
        <v>3</v>
      </c>
      <c r="HF533" t="s">
        <v>3</v>
      </c>
      <c r="HM533" t="s">
        <v>3</v>
      </c>
      <c r="HN533" t="s">
        <v>605</v>
      </c>
      <c r="HO533" t="s">
        <v>606</v>
      </c>
      <c r="HP533" t="s">
        <v>603</v>
      </c>
      <c r="HQ533" t="s">
        <v>603</v>
      </c>
      <c r="IK533">
        <v>0</v>
      </c>
    </row>
    <row r="534" spans="1:245" x14ac:dyDescent="0.2">
      <c r="A534">
        <v>17</v>
      </c>
      <c r="B534">
        <v>1</v>
      </c>
      <c r="C534">
        <f>ROW(SmtRes!A377)</f>
        <v>377</v>
      </c>
      <c r="D534">
        <f>ROW(EtalonRes!A377)</f>
        <v>377</v>
      </c>
      <c r="E534" t="s">
        <v>607</v>
      </c>
      <c r="F534" t="s">
        <v>608</v>
      </c>
      <c r="G534" t="s">
        <v>609</v>
      </c>
      <c r="H534" t="s">
        <v>203</v>
      </c>
      <c r="I534">
        <v>0</v>
      </c>
      <c r="J534">
        <v>0</v>
      </c>
      <c r="K534">
        <v>0</v>
      </c>
      <c r="O534">
        <f t="shared" si="381"/>
        <v>0</v>
      </c>
      <c r="P534">
        <f>SUMIF(SmtRes!AQ373:'SmtRes'!AQ377,"=1",SmtRes!DF373:'SmtRes'!DF377)</f>
        <v>0</v>
      </c>
      <c r="Q534">
        <f>SUMIF(SmtRes!AQ373:'SmtRes'!AQ377,"=1",SmtRes!DG373:'SmtRes'!DG377)</f>
        <v>0</v>
      </c>
      <c r="R534">
        <f>SUMIF(SmtRes!AQ373:'SmtRes'!AQ377,"=1",SmtRes!DH373:'SmtRes'!DH377)</f>
        <v>0</v>
      </c>
      <c r="S534">
        <f>SUMIF(SmtRes!AQ373:'SmtRes'!AQ377,"=1",SmtRes!DI373:'SmtRes'!DI377)</f>
        <v>0</v>
      </c>
      <c r="T534">
        <f t="shared" si="382"/>
        <v>0</v>
      </c>
      <c r="U534">
        <f>SUMIF(SmtRes!AQ373:'SmtRes'!AQ377,"=1",SmtRes!CV373:'SmtRes'!CV377)</f>
        <v>0</v>
      </c>
      <c r="V534">
        <f>SUMIF(SmtRes!AQ373:'SmtRes'!AQ377,"=1",SmtRes!CW373:'SmtRes'!CW377)</f>
        <v>0</v>
      </c>
      <c r="W534">
        <f t="shared" si="383"/>
        <v>0</v>
      </c>
      <c r="X534">
        <f t="shared" si="384"/>
        <v>0</v>
      </c>
      <c r="Y534">
        <f t="shared" si="385"/>
        <v>0</v>
      </c>
      <c r="AA534">
        <v>32945098</v>
      </c>
      <c r="AB534">
        <f t="shared" si="386"/>
        <v>9960.4951999999994</v>
      </c>
      <c r="AC534">
        <f>ROUND((0),6)</f>
        <v>0</v>
      </c>
      <c r="AD534">
        <f>ROUND((((SUM(SmtRes!BR373:'SmtRes'!BR377))-(SUM(SmtRes!BS373:'SmtRes'!BS377)))+AE534),6)</f>
        <v>169.5008</v>
      </c>
      <c r="AE534">
        <f>ROUND((SUM(SmtRes!BS373:'SmtRes'!BS377)),6)</f>
        <v>140.83439999999999</v>
      </c>
      <c r="AF534">
        <f>ROUND((SUM(SmtRes!BT373:'SmtRes'!BT377)),6)</f>
        <v>9790.9943999999996</v>
      </c>
      <c r="AG534">
        <f t="shared" si="387"/>
        <v>0</v>
      </c>
      <c r="AH534">
        <f>(SUM(SmtRes!BU373:'SmtRes'!BU377))</f>
        <v>19.57</v>
      </c>
      <c r="AI534">
        <f>(SUM(SmtRes!BV373:'SmtRes'!BV377))</f>
        <v>0.28000000000000003</v>
      </c>
      <c r="AJ534">
        <f t="shared" si="388"/>
        <v>0</v>
      </c>
      <c r="AK534">
        <v>10101.329600000001</v>
      </c>
      <c r="AL534">
        <v>0</v>
      </c>
      <c r="AM534">
        <v>169.50080000000003</v>
      </c>
      <c r="AN534">
        <v>140.83440000000002</v>
      </c>
      <c r="AO534">
        <v>9790.9944000000014</v>
      </c>
      <c r="AP534">
        <v>0</v>
      </c>
      <c r="AQ534">
        <v>19.57</v>
      </c>
      <c r="AR534">
        <v>0.28000000000000003</v>
      </c>
      <c r="AS534">
        <v>0</v>
      </c>
      <c r="AT534">
        <v>97</v>
      </c>
      <c r="AU534">
        <v>51</v>
      </c>
      <c r="AV534">
        <v>1</v>
      </c>
      <c r="AW534">
        <v>1</v>
      </c>
      <c r="AZ534">
        <v>1</v>
      </c>
      <c r="BA534">
        <v>1</v>
      </c>
      <c r="BB534">
        <v>1</v>
      </c>
      <c r="BC534">
        <v>1</v>
      </c>
      <c r="BD534" t="s">
        <v>3</v>
      </c>
      <c r="BE534" t="s">
        <v>3</v>
      </c>
      <c r="BF534" t="s">
        <v>3</v>
      </c>
      <c r="BG534" t="s">
        <v>3</v>
      </c>
      <c r="BH534">
        <v>0</v>
      </c>
      <c r="BI534">
        <v>2</v>
      </c>
      <c r="BJ534" t="s">
        <v>610</v>
      </c>
      <c r="BM534">
        <v>108001</v>
      </c>
      <c r="BN534">
        <v>0</v>
      </c>
      <c r="BO534" t="s">
        <v>3</v>
      </c>
      <c r="BP534">
        <v>0</v>
      </c>
      <c r="BQ534">
        <v>3</v>
      </c>
      <c r="BR534">
        <v>0</v>
      </c>
      <c r="BS534">
        <v>1</v>
      </c>
      <c r="BT534">
        <v>1</v>
      </c>
      <c r="BU534">
        <v>1</v>
      </c>
      <c r="BV534">
        <v>1</v>
      </c>
      <c r="BW534">
        <v>1</v>
      </c>
      <c r="BX534">
        <v>1</v>
      </c>
      <c r="BY534" t="s">
        <v>3</v>
      </c>
      <c r="BZ534">
        <v>97</v>
      </c>
      <c r="CA534">
        <v>51</v>
      </c>
      <c r="CB534" t="s">
        <v>3</v>
      </c>
      <c r="CE534">
        <v>0</v>
      </c>
      <c r="CF534">
        <v>0</v>
      </c>
      <c r="CG534">
        <v>0</v>
      </c>
      <c r="CM534">
        <v>0</v>
      </c>
      <c r="CN534" t="s">
        <v>3</v>
      </c>
      <c r="CO534">
        <v>0</v>
      </c>
      <c r="CP534">
        <f t="shared" si="389"/>
        <v>0</v>
      </c>
      <c r="CQ534">
        <f>SUMIF(SmtRes!AQ373:'SmtRes'!AQ377,"=1",SmtRes!AA373:'SmtRes'!AA377)</f>
        <v>0</v>
      </c>
      <c r="CR534">
        <f>SUMIF(SmtRes!AQ373:'SmtRes'!AQ377,"=1",SmtRes!AB373:'SmtRes'!AB377)</f>
        <v>605.36</v>
      </c>
      <c r="CS534">
        <f>SUMIF(SmtRes!AQ373:'SmtRes'!AQ377,"=1",SmtRes!AC373:'SmtRes'!AC377)</f>
        <v>502.98</v>
      </c>
      <c r="CT534">
        <f>SUMIF(SmtRes!AQ373:'SmtRes'!AQ377,"=1",SmtRes!AD373:'SmtRes'!AD377)</f>
        <v>878.34</v>
      </c>
      <c r="CU534">
        <f t="shared" si="390"/>
        <v>0</v>
      </c>
      <c r="CV534">
        <f>SUMIF(SmtRes!AQ373:'SmtRes'!AQ377,"=1",SmtRes!BU373:'SmtRes'!BU377)</f>
        <v>19.57</v>
      </c>
      <c r="CW534">
        <f>SUMIF(SmtRes!AQ373:'SmtRes'!AQ377,"=1",SmtRes!BV373:'SmtRes'!BV377)</f>
        <v>0.28000000000000003</v>
      </c>
      <c r="CX534">
        <f t="shared" si="391"/>
        <v>0</v>
      </c>
      <c r="CY534">
        <f>(((S534+R534)*AT534)/100)</f>
        <v>0</v>
      </c>
      <c r="CZ534">
        <f>(((S534+R534)*AU534)/100)</f>
        <v>0</v>
      </c>
      <c r="DC534" t="s">
        <v>3</v>
      </c>
      <c r="DD534" t="s">
        <v>3</v>
      </c>
      <c r="DE534" t="s">
        <v>3</v>
      </c>
      <c r="DF534" t="s">
        <v>3</v>
      </c>
      <c r="DG534" t="s">
        <v>3</v>
      </c>
      <c r="DH534" t="s">
        <v>3</v>
      </c>
      <c r="DI534" t="s">
        <v>3</v>
      </c>
      <c r="DJ534" t="s">
        <v>3</v>
      </c>
      <c r="DK534" t="s">
        <v>3</v>
      </c>
      <c r="DL534" t="s">
        <v>3</v>
      </c>
      <c r="DM534" t="s">
        <v>3</v>
      </c>
      <c r="DN534">
        <v>0</v>
      </c>
      <c r="DO534">
        <v>0</v>
      </c>
      <c r="DP534">
        <v>1</v>
      </c>
      <c r="DQ534">
        <v>1</v>
      </c>
      <c r="DU534">
        <v>1013</v>
      </c>
      <c r="DV534" t="s">
        <v>203</v>
      </c>
      <c r="DW534" t="s">
        <v>203</v>
      </c>
      <c r="DX534">
        <v>1</v>
      </c>
      <c r="DZ534" t="s">
        <v>3</v>
      </c>
      <c r="EA534" t="s">
        <v>3</v>
      </c>
      <c r="EB534" t="s">
        <v>3</v>
      </c>
      <c r="EC534" t="s">
        <v>3</v>
      </c>
      <c r="EE534">
        <v>31727857</v>
      </c>
      <c r="EF534">
        <v>3</v>
      </c>
      <c r="EG534" t="s">
        <v>611</v>
      </c>
      <c r="EH534">
        <v>0</v>
      </c>
      <c r="EI534" t="s">
        <v>3</v>
      </c>
      <c r="EJ534">
        <v>2</v>
      </c>
      <c r="EK534">
        <v>108001</v>
      </c>
      <c r="EL534" t="s">
        <v>612</v>
      </c>
      <c r="EM534" t="s">
        <v>613</v>
      </c>
      <c r="EO534" t="s">
        <v>3</v>
      </c>
      <c r="EQ534">
        <v>0</v>
      </c>
      <c r="ER534">
        <v>0</v>
      </c>
      <c r="ES534">
        <v>0</v>
      </c>
      <c r="ET534">
        <v>0</v>
      </c>
      <c r="EU534">
        <v>0</v>
      </c>
      <c r="EV534">
        <v>0</v>
      </c>
      <c r="EW534">
        <v>19.57</v>
      </c>
      <c r="EX534">
        <v>0.28000000000000003</v>
      </c>
      <c r="EY534">
        <v>0</v>
      </c>
      <c r="FQ534">
        <v>0</v>
      </c>
      <c r="FR534">
        <f t="shared" si="392"/>
        <v>0</v>
      </c>
      <c r="FS534">
        <v>0</v>
      </c>
      <c r="FX534">
        <v>97</v>
      </c>
      <c r="FY534">
        <v>51</v>
      </c>
      <c r="GA534" t="s">
        <v>3</v>
      </c>
      <c r="GD534">
        <v>1</v>
      </c>
      <c r="GF534">
        <v>-2021971473</v>
      </c>
      <c r="GG534">
        <v>2</v>
      </c>
      <c r="GH534">
        <v>1</v>
      </c>
      <c r="GI534">
        <v>-2</v>
      </c>
      <c r="GJ534">
        <v>0</v>
      </c>
      <c r="GK534">
        <v>0</v>
      </c>
      <c r="GL534">
        <f t="shared" si="393"/>
        <v>0</v>
      </c>
      <c r="GM534">
        <f t="shared" si="394"/>
        <v>0</v>
      </c>
      <c r="GN534">
        <f t="shared" si="395"/>
        <v>0</v>
      </c>
      <c r="GO534">
        <f t="shared" si="396"/>
        <v>0</v>
      </c>
      <c r="GP534">
        <f t="shared" si="397"/>
        <v>0</v>
      </c>
      <c r="GR534">
        <v>0</v>
      </c>
      <c r="GS534">
        <v>3</v>
      </c>
      <c r="GT534">
        <v>0</v>
      </c>
      <c r="GU534" t="s">
        <v>3</v>
      </c>
      <c r="GV534">
        <f t="shared" si="398"/>
        <v>0</v>
      </c>
      <c r="GW534">
        <v>1</v>
      </c>
      <c r="GX534">
        <f t="shared" si="399"/>
        <v>0</v>
      </c>
      <c r="HA534">
        <v>0</v>
      </c>
      <c r="HB534">
        <v>0</v>
      </c>
      <c r="HC534">
        <f t="shared" si="400"/>
        <v>0</v>
      </c>
      <c r="HE534" t="s">
        <v>3</v>
      </c>
      <c r="HF534" t="s">
        <v>3</v>
      </c>
      <c r="HM534" t="s">
        <v>3</v>
      </c>
      <c r="HN534" t="s">
        <v>614</v>
      </c>
      <c r="HO534" t="s">
        <v>615</v>
      </c>
      <c r="HP534" t="s">
        <v>612</v>
      </c>
      <c r="HQ534" t="s">
        <v>612</v>
      </c>
      <c r="IK534">
        <v>0</v>
      </c>
    </row>
    <row r="535" spans="1:245" x14ac:dyDescent="0.2">
      <c r="A535">
        <v>18</v>
      </c>
      <c r="B535">
        <v>1</v>
      </c>
      <c r="C535">
        <v>377</v>
      </c>
      <c r="E535" t="s">
        <v>616</v>
      </c>
      <c r="F535" t="s">
        <v>617</v>
      </c>
      <c r="G535" t="s">
        <v>618</v>
      </c>
      <c r="H535" t="s">
        <v>619</v>
      </c>
      <c r="I535">
        <v>0</v>
      </c>
      <c r="J535">
        <v>2</v>
      </c>
      <c r="K535">
        <v>0</v>
      </c>
      <c r="O535">
        <f>ROUND(P535,2)</f>
        <v>0</v>
      </c>
      <c r="P535">
        <f>ROUND(ROUND(ROUND(SUMIF(SmtRes!AQ373:'SmtRes'!AQ377,"=1",SmtRes!CU373:'SmtRes'!CU377),2),2)*I535/100,2)</f>
        <v>0</v>
      </c>
      <c r="Q535">
        <f>ROUND(CR535*I535,2)</f>
        <v>0</v>
      </c>
      <c r="R535">
        <f>ROUND(CS535*I535,2)</f>
        <v>0</v>
      </c>
      <c r="S535">
        <f>ROUND(CT535*I535,2)</f>
        <v>0</v>
      </c>
      <c r="T535">
        <f t="shared" si="382"/>
        <v>0</v>
      </c>
      <c r="U535">
        <f>ROUND(CV535*I535,7)</f>
        <v>0</v>
      </c>
      <c r="V535">
        <f>ROUND(CW535*I535,7)</f>
        <v>0</v>
      </c>
      <c r="W535">
        <f t="shared" si="383"/>
        <v>0</v>
      </c>
      <c r="X535">
        <f t="shared" si="384"/>
        <v>0</v>
      </c>
      <c r="Y535">
        <f t="shared" si="385"/>
        <v>0</v>
      </c>
      <c r="AA535">
        <v>32945098</v>
      </c>
      <c r="AB535">
        <f t="shared" si="386"/>
        <v>0</v>
      </c>
      <c r="AC535">
        <f>ROUND((ES535),6)</f>
        <v>0</v>
      </c>
      <c r="AD535">
        <f>ROUND((((ET535)-(EU535))+AE535),6)</f>
        <v>0</v>
      </c>
      <c r="AE535">
        <f>ROUND((EU535),6)</f>
        <v>0</v>
      </c>
      <c r="AF535">
        <f>ROUND((EV535),6)</f>
        <v>0</v>
      </c>
      <c r="AG535">
        <f t="shared" si="387"/>
        <v>0</v>
      </c>
      <c r="AH535">
        <f>(EW535)</f>
        <v>0</v>
      </c>
      <c r="AI535">
        <f>(EX535)</f>
        <v>0</v>
      </c>
      <c r="AJ535">
        <f t="shared" si="388"/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97</v>
      </c>
      <c r="AU535">
        <v>51</v>
      </c>
      <c r="AV535">
        <v>1</v>
      </c>
      <c r="AW535">
        <v>1</v>
      </c>
      <c r="AZ535">
        <v>1</v>
      </c>
      <c r="BA535">
        <v>1</v>
      </c>
      <c r="BB535">
        <v>1</v>
      </c>
      <c r="BC535">
        <v>1</v>
      </c>
      <c r="BD535" t="s">
        <v>3</v>
      </c>
      <c r="BE535" t="s">
        <v>3</v>
      </c>
      <c r="BF535" t="s">
        <v>3</v>
      </c>
      <c r="BG535" t="s">
        <v>3</v>
      </c>
      <c r="BH535">
        <v>3</v>
      </c>
      <c r="BI535">
        <v>2</v>
      </c>
      <c r="BJ535" t="s">
        <v>3</v>
      </c>
      <c r="BM535">
        <v>108001</v>
      </c>
      <c r="BN535">
        <v>0</v>
      </c>
      <c r="BO535" t="s">
        <v>3</v>
      </c>
      <c r="BP535">
        <v>0</v>
      </c>
      <c r="BQ535">
        <v>3</v>
      </c>
      <c r="BR535">
        <v>0</v>
      </c>
      <c r="BS535">
        <v>1</v>
      </c>
      <c r="BT535">
        <v>1</v>
      </c>
      <c r="BU535">
        <v>1</v>
      </c>
      <c r="BV535">
        <v>1</v>
      </c>
      <c r="BW535">
        <v>1</v>
      </c>
      <c r="BX535">
        <v>1</v>
      </c>
      <c r="BY535" t="s">
        <v>3</v>
      </c>
      <c r="BZ535">
        <v>97</v>
      </c>
      <c r="CA535">
        <v>51</v>
      </c>
      <c r="CB535" t="s">
        <v>3</v>
      </c>
      <c r="CE535">
        <v>0</v>
      </c>
      <c r="CF535">
        <v>0</v>
      </c>
      <c r="CG535">
        <v>0</v>
      </c>
      <c r="CM535">
        <v>0</v>
      </c>
      <c r="CN535" t="s">
        <v>3</v>
      </c>
      <c r="CO535">
        <v>0</v>
      </c>
      <c r="CP535">
        <f>0</f>
        <v>0</v>
      </c>
      <c r="CQ535">
        <f>0</f>
        <v>0</v>
      </c>
      <c r="CR535">
        <f>0</f>
        <v>0</v>
      </c>
      <c r="CS535">
        <f>0</f>
        <v>0</v>
      </c>
      <c r="CT535">
        <f>0</f>
        <v>0</v>
      </c>
      <c r="CU535">
        <f>0</f>
        <v>0</v>
      </c>
      <c r="CV535">
        <f>0</f>
        <v>0</v>
      </c>
      <c r="CW535">
        <f>0</f>
        <v>0</v>
      </c>
      <c r="CX535">
        <f>0</f>
        <v>0</v>
      </c>
      <c r="CY535">
        <f>0</f>
        <v>0</v>
      </c>
      <c r="CZ535">
        <f>0</f>
        <v>0</v>
      </c>
      <c r="DC535" t="s">
        <v>3</v>
      </c>
      <c r="DD535" t="s">
        <v>3</v>
      </c>
      <c r="DE535" t="s">
        <v>3</v>
      </c>
      <c r="DF535" t="s">
        <v>3</v>
      </c>
      <c r="DG535" t="s">
        <v>3</v>
      </c>
      <c r="DH535" t="s">
        <v>3</v>
      </c>
      <c r="DI535" t="s">
        <v>3</v>
      </c>
      <c r="DJ535" t="s">
        <v>3</v>
      </c>
      <c r="DK535" t="s">
        <v>3</v>
      </c>
      <c r="DL535" t="s">
        <v>3</v>
      </c>
      <c r="DM535" t="s">
        <v>3</v>
      </c>
      <c r="DN535">
        <v>0</v>
      </c>
      <c r="DO535">
        <v>0</v>
      </c>
      <c r="DP535">
        <v>1</v>
      </c>
      <c r="DQ535">
        <v>1</v>
      </c>
      <c r="DU535">
        <v>1013</v>
      </c>
      <c r="DV535" t="s">
        <v>619</v>
      </c>
      <c r="DW535" t="s">
        <v>619</v>
      </c>
      <c r="DX535">
        <v>1</v>
      </c>
      <c r="DZ535" t="s">
        <v>3</v>
      </c>
      <c r="EA535" t="s">
        <v>3</v>
      </c>
      <c r="EB535" t="s">
        <v>3</v>
      </c>
      <c r="EC535" t="s">
        <v>3</v>
      </c>
      <c r="EE535">
        <v>31727857</v>
      </c>
      <c r="EF535">
        <v>3</v>
      </c>
      <c r="EG535" t="s">
        <v>611</v>
      </c>
      <c r="EH535">
        <v>0</v>
      </c>
      <c r="EI535" t="s">
        <v>3</v>
      </c>
      <c r="EJ535">
        <v>2</v>
      </c>
      <c r="EK535">
        <v>108001</v>
      </c>
      <c r="EL535" t="s">
        <v>612</v>
      </c>
      <c r="EM535" t="s">
        <v>613</v>
      </c>
      <c r="EO535" t="s">
        <v>3</v>
      </c>
      <c r="EQ535">
        <v>0</v>
      </c>
      <c r="ER535">
        <v>0</v>
      </c>
      <c r="ES535">
        <v>0</v>
      </c>
      <c r="ET535">
        <v>0</v>
      </c>
      <c r="EU535">
        <v>0</v>
      </c>
      <c r="EV535">
        <v>0</v>
      </c>
      <c r="EW535">
        <v>0</v>
      </c>
      <c r="EX535">
        <v>0</v>
      </c>
      <c r="FQ535">
        <v>0</v>
      </c>
      <c r="FR535">
        <f t="shared" si="392"/>
        <v>0</v>
      </c>
      <c r="FS535">
        <v>0</v>
      </c>
      <c r="FX535">
        <v>97</v>
      </c>
      <c r="FY535">
        <v>51</v>
      </c>
      <c r="GA535" t="s">
        <v>3</v>
      </c>
      <c r="GD535">
        <v>1</v>
      </c>
      <c r="GF535">
        <v>274903907</v>
      </c>
      <c r="GG535">
        <v>2</v>
      </c>
      <c r="GH535">
        <v>1</v>
      </c>
      <c r="GI535">
        <v>-2</v>
      </c>
      <c r="GJ535">
        <v>0</v>
      </c>
      <c r="GK535">
        <v>0</v>
      </c>
      <c r="GL535">
        <f t="shared" si="393"/>
        <v>0</v>
      </c>
      <c r="GM535">
        <f t="shared" si="394"/>
        <v>0</v>
      </c>
      <c r="GN535">
        <f t="shared" si="395"/>
        <v>0</v>
      </c>
      <c r="GO535">
        <f t="shared" si="396"/>
        <v>0</v>
      </c>
      <c r="GP535">
        <f t="shared" si="397"/>
        <v>0</v>
      </c>
      <c r="GR535">
        <v>0</v>
      </c>
      <c r="GS535">
        <v>3</v>
      </c>
      <c r="GT535">
        <v>0</v>
      </c>
      <c r="GU535" t="s">
        <v>3</v>
      </c>
      <c r="GV535">
        <f t="shared" si="398"/>
        <v>0</v>
      </c>
      <c r="GW535">
        <v>1</v>
      </c>
      <c r="GX535">
        <f t="shared" si="399"/>
        <v>0</v>
      </c>
      <c r="HA535">
        <v>0</v>
      </c>
      <c r="HB535">
        <v>0</v>
      </c>
      <c r="HC535">
        <f>0</f>
        <v>0</v>
      </c>
      <c r="HE535" t="s">
        <v>3</v>
      </c>
      <c r="HF535" t="s">
        <v>3</v>
      </c>
      <c r="HM535" t="s">
        <v>3</v>
      </c>
      <c r="HN535" t="s">
        <v>614</v>
      </c>
      <c r="HO535" t="s">
        <v>615</v>
      </c>
      <c r="HP535" t="s">
        <v>612</v>
      </c>
      <c r="HQ535" t="s">
        <v>612</v>
      </c>
      <c r="IK535">
        <v>0</v>
      </c>
    </row>
    <row r="536" spans="1:245" x14ac:dyDescent="0.2">
      <c r="A536">
        <v>17</v>
      </c>
      <c r="B536">
        <v>1</v>
      </c>
      <c r="E536" t="s">
        <v>620</v>
      </c>
      <c r="F536" t="s">
        <v>621</v>
      </c>
      <c r="G536" t="s">
        <v>1039</v>
      </c>
      <c r="H536" t="s">
        <v>370</v>
      </c>
      <c r="I536">
        <v>0</v>
      </c>
      <c r="J536">
        <v>0</v>
      </c>
      <c r="K536">
        <v>0</v>
      </c>
      <c r="O536">
        <f>ROUND(CP536,2)</f>
        <v>0</v>
      </c>
      <c r="P536">
        <f>ROUND(CQ536*I536,2)</f>
        <v>0</v>
      </c>
      <c r="Q536">
        <f>ROUND(CR536*I536,2)</f>
        <v>0</v>
      </c>
      <c r="R536">
        <f>ROUND(CS536*I536,2)</f>
        <v>0</v>
      </c>
      <c r="S536">
        <f>ROUND(CT536*I536,2)</f>
        <v>0</v>
      </c>
      <c r="T536">
        <f t="shared" si="382"/>
        <v>0</v>
      </c>
      <c r="U536">
        <f>ROUND(CV536*I536,7)</f>
        <v>0</v>
      </c>
      <c r="V536">
        <f>ROUND(CW536*I536,7)</f>
        <v>0</v>
      </c>
      <c r="W536">
        <f t="shared" si="383"/>
        <v>0</v>
      </c>
      <c r="X536">
        <f t="shared" si="384"/>
        <v>0</v>
      </c>
      <c r="Y536">
        <f t="shared" si="385"/>
        <v>0</v>
      </c>
      <c r="AA536">
        <v>32945098</v>
      </c>
      <c r="AB536">
        <f t="shared" si="386"/>
        <v>2925</v>
      </c>
      <c r="AC536">
        <f>ROUND((ES536),6)</f>
        <v>2925</v>
      </c>
      <c r="AD536">
        <f>ROUND((((ET536)-(EU536))+AE536),6)</f>
        <v>0</v>
      </c>
      <c r="AE536">
        <f>ROUND((EU536),6)</f>
        <v>0</v>
      </c>
      <c r="AF536">
        <f>ROUND((EV536),6)</f>
        <v>0</v>
      </c>
      <c r="AG536">
        <f t="shared" si="387"/>
        <v>0</v>
      </c>
      <c r="AH536">
        <f>(EW536)</f>
        <v>0</v>
      </c>
      <c r="AI536">
        <f>(EX536)</f>
        <v>0</v>
      </c>
      <c r="AJ536">
        <f t="shared" si="388"/>
        <v>0</v>
      </c>
      <c r="AK536">
        <v>2925</v>
      </c>
      <c r="AL536">
        <v>2925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1</v>
      </c>
      <c r="AW536">
        <v>1</v>
      </c>
      <c r="AZ536">
        <v>1</v>
      </c>
      <c r="BA536">
        <v>1</v>
      </c>
      <c r="BB536">
        <v>1</v>
      </c>
      <c r="BC536">
        <v>1.63</v>
      </c>
      <c r="BD536" t="s">
        <v>3</v>
      </c>
      <c r="BE536" t="s">
        <v>3</v>
      </c>
      <c r="BF536" t="s">
        <v>3</v>
      </c>
      <c r="BG536" t="s">
        <v>3</v>
      </c>
      <c r="BH536">
        <v>3</v>
      </c>
      <c r="BI536">
        <v>2</v>
      </c>
      <c r="BJ536" t="s">
        <v>622</v>
      </c>
      <c r="BM536">
        <v>500002</v>
      </c>
      <c r="BN536">
        <v>0</v>
      </c>
      <c r="BO536" t="s">
        <v>621</v>
      </c>
      <c r="BP536">
        <v>1</v>
      </c>
      <c r="BQ536">
        <v>12</v>
      </c>
      <c r="BR536">
        <v>0</v>
      </c>
      <c r="BS536">
        <v>1</v>
      </c>
      <c r="BT536">
        <v>1</v>
      </c>
      <c r="BU536">
        <v>1</v>
      </c>
      <c r="BV536">
        <v>1</v>
      </c>
      <c r="BW536">
        <v>1</v>
      </c>
      <c r="BX536">
        <v>1</v>
      </c>
      <c r="BY536" t="s">
        <v>3</v>
      </c>
      <c r="BZ536">
        <v>0</v>
      </c>
      <c r="CA536">
        <v>0</v>
      </c>
      <c r="CB536" t="s">
        <v>3</v>
      </c>
      <c r="CE536">
        <v>0</v>
      </c>
      <c r="CF536">
        <v>0</v>
      </c>
      <c r="CG536">
        <v>0</v>
      </c>
      <c r="CM536">
        <v>0</v>
      </c>
      <c r="CN536" t="s">
        <v>3</v>
      </c>
      <c r="CO536">
        <v>0</v>
      </c>
      <c r="CP536">
        <f>(P536+Q536+S536+R536)</f>
        <v>0</v>
      </c>
      <c r="CQ536">
        <f>ROUND(AL536*BC536,2)</f>
        <v>4767.75</v>
      </c>
      <c r="CR536">
        <f>ROUND(AM536*BB536,2)</f>
        <v>0</v>
      </c>
      <c r="CS536">
        <f>ROUND(AN536*BS536,2)</f>
        <v>0</v>
      </c>
      <c r="CT536">
        <f>ROUND(AO536*BA536,2)</f>
        <v>0</v>
      </c>
      <c r="CU536">
        <f>AG536</f>
        <v>0</v>
      </c>
      <c r="CV536">
        <f>AH536</f>
        <v>0</v>
      </c>
      <c r="CW536">
        <f>AI536</f>
        <v>0</v>
      </c>
      <c r="CX536">
        <f>AJ536</f>
        <v>0</v>
      </c>
      <c r="CY536">
        <f>0</f>
        <v>0</v>
      </c>
      <c r="CZ536">
        <f>0</f>
        <v>0</v>
      </c>
      <c r="DC536" t="s">
        <v>3</v>
      </c>
      <c r="DD536" t="s">
        <v>3</v>
      </c>
      <c r="DE536" t="s">
        <v>3</v>
      </c>
      <c r="DF536" t="s">
        <v>3</v>
      </c>
      <c r="DG536" t="s">
        <v>3</v>
      </c>
      <c r="DH536" t="s">
        <v>3</v>
      </c>
      <c r="DI536" t="s">
        <v>3</v>
      </c>
      <c r="DJ536" t="s">
        <v>3</v>
      </c>
      <c r="DK536" t="s">
        <v>3</v>
      </c>
      <c r="DL536" t="s">
        <v>3</v>
      </c>
      <c r="DM536" t="s">
        <v>3</v>
      </c>
      <c r="DN536">
        <v>0</v>
      </c>
      <c r="DO536">
        <v>0</v>
      </c>
      <c r="DP536">
        <v>1</v>
      </c>
      <c r="DQ536">
        <v>1</v>
      </c>
      <c r="DU536">
        <v>1013</v>
      </c>
      <c r="DV536" t="s">
        <v>370</v>
      </c>
      <c r="DW536" t="s">
        <v>370</v>
      </c>
      <c r="DX536">
        <v>1</v>
      </c>
      <c r="DZ536" t="s">
        <v>3</v>
      </c>
      <c r="EA536" t="s">
        <v>3</v>
      </c>
      <c r="EB536" t="s">
        <v>3</v>
      </c>
      <c r="EC536" t="s">
        <v>3</v>
      </c>
      <c r="EE536">
        <v>31727908</v>
      </c>
      <c r="EF536">
        <v>12</v>
      </c>
      <c r="EG536" t="s">
        <v>623</v>
      </c>
      <c r="EH536">
        <v>0</v>
      </c>
      <c r="EI536" t="s">
        <v>3</v>
      </c>
      <c r="EJ536">
        <v>2</v>
      </c>
      <c r="EK536">
        <v>500002</v>
      </c>
      <c r="EL536" t="s">
        <v>624</v>
      </c>
      <c r="EM536" t="s">
        <v>625</v>
      </c>
      <c r="EO536" t="s">
        <v>3</v>
      </c>
      <c r="EQ536">
        <v>0</v>
      </c>
      <c r="ER536">
        <v>2925</v>
      </c>
      <c r="ES536">
        <v>2925</v>
      </c>
      <c r="ET536">
        <v>0</v>
      </c>
      <c r="EU536">
        <v>0</v>
      </c>
      <c r="EV536">
        <v>0</v>
      </c>
      <c r="EW536">
        <v>0</v>
      </c>
      <c r="EX536">
        <v>0</v>
      </c>
      <c r="EY536">
        <v>0</v>
      </c>
      <c r="FQ536">
        <v>0</v>
      </c>
      <c r="FR536">
        <f t="shared" si="392"/>
        <v>0</v>
      </c>
      <c r="FS536">
        <v>0</v>
      </c>
      <c r="FX536">
        <v>0</v>
      </c>
      <c r="FY536">
        <v>0</v>
      </c>
      <c r="GA536" t="s">
        <v>3</v>
      </c>
      <c r="GD536">
        <v>1</v>
      </c>
      <c r="GF536">
        <v>-1047960863</v>
      </c>
      <c r="GG536">
        <v>2</v>
      </c>
      <c r="GH536">
        <v>1</v>
      </c>
      <c r="GI536">
        <v>2</v>
      </c>
      <c r="GJ536">
        <v>0</v>
      </c>
      <c r="GK536">
        <v>0</v>
      </c>
      <c r="GL536">
        <f t="shared" si="393"/>
        <v>0</v>
      </c>
      <c r="GM536">
        <f t="shared" si="394"/>
        <v>0</v>
      </c>
      <c r="GN536">
        <f t="shared" si="395"/>
        <v>0</v>
      </c>
      <c r="GO536">
        <f t="shared" si="396"/>
        <v>0</v>
      </c>
      <c r="GP536">
        <f t="shared" si="397"/>
        <v>0</v>
      </c>
      <c r="GR536">
        <v>0</v>
      </c>
      <c r="GS536">
        <v>3</v>
      </c>
      <c r="GT536">
        <v>0</v>
      </c>
      <c r="GU536" t="s">
        <v>3</v>
      </c>
      <c r="GV536">
        <f t="shared" si="398"/>
        <v>0</v>
      </c>
      <c r="GW536">
        <v>1</v>
      </c>
      <c r="GX536">
        <f t="shared" si="399"/>
        <v>0</v>
      </c>
      <c r="HA536">
        <v>0</v>
      </c>
      <c r="HB536">
        <v>0</v>
      </c>
      <c r="HC536">
        <f>GV536*GW536</f>
        <v>0</v>
      </c>
      <c r="HE536" t="s">
        <v>3</v>
      </c>
      <c r="HF536" t="s">
        <v>3</v>
      </c>
      <c r="HM536" t="s">
        <v>3</v>
      </c>
      <c r="HN536" t="s">
        <v>3</v>
      </c>
      <c r="HO536" t="s">
        <v>3</v>
      </c>
      <c r="HP536" t="s">
        <v>3</v>
      </c>
      <c r="HQ536" t="s">
        <v>3</v>
      </c>
      <c r="IK536">
        <v>0</v>
      </c>
    </row>
    <row r="538" spans="1:245" x14ac:dyDescent="0.2">
      <c r="A538" s="2">
        <v>51</v>
      </c>
      <c r="B538" s="2">
        <f>B518</f>
        <v>1</v>
      </c>
      <c r="C538" s="2">
        <f>A518</f>
        <v>4</v>
      </c>
      <c r="D538" s="2">
        <f>ROW(A518)</f>
        <v>518</v>
      </c>
      <c r="E538" s="2"/>
      <c r="F538" s="2" t="str">
        <f>IF(F518&lt;&gt;"",F518,"")</f>
        <v>Новый раздел</v>
      </c>
      <c r="G538" s="2" t="str">
        <f>IF(G518&lt;&gt;"",G518,"")</f>
        <v>Ремонт потолка коридора к раздевалкам</v>
      </c>
      <c r="H538" s="2">
        <v>0</v>
      </c>
      <c r="I538" s="2"/>
      <c r="J538" s="2"/>
      <c r="K538" s="2"/>
      <c r="L538" s="2"/>
      <c r="M538" s="2"/>
      <c r="N538" s="2"/>
      <c r="O538" s="2">
        <f t="shared" ref="O538:T538" si="407">ROUND(AB538,2)</f>
        <v>0</v>
      </c>
      <c r="P538" s="2">
        <f t="shared" si="407"/>
        <v>0</v>
      </c>
      <c r="Q538" s="2">
        <f t="shared" si="407"/>
        <v>0</v>
      </c>
      <c r="R538" s="2">
        <f t="shared" si="407"/>
        <v>0</v>
      </c>
      <c r="S538" s="2">
        <f t="shared" si="407"/>
        <v>0</v>
      </c>
      <c r="T538" s="2">
        <f t="shared" si="407"/>
        <v>0</v>
      </c>
      <c r="U538" s="2">
        <f>AH538</f>
        <v>0</v>
      </c>
      <c r="V538" s="2">
        <f>AI538</f>
        <v>0</v>
      </c>
      <c r="W538" s="2">
        <f>ROUND(AJ538,2)</f>
        <v>0</v>
      </c>
      <c r="X538" s="2">
        <f>ROUND(AK538,2)</f>
        <v>0</v>
      </c>
      <c r="Y538" s="2">
        <f>ROUND(AL538,2)</f>
        <v>0</v>
      </c>
      <c r="Z538" s="2"/>
      <c r="AA538" s="2"/>
      <c r="AB538" s="2">
        <f>ROUND(SUMIF(AA522:AA536,"=32945098",O522:O536),2)</f>
        <v>0</v>
      </c>
      <c r="AC538" s="2">
        <f>ROUND(SUMIF(AA522:AA536,"=32945098",P522:P536),2)</f>
        <v>0</v>
      </c>
      <c r="AD538" s="2">
        <f>ROUND(SUMIF(AA522:AA536,"=32945098",Q522:Q536),2)</f>
        <v>0</v>
      </c>
      <c r="AE538" s="2">
        <f>ROUND(SUMIF(AA522:AA536,"=32945098",R522:R536),2)</f>
        <v>0</v>
      </c>
      <c r="AF538" s="2">
        <f>ROUND(SUMIF(AA522:AA536,"=32945098",S522:S536),2)</f>
        <v>0</v>
      </c>
      <c r="AG538" s="2">
        <f>ROUND(SUMIF(AA522:AA536,"=32945098",T522:T536),2)</f>
        <v>0</v>
      </c>
      <c r="AH538" s="2">
        <f>SUMIF(AA522:AA536,"=32945098",U522:U536)</f>
        <v>0</v>
      </c>
      <c r="AI538" s="2">
        <f>SUMIF(AA522:AA536,"=32945098",V522:V536)</f>
        <v>0</v>
      </c>
      <c r="AJ538" s="2">
        <f>ROUND(SUMIF(AA522:AA536,"=32945098",W522:W536),2)</f>
        <v>0</v>
      </c>
      <c r="AK538" s="2">
        <f>ROUND(SUMIF(AA522:AA536,"=32945098",X522:X536),2)</f>
        <v>0</v>
      </c>
      <c r="AL538" s="2">
        <f>ROUND(SUMIF(AA522:AA536,"=32945098",Y522:Y536),2)</f>
        <v>0</v>
      </c>
      <c r="AM538" s="2"/>
      <c r="AN538" s="2"/>
      <c r="AO538" s="2">
        <f t="shared" ref="AO538:BD538" si="408">ROUND(BX538,2)</f>
        <v>388.8</v>
      </c>
      <c r="AP538" s="2">
        <f t="shared" si="408"/>
        <v>0</v>
      </c>
      <c r="AQ538" s="2">
        <f t="shared" si="408"/>
        <v>0</v>
      </c>
      <c r="AR538" s="2">
        <f t="shared" si="408"/>
        <v>0</v>
      </c>
      <c r="AS538" s="2">
        <f t="shared" si="408"/>
        <v>0</v>
      </c>
      <c r="AT538" s="2">
        <f t="shared" si="408"/>
        <v>0</v>
      </c>
      <c r="AU538" s="2">
        <f t="shared" si="408"/>
        <v>0</v>
      </c>
      <c r="AV538" s="2">
        <f t="shared" si="408"/>
        <v>-388.8</v>
      </c>
      <c r="AW538" s="2">
        <f t="shared" si="408"/>
        <v>0</v>
      </c>
      <c r="AX538" s="2">
        <f t="shared" si="408"/>
        <v>388.8</v>
      </c>
      <c r="AY538" s="2">
        <f t="shared" si="408"/>
        <v>-388.8</v>
      </c>
      <c r="AZ538" s="2">
        <f t="shared" si="408"/>
        <v>0</v>
      </c>
      <c r="BA538" s="2">
        <f t="shared" si="408"/>
        <v>0</v>
      </c>
      <c r="BB538" s="2">
        <f t="shared" si="408"/>
        <v>0</v>
      </c>
      <c r="BC538" s="2">
        <f t="shared" si="408"/>
        <v>0</v>
      </c>
      <c r="BD538" s="2">
        <f t="shared" si="408"/>
        <v>0</v>
      </c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>
        <f>ROUND(SUMIF(AA522:AA536,"=32945098",FQ522:FQ536),2)</f>
        <v>388.8</v>
      </c>
      <c r="BY538" s="2">
        <f>ROUND(SUMIF(AA522:AA536,"=32945098",FR522:FR536),2)</f>
        <v>0</v>
      </c>
      <c r="BZ538" s="2">
        <f>ROUND(SUMIF(AA522:AA536,"=32945098",GL522:GL536),2)</f>
        <v>0</v>
      </c>
      <c r="CA538" s="2">
        <f>ROUND(SUMIF(AA522:AA536,"=32945098",GM522:GM536),2)</f>
        <v>0</v>
      </c>
      <c r="CB538" s="2">
        <f>ROUND(SUMIF(AA522:AA536,"=32945098",GN522:GN536),2)</f>
        <v>0</v>
      </c>
      <c r="CC538" s="2">
        <f>ROUND(SUMIF(AA522:AA536,"=32945098",GO522:GO536),2)</f>
        <v>0</v>
      </c>
      <c r="CD538" s="2">
        <f>ROUND(SUMIF(AA522:AA536,"=32945098",GP522:GP536),2)</f>
        <v>0</v>
      </c>
      <c r="CE538" s="2">
        <f>AC538-BX538</f>
        <v>-388.8</v>
      </c>
      <c r="CF538" s="2">
        <f>AC538-BY538</f>
        <v>0</v>
      </c>
      <c r="CG538" s="2">
        <f>BX538-BZ538</f>
        <v>388.8</v>
      </c>
      <c r="CH538" s="2">
        <f>AC538-BX538-BY538+BZ538</f>
        <v>-388.8</v>
      </c>
      <c r="CI538" s="2">
        <f>BY538-BZ538</f>
        <v>0</v>
      </c>
      <c r="CJ538" s="2">
        <f>ROUND(SUMIF(AA522:AA536,"=32945098",GX522:GX536),2)</f>
        <v>0</v>
      </c>
      <c r="CK538" s="2">
        <f>ROUND(SUMIF(AA522:AA536,"=32945098",GY522:GY536),2)</f>
        <v>0</v>
      </c>
      <c r="CL538" s="2">
        <f>ROUND(SUMIF(AA522:AA536,"=32945098",GZ522:GZ536),2)</f>
        <v>0</v>
      </c>
      <c r="CM538" s="2">
        <f>ROUND(SUMIF(AA522:AA536,"=32945098",HD522:HD536),2)</f>
        <v>0</v>
      </c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3"/>
      <c r="DH538" s="3"/>
      <c r="DI538" s="3"/>
      <c r="DJ538" s="3"/>
      <c r="DK538" s="3"/>
      <c r="DL538" s="3"/>
      <c r="DM538" s="3"/>
      <c r="DN538" s="3"/>
      <c r="DO538" s="3"/>
      <c r="DP538" s="3"/>
      <c r="DQ538" s="3"/>
      <c r="DR538" s="3"/>
      <c r="DS538" s="3"/>
      <c r="DT538" s="3"/>
      <c r="DU538" s="3"/>
      <c r="DV538" s="3"/>
      <c r="DW538" s="3"/>
      <c r="DX538" s="3"/>
      <c r="DY538" s="3"/>
      <c r="DZ538" s="3"/>
      <c r="EA538" s="3"/>
      <c r="EB538" s="3"/>
      <c r="EC538" s="3"/>
      <c r="ED538" s="3"/>
      <c r="EE538" s="3"/>
      <c r="EF538" s="3"/>
      <c r="EG538" s="3"/>
      <c r="EH538" s="3"/>
      <c r="EI538" s="3"/>
      <c r="EJ538" s="3"/>
      <c r="EK538" s="3"/>
      <c r="EL538" s="3"/>
      <c r="EM538" s="3"/>
      <c r="EN538" s="3"/>
      <c r="EO538" s="3"/>
      <c r="EP538" s="3"/>
      <c r="EQ538" s="3"/>
      <c r="ER538" s="3"/>
      <c r="ES538" s="3"/>
      <c r="ET538" s="3"/>
      <c r="EU538" s="3"/>
      <c r="EV538" s="3"/>
      <c r="EW538" s="3"/>
      <c r="EX538" s="3"/>
      <c r="EY538" s="3"/>
      <c r="EZ538" s="3"/>
      <c r="FA538" s="3"/>
      <c r="FB538" s="3"/>
      <c r="FC538" s="3"/>
      <c r="FD538" s="3"/>
      <c r="FE538" s="3"/>
      <c r="FF538" s="3"/>
      <c r="FG538" s="3"/>
      <c r="FH538" s="3"/>
      <c r="FI538" s="3"/>
      <c r="FJ538" s="3"/>
      <c r="FK538" s="3"/>
      <c r="FL538" s="3"/>
      <c r="FM538" s="3"/>
      <c r="FN538" s="3"/>
      <c r="FO538" s="3"/>
      <c r="FP538" s="3"/>
      <c r="FQ538" s="3"/>
      <c r="FR538" s="3"/>
      <c r="FS538" s="3"/>
      <c r="FT538" s="3"/>
      <c r="FU538" s="3"/>
      <c r="FV538" s="3"/>
      <c r="FW538" s="3"/>
      <c r="FX538" s="3"/>
      <c r="FY538" s="3"/>
      <c r="FZ538" s="3"/>
      <c r="GA538" s="3"/>
      <c r="GB538" s="3"/>
      <c r="GC538" s="3"/>
      <c r="GD538" s="3"/>
      <c r="GE538" s="3"/>
      <c r="GF538" s="3"/>
      <c r="GG538" s="3"/>
      <c r="GH538" s="3"/>
      <c r="GI538" s="3"/>
      <c r="GJ538" s="3"/>
      <c r="GK538" s="3"/>
      <c r="GL538" s="3"/>
      <c r="GM538" s="3"/>
      <c r="GN538" s="3"/>
      <c r="GO538" s="3"/>
      <c r="GP538" s="3"/>
      <c r="GQ538" s="3"/>
      <c r="GR538" s="3"/>
      <c r="GS538" s="3"/>
      <c r="GT538" s="3"/>
      <c r="GU538" s="3"/>
      <c r="GV538" s="3"/>
      <c r="GW538" s="3"/>
      <c r="GX538" s="3">
        <v>0</v>
      </c>
    </row>
    <row r="540" spans="1:245" x14ac:dyDescent="0.2">
      <c r="A540" s="4">
        <v>50</v>
      </c>
      <c r="B540" s="4">
        <v>0</v>
      </c>
      <c r="C540" s="4">
        <v>0</v>
      </c>
      <c r="D540" s="4">
        <v>1</v>
      </c>
      <c r="E540" s="4">
        <v>201</v>
      </c>
      <c r="F540" s="4">
        <f>ROUND(Source!O538,O540)</f>
        <v>0</v>
      </c>
      <c r="G540" s="4" t="s">
        <v>107</v>
      </c>
      <c r="H540" s="4" t="s">
        <v>108</v>
      </c>
      <c r="I540" s="4"/>
      <c r="J540" s="4"/>
      <c r="K540" s="4">
        <v>201</v>
      </c>
      <c r="L540" s="4">
        <v>1</v>
      </c>
      <c r="M540" s="4">
        <v>3</v>
      </c>
      <c r="N540" s="4" t="s">
        <v>3</v>
      </c>
      <c r="O540" s="4">
        <v>2</v>
      </c>
      <c r="P540" s="4"/>
      <c r="Q540" s="4"/>
      <c r="R540" s="4"/>
      <c r="S540" s="4"/>
      <c r="T540" s="4"/>
      <c r="U540" s="4"/>
      <c r="V540" s="4"/>
      <c r="W540" s="4">
        <v>29595.02</v>
      </c>
      <c r="X540" s="4">
        <v>1</v>
      </c>
      <c r="Y540" s="4">
        <v>29595.02</v>
      </c>
      <c r="Z540" s="4"/>
      <c r="AA540" s="4"/>
      <c r="AB540" s="4"/>
    </row>
    <row r="541" spans="1:245" x14ac:dyDescent="0.2">
      <c r="A541" s="4">
        <v>50</v>
      </c>
      <c r="B541" s="4">
        <v>0</v>
      </c>
      <c r="C541" s="4">
        <v>0</v>
      </c>
      <c r="D541" s="4">
        <v>1</v>
      </c>
      <c r="E541" s="4">
        <v>202</v>
      </c>
      <c r="F541" s="4">
        <f>ROUND(Source!P538,O541)</f>
        <v>0</v>
      </c>
      <c r="G541" s="4" t="s">
        <v>109</v>
      </c>
      <c r="H541" s="4" t="s">
        <v>110</v>
      </c>
      <c r="I541" s="4"/>
      <c r="J541" s="4"/>
      <c r="K541" s="4">
        <v>202</v>
      </c>
      <c r="L541" s="4">
        <v>2</v>
      </c>
      <c r="M541" s="4">
        <v>3</v>
      </c>
      <c r="N541" s="4" t="s">
        <v>3</v>
      </c>
      <c r="O541" s="4">
        <v>2</v>
      </c>
      <c r="P541" s="4"/>
      <c r="Q541" s="4"/>
      <c r="R541" s="4"/>
      <c r="S541" s="4"/>
      <c r="T541" s="4"/>
      <c r="U541" s="4"/>
      <c r="V541" s="4"/>
      <c r="W541" s="4">
        <v>21963.26</v>
      </c>
      <c r="X541" s="4">
        <v>1</v>
      </c>
      <c r="Y541" s="4">
        <v>21963.26</v>
      </c>
      <c r="Z541" s="4"/>
      <c r="AA541" s="4"/>
      <c r="AB541" s="4"/>
    </row>
    <row r="542" spans="1:245" x14ac:dyDescent="0.2">
      <c r="A542" s="4">
        <v>50</v>
      </c>
      <c r="B542" s="4">
        <v>0</v>
      </c>
      <c r="C542" s="4">
        <v>0</v>
      </c>
      <c r="D542" s="4">
        <v>1</v>
      </c>
      <c r="E542" s="4">
        <v>222</v>
      </c>
      <c r="F542" s="4">
        <f>ROUND(Source!AO538,O542)</f>
        <v>388.8</v>
      </c>
      <c r="G542" s="4" t="s">
        <v>111</v>
      </c>
      <c r="H542" s="4" t="s">
        <v>112</v>
      </c>
      <c r="I542" s="4"/>
      <c r="J542" s="4"/>
      <c r="K542" s="4">
        <v>222</v>
      </c>
      <c r="L542" s="4">
        <v>3</v>
      </c>
      <c r="M542" s="4">
        <v>3</v>
      </c>
      <c r="N542" s="4" t="s">
        <v>3</v>
      </c>
      <c r="O542" s="4">
        <v>2</v>
      </c>
      <c r="P542" s="4"/>
      <c r="Q542" s="4"/>
      <c r="R542" s="4"/>
      <c r="S542" s="4"/>
      <c r="T542" s="4"/>
      <c r="U542" s="4"/>
      <c r="V542" s="4"/>
      <c r="W542" s="4">
        <v>388.8</v>
      </c>
      <c r="X542" s="4">
        <v>1</v>
      </c>
      <c r="Y542" s="4">
        <v>388.8</v>
      </c>
      <c r="Z542" s="4"/>
      <c r="AA542" s="4"/>
      <c r="AB542" s="4"/>
    </row>
    <row r="543" spans="1:245" x14ac:dyDescent="0.2">
      <c r="A543" s="4">
        <v>50</v>
      </c>
      <c r="B543" s="4">
        <v>0</v>
      </c>
      <c r="C543" s="4">
        <v>0</v>
      </c>
      <c r="D543" s="4">
        <v>1</v>
      </c>
      <c r="E543" s="4">
        <v>225</v>
      </c>
      <c r="F543" s="4">
        <f>ROUND(Source!AV538,O543)</f>
        <v>-388.8</v>
      </c>
      <c r="G543" s="4" t="s">
        <v>113</v>
      </c>
      <c r="H543" s="4" t="s">
        <v>114</v>
      </c>
      <c r="I543" s="4"/>
      <c r="J543" s="4"/>
      <c r="K543" s="4">
        <v>225</v>
      </c>
      <c r="L543" s="4">
        <v>4</v>
      </c>
      <c r="M543" s="4">
        <v>3</v>
      </c>
      <c r="N543" s="4" t="s">
        <v>3</v>
      </c>
      <c r="O543" s="4">
        <v>2</v>
      </c>
      <c r="P543" s="4"/>
      <c r="Q543" s="4"/>
      <c r="R543" s="4"/>
      <c r="S543" s="4"/>
      <c r="T543" s="4"/>
      <c r="U543" s="4"/>
      <c r="V543" s="4"/>
      <c r="W543" s="4">
        <v>21963.26</v>
      </c>
      <c r="X543" s="4">
        <v>1</v>
      </c>
      <c r="Y543" s="4">
        <v>21963.26</v>
      </c>
      <c r="Z543" s="4"/>
      <c r="AA543" s="4"/>
      <c r="AB543" s="4"/>
    </row>
    <row r="544" spans="1:245" x14ac:dyDescent="0.2">
      <c r="A544" s="4">
        <v>50</v>
      </c>
      <c r="B544" s="4">
        <v>0</v>
      </c>
      <c r="C544" s="4">
        <v>0</v>
      </c>
      <c r="D544" s="4">
        <v>1</v>
      </c>
      <c r="E544" s="4">
        <v>226</v>
      </c>
      <c r="F544" s="4">
        <f>ROUND(Source!AW538,O544)</f>
        <v>0</v>
      </c>
      <c r="G544" s="4" t="s">
        <v>115</v>
      </c>
      <c r="H544" s="4" t="s">
        <v>116</v>
      </c>
      <c r="I544" s="4"/>
      <c r="J544" s="4"/>
      <c r="K544" s="4">
        <v>226</v>
      </c>
      <c r="L544" s="4">
        <v>5</v>
      </c>
      <c r="M544" s="4">
        <v>3</v>
      </c>
      <c r="N544" s="4" t="s">
        <v>3</v>
      </c>
      <c r="O544" s="4">
        <v>2</v>
      </c>
      <c r="P544" s="4"/>
      <c r="Q544" s="4"/>
      <c r="R544" s="4"/>
      <c r="S544" s="4"/>
      <c r="T544" s="4"/>
      <c r="U544" s="4"/>
      <c r="V544" s="4"/>
      <c r="W544" s="4">
        <v>21963.26</v>
      </c>
      <c r="X544" s="4">
        <v>1</v>
      </c>
      <c r="Y544" s="4">
        <v>21963.26</v>
      </c>
      <c r="Z544" s="4"/>
      <c r="AA544" s="4"/>
      <c r="AB544" s="4"/>
    </row>
    <row r="545" spans="1:28" x14ac:dyDescent="0.2">
      <c r="A545" s="4">
        <v>50</v>
      </c>
      <c r="B545" s="4">
        <v>0</v>
      </c>
      <c r="C545" s="4">
        <v>0</v>
      </c>
      <c r="D545" s="4">
        <v>1</v>
      </c>
      <c r="E545" s="4">
        <v>227</v>
      </c>
      <c r="F545" s="4">
        <f>ROUND(Source!AX538,O545)</f>
        <v>388.8</v>
      </c>
      <c r="G545" s="4" t="s">
        <v>117</v>
      </c>
      <c r="H545" s="4" t="s">
        <v>118</v>
      </c>
      <c r="I545" s="4"/>
      <c r="J545" s="4"/>
      <c r="K545" s="4">
        <v>227</v>
      </c>
      <c r="L545" s="4">
        <v>6</v>
      </c>
      <c r="M545" s="4">
        <v>3</v>
      </c>
      <c r="N545" s="4" t="s">
        <v>3</v>
      </c>
      <c r="O545" s="4">
        <v>2</v>
      </c>
      <c r="P545" s="4"/>
      <c r="Q545" s="4"/>
      <c r="R545" s="4"/>
      <c r="S545" s="4"/>
      <c r="T545" s="4"/>
      <c r="U545" s="4"/>
      <c r="V545" s="4"/>
      <c r="W545" s="4">
        <v>0</v>
      </c>
      <c r="X545" s="4">
        <v>1</v>
      </c>
      <c r="Y545" s="4">
        <v>0</v>
      </c>
      <c r="Z545" s="4"/>
      <c r="AA545" s="4"/>
      <c r="AB545" s="4"/>
    </row>
    <row r="546" spans="1:28" x14ac:dyDescent="0.2">
      <c r="A546" s="4">
        <v>50</v>
      </c>
      <c r="B546" s="4">
        <v>0</v>
      </c>
      <c r="C546" s="4">
        <v>0</v>
      </c>
      <c r="D546" s="4">
        <v>1</v>
      </c>
      <c r="E546" s="4">
        <v>228</v>
      </c>
      <c r="F546" s="4">
        <f>ROUND(Source!AY538,O546)</f>
        <v>-388.8</v>
      </c>
      <c r="G546" s="4" t="s">
        <v>119</v>
      </c>
      <c r="H546" s="4" t="s">
        <v>120</v>
      </c>
      <c r="I546" s="4"/>
      <c r="J546" s="4"/>
      <c r="K546" s="4">
        <v>228</v>
      </c>
      <c r="L546" s="4">
        <v>7</v>
      </c>
      <c r="M546" s="4">
        <v>3</v>
      </c>
      <c r="N546" s="4" t="s">
        <v>3</v>
      </c>
      <c r="O546" s="4">
        <v>2</v>
      </c>
      <c r="P546" s="4"/>
      <c r="Q546" s="4"/>
      <c r="R546" s="4"/>
      <c r="S546" s="4"/>
      <c r="T546" s="4"/>
      <c r="U546" s="4"/>
      <c r="V546" s="4"/>
      <c r="W546" s="4">
        <v>21963.26</v>
      </c>
      <c r="X546" s="4">
        <v>1</v>
      </c>
      <c r="Y546" s="4">
        <v>21963.26</v>
      </c>
      <c r="Z546" s="4"/>
      <c r="AA546" s="4"/>
      <c r="AB546" s="4"/>
    </row>
    <row r="547" spans="1:28" x14ac:dyDescent="0.2">
      <c r="A547" s="4">
        <v>50</v>
      </c>
      <c r="B547" s="4">
        <v>0</v>
      </c>
      <c r="C547" s="4">
        <v>0</v>
      </c>
      <c r="D547" s="4">
        <v>1</v>
      </c>
      <c r="E547" s="4">
        <v>216</v>
      </c>
      <c r="F547" s="4">
        <f>ROUND(Source!AP538,O547)</f>
        <v>0</v>
      </c>
      <c r="G547" s="4" t="s">
        <v>121</v>
      </c>
      <c r="H547" s="4" t="s">
        <v>122</v>
      </c>
      <c r="I547" s="4"/>
      <c r="J547" s="4"/>
      <c r="K547" s="4">
        <v>216</v>
      </c>
      <c r="L547" s="4">
        <v>8</v>
      </c>
      <c r="M547" s="4">
        <v>3</v>
      </c>
      <c r="N547" s="4" t="s">
        <v>3</v>
      </c>
      <c r="O547" s="4">
        <v>2</v>
      </c>
      <c r="P547" s="4"/>
      <c r="Q547" s="4"/>
      <c r="R547" s="4"/>
      <c r="S547" s="4"/>
      <c r="T547" s="4"/>
      <c r="U547" s="4"/>
      <c r="V547" s="4"/>
      <c r="W547" s="4">
        <v>0</v>
      </c>
      <c r="X547" s="4">
        <v>1</v>
      </c>
      <c r="Y547" s="4">
        <v>0</v>
      </c>
      <c r="Z547" s="4"/>
      <c r="AA547" s="4"/>
      <c r="AB547" s="4"/>
    </row>
    <row r="548" spans="1:28" x14ac:dyDescent="0.2">
      <c r="A548" s="4">
        <v>50</v>
      </c>
      <c r="B548" s="4">
        <v>0</v>
      </c>
      <c r="C548" s="4">
        <v>0</v>
      </c>
      <c r="D548" s="4">
        <v>1</v>
      </c>
      <c r="E548" s="4">
        <v>223</v>
      </c>
      <c r="F548" s="4">
        <f>ROUND(Source!AQ538,O548)</f>
        <v>0</v>
      </c>
      <c r="G548" s="4" t="s">
        <v>123</v>
      </c>
      <c r="H548" s="4" t="s">
        <v>124</v>
      </c>
      <c r="I548" s="4"/>
      <c r="J548" s="4"/>
      <c r="K548" s="4">
        <v>223</v>
      </c>
      <c r="L548" s="4">
        <v>9</v>
      </c>
      <c r="M548" s="4">
        <v>3</v>
      </c>
      <c r="N548" s="4" t="s">
        <v>3</v>
      </c>
      <c r="O548" s="4">
        <v>2</v>
      </c>
      <c r="P548" s="4"/>
      <c r="Q548" s="4"/>
      <c r="R548" s="4"/>
      <c r="S548" s="4"/>
      <c r="T548" s="4"/>
      <c r="U548" s="4"/>
      <c r="V548" s="4"/>
      <c r="W548" s="4">
        <v>0</v>
      </c>
      <c r="X548" s="4">
        <v>1</v>
      </c>
      <c r="Y548" s="4">
        <v>0</v>
      </c>
      <c r="Z548" s="4"/>
      <c r="AA548" s="4"/>
      <c r="AB548" s="4"/>
    </row>
    <row r="549" spans="1:28" x14ac:dyDescent="0.2">
      <c r="A549" s="4">
        <v>50</v>
      </c>
      <c r="B549" s="4">
        <v>0</v>
      </c>
      <c r="C549" s="4">
        <v>0</v>
      </c>
      <c r="D549" s="4">
        <v>1</v>
      </c>
      <c r="E549" s="4">
        <v>229</v>
      </c>
      <c r="F549" s="4">
        <f>ROUND(Source!AZ538,O549)</f>
        <v>0</v>
      </c>
      <c r="G549" s="4" t="s">
        <v>125</v>
      </c>
      <c r="H549" s="4" t="s">
        <v>126</v>
      </c>
      <c r="I549" s="4"/>
      <c r="J549" s="4"/>
      <c r="K549" s="4">
        <v>229</v>
      </c>
      <c r="L549" s="4">
        <v>10</v>
      </c>
      <c r="M549" s="4">
        <v>3</v>
      </c>
      <c r="N549" s="4" t="s">
        <v>3</v>
      </c>
      <c r="O549" s="4">
        <v>2</v>
      </c>
      <c r="P549" s="4"/>
      <c r="Q549" s="4"/>
      <c r="R549" s="4"/>
      <c r="S549" s="4"/>
      <c r="T549" s="4"/>
      <c r="U549" s="4"/>
      <c r="V549" s="4"/>
      <c r="W549" s="4">
        <v>0</v>
      </c>
      <c r="X549" s="4">
        <v>1</v>
      </c>
      <c r="Y549" s="4">
        <v>0</v>
      </c>
      <c r="Z549" s="4"/>
      <c r="AA549" s="4"/>
      <c r="AB549" s="4"/>
    </row>
    <row r="550" spans="1:28" x14ac:dyDescent="0.2">
      <c r="A550" s="4">
        <v>50</v>
      </c>
      <c r="B550" s="4">
        <v>0</v>
      </c>
      <c r="C550" s="4">
        <v>0</v>
      </c>
      <c r="D550" s="4">
        <v>1</v>
      </c>
      <c r="E550" s="4">
        <v>203</v>
      </c>
      <c r="F550" s="4">
        <f>ROUND(Source!Q538,O550)</f>
        <v>0</v>
      </c>
      <c r="G550" s="4" t="s">
        <v>127</v>
      </c>
      <c r="H550" s="4" t="s">
        <v>128</v>
      </c>
      <c r="I550" s="4"/>
      <c r="J550" s="4"/>
      <c r="K550" s="4">
        <v>203</v>
      </c>
      <c r="L550" s="4">
        <v>11</v>
      </c>
      <c r="M550" s="4">
        <v>3</v>
      </c>
      <c r="N550" s="4" t="s">
        <v>3</v>
      </c>
      <c r="O550" s="4">
        <v>2</v>
      </c>
      <c r="P550" s="4"/>
      <c r="Q550" s="4"/>
      <c r="R550" s="4"/>
      <c r="S550" s="4"/>
      <c r="T550" s="4"/>
      <c r="U550" s="4"/>
      <c r="V550" s="4"/>
      <c r="W550" s="4">
        <v>6.96</v>
      </c>
      <c r="X550" s="4">
        <v>1</v>
      </c>
      <c r="Y550" s="4">
        <v>6.96</v>
      </c>
      <c r="Z550" s="4"/>
      <c r="AA550" s="4"/>
      <c r="AB550" s="4"/>
    </row>
    <row r="551" spans="1:28" x14ac:dyDescent="0.2">
      <c r="A551" s="4">
        <v>50</v>
      </c>
      <c r="B551" s="4">
        <v>0</v>
      </c>
      <c r="C551" s="4">
        <v>0</v>
      </c>
      <c r="D551" s="4">
        <v>1</v>
      </c>
      <c r="E551" s="4">
        <v>231</v>
      </c>
      <c r="F551" s="4">
        <f>ROUND(Source!BB538,O551)</f>
        <v>0</v>
      </c>
      <c r="G551" s="4" t="s">
        <v>129</v>
      </c>
      <c r="H551" s="4" t="s">
        <v>130</v>
      </c>
      <c r="I551" s="4"/>
      <c r="J551" s="4"/>
      <c r="K551" s="4">
        <v>231</v>
      </c>
      <c r="L551" s="4">
        <v>12</v>
      </c>
      <c r="M551" s="4">
        <v>3</v>
      </c>
      <c r="N551" s="4" t="s">
        <v>3</v>
      </c>
      <c r="O551" s="4">
        <v>2</v>
      </c>
      <c r="P551" s="4"/>
      <c r="Q551" s="4"/>
      <c r="R551" s="4"/>
      <c r="S551" s="4"/>
      <c r="T551" s="4"/>
      <c r="U551" s="4"/>
      <c r="V551" s="4"/>
      <c r="W551" s="4">
        <v>0</v>
      </c>
      <c r="X551" s="4">
        <v>1</v>
      </c>
      <c r="Y551" s="4">
        <v>0</v>
      </c>
      <c r="Z551" s="4"/>
      <c r="AA551" s="4"/>
      <c r="AB551" s="4"/>
    </row>
    <row r="552" spans="1:28" x14ac:dyDescent="0.2">
      <c r="A552" s="4">
        <v>50</v>
      </c>
      <c r="B552" s="4">
        <v>0</v>
      </c>
      <c r="C552" s="4">
        <v>0</v>
      </c>
      <c r="D552" s="4">
        <v>1</v>
      </c>
      <c r="E552" s="4">
        <v>204</v>
      </c>
      <c r="F552" s="4">
        <f>ROUND(Source!R538,O552)</f>
        <v>0</v>
      </c>
      <c r="G552" s="4" t="s">
        <v>131</v>
      </c>
      <c r="H552" s="4" t="s">
        <v>132</v>
      </c>
      <c r="I552" s="4"/>
      <c r="J552" s="4"/>
      <c r="K552" s="4">
        <v>204</v>
      </c>
      <c r="L552" s="4">
        <v>13</v>
      </c>
      <c r="M552" s="4">
        <v>3</v>
      </c>
      <c r="N552" s="4" t="s">
        <v>3</v>
      </c>
      <c r="O552" s="4">
        <v>2</v>
      </c>
      <c r="P552" s="4"/>
      <c r="Q552" s="4"/>
      <c r="R552" s="4"/>
      <c r="S552" s="4"/>
      <c r="T552" s="4"/>
      <c r="U552" s="4"/>
      <c r="V552" s="4"/>
      <c r="W552" s="4">
        <v>7.06</v>
      </c>
      <c r="X552" s="4">
        <v>1</v>
      </c>
      <c r="Y552" s="4">
        <v>7.06</v>
      </c>
      <c r="Z552" s="4"/>
      <c r="AA552" s="4"/>
      <c r="AB552" s="4"/>
    </row>
    <row r="553" spans="1:28" x14ac:dyDescent="0.2">
      <c r="A553" s="4">
        <v>50</v>
      </c>
      <c r="B553" s="4">
        <v>0</v>
      </c>
      <c r="C553" s="4">
        <v>0</v>
      </c>
      <c r="D553" s="4">
        <v>1</v>
      </c>
      <c r="E553" s="4">
        <v>205</v>
      </c>
      <c r="F553" s="4">
        <f>ROUND(Source!S538,O553)</f>
        <v>0</v>
      </c>
      <c r="G553" s="4" t="s">
        <v>133</v>
      </c>
      <c r="H553" s="4" t="s">
        <v>134</v>
      </c>
      <c r="I553" s="4"/>
      <c r="J553" s="4"/>
      <c r="K553" s="4">
        <v>205</v>
      </c>
      <c r="L553" s="4">
        <v>14</v>
      </c>
      <c r="M553" s="4">
        <v>3</v>
      </c>
      <c r="N553" s="4" t="s">
        <v>3</v>
      </c>
      <c r="O553" s="4">
        <v>2</v>
      </c>
      <c r="P553" s="4"/>
      <c r="Q553" s="4"/>
      <c r="R553" s="4"/>
      <c r="S553" s="4"/>
      <c r="T553" s="4"/>
      <c r="U553" s="4"/>
      <c r="V553" s="4"/>
      <c r="W553" s="4">
        <v>7617.7400000000007</v>
      </c>
      <c r="X553" s="4">
        <v>1</v>
      </c>
      <c r="Y553" s="4">
        <v>7617.7400000000007</v>
      </c>
      <c r="Z553" s="4"/>
      <c r="AA553" s="4"/>
      <c r="AB553" s="4"/>
    </row>
    <row r="554" spans="1:28" x14ac:dyDescent="0.2">
      <c r="A554" s="4">
        <v>50</v>
      </c>
      <c r="B554" s="4">
        <v>0</v>
      </c>
      <c r="C554" s="4">
        <v>0</v>
      </c>
      <c r="D554" s="4">
        <v>1</v>
      </c>
      <c r="E554" s="4">
        <v>232</v>
      </c>
      <c r="F554" s="4">
        <f>ROUND(Source!BC538,O554)</f>
        <v>0</v>
      </c>
      <c r="G554" s="4" t="s">
        <v>135</v>
      </c>
      <c r="H554" s="4" t="s">
        <v>136</v>
      </c>
      <c r="I554" s="4"/>
      <c r="J554" s="4"/>
      <c r="K554" s="4">
        <v>232</v>
      </c>
      <c r="L554" s="4">
        <v>15</v>
      </c>
      <c r="M554" s="4">
        <v>3</v>
      </c>
      <c r="N554" s="4" t="s">
        <v>3</v>
      </c>
      <c r="O554" s="4">
        <v>2</v>
      </c>
      <c r="P554" s="4"/>
      <c r="Q554" s="4"/>
      <c r="R554" s="4"/>
      <c r="S554" s="4"/>
      <c r="T554" s="4"/>
      <c r="U554" s="4"/>
      <c r="V554" s="4"/>
      <c r="W554" s="4">
        <v>0</v>
      </c>
      <c r="X554" s="4">
        <v>1</v>
      </c>
      <c r="Y554" s="4">
        <v>0</v>
      </c>
      <c r="Z554" s="4"/>
      <c r="AA554" s="4"/>
      <c r="AB554" s="4"/>
    </row>
    <row r="555" spans="1:28" x14ac:dyDescent="0.2">
      <c r="A555" s="4">
        <v>50</v>
      </c>
      <c r="B555" s="4">
        <v>0</v>
      </c>
      <c r="C555" s="4">
        <v>0</v>
      </c>
      <c r="D555" s="4">
        <v>1</v>
      </c>
      <c r="E555" s="4">
        <v>214</v>
      </c>
      <c r="F555" s="4">
        <f>ROUND(Source!AS538,O555)</f>
        <v>0</v>
      </c>
      <c r="G555" s="4" t="s">
        <v>137</v>
      </c>
      <c r="H555" s="4" t="s">
        <v>138</v>
      </c>
      <c r="I555" s="4"/>
      <c r="J555" s="4"/>
      <c r="K555" s="4">
        <v>214</v>
      </c>
      <c r="L555" s="4">
        <v>16</v>
      </c>
      <c r="M555" s="4">
        <v>3</v>
      </c>
      <c r="N555" s="4" t="s">
        <v>3</v>
      </c>
      <c r="O555" s="4">
        <v>2</v>
      </c>
      <c r="P555" s="4"/>
      <c r="Q555" s="4"/>
      <c r="R555" s="4"/>
      <c r="S555" s="4"/>
      <c r="T555" s="4"/>
      <c r="U555" s="4"/>
      <c r="V555" s="4"/>
      <c r="W555" s="4">
        <v>19695.14</v>
      </c>
      <c r="X555" s="4">
        <v>1</v>
      </c>
      <c r="Y555" s="4">
        <v>19695.14</v>
      </c>
      <c r="Z555" s="4"/>
      <c r="AA555" s="4"/>
      <c r="AB555" s="4"/>
    </row>
    <row r="556" spans="1:28" x14ac:dyDescent="0.2">
      <c r="A556" s="4">
        <v>50</v>
      </c>
      <c r="B556" s="4">
        <v>0</v>
      </c>
      <c r="C556" s="4">
        <v>0</v>
      </c>
      <c r="D556" s="4">
        <v>1</v>
      </c>
      <c r="E556" s="4">
        <v>215</v>
      </c>
      <c r="F556" s="4">
        <f>ROUND(Source!AT538,O556)</f>
        <v>0</v>
      </c>
      <c r="G556" s="4" t="s">
        <v>139</v>
      </c>
      <c r="H556" s="4" t="s">
        <v>140</v>
      </c>
      <c r="I556" s="4"/>
      <c r="J556" s="4"/>
      <c r="K556" s="4">
        <v>215</v>
      </c>
      <c r="L556" s="4">
        <v>17</v>
      </c>
      <c r="M556" s="4">
        <v>3</v>
      </c>
      <c r="N556" s="4" t="s">
        <v>3</v>
      </c>
      <c r="O556" s="4">
        <v>2</v>
      </c>
      <c r="P556" s="4"/>
      <c r="Q556" s="4"/>
      <c r="R556" s="4"/>
      <c r="S556" s="4"/>
      <c r="T556" s="4"/>
      <c r="U556" s="4"/>
      <c r="V556" s="4"/>
      <c r="W556" s="4">
        <v>20070.84</v>
      </c>
      <c r="X556" s="4">
        <v>1</v>
      </c>
      <c r="Y556" s="4">
        <v>20070.84</v>
      </c>
      <c r="Z556" s="4"/>
      <c r="AA556" s="4"/>
      <c r="AB556" s="4"/>
    </row>
    <row r="557" spans="1:28" x14ac:dyDescent="0.2">
      <c r="A557" s="4">
        <v>50</v>
      </c>
      <c r="B557" s="4">
        <v>0</v>
      </c>
      <c r="C557" s="4">
        <v>0</v>
      </c>
      <c r="D557" s="4">
        <v>1</v>
      </c>
      <c r="E557" s="4">
        <v>217</v>
      </c>
      <c r="F557" s="4">
        <f>ROUND(Source!AU538,O557)</f>
        <v>0</v>
      </c>
      <c r="G557" s="4" t="s">
        <v>141</v>
      </c>
      <c r="H557" s="4" t="s">
        <v>142</v>
      </c>
      <c r="I557" s="4"/>
      <c r="J557" s="4"/>
      <c r="K557" s="4">
        <v>217</v>
      </c>
      <c r="L557" s="4">
        <v>18</v>
      </c>
      <c r="M557" s="4">
        <v>3</v>
      </c>
      <c r="N557" s="4" t="s">
        <v>3</v>
      </c>
      <c r="O557" s="4">
        <v>2</v>
      </c>
      <c r="P557" s="4"/>
      <c r="Q557" s="4"/>
      <c r="R557" s="4"/>
      <c r="S557" s="4"/>
      <c r="T557" s="4"/>
      <c r="U557" s="4"/>
      <c r="V557" s="4"/>
      <c r="W557" s="4">
        <v>0</v>
      </c>
      <c r="X557" s="4">
        <v>1</v>
      </c>
      <c r="Y557" s="4">
        <v>0</v>
      </c>
      <c r="Z557" s="4"/>
      <c r="AA557" s="4"/>
      <c r="AB557" s="4"/>
    </row>
    <row r="558" spans="1:28" x14ac:dyDescent="0.2">
      <c r="A558" s="4">
        <v>50</v>
      </c>
      <c r="B558" s="4">
        <v>0</v>
      </c>
      <c r="C558" s="4">
        <v>0</v>
      </c>
      <c r="D558" s="4">
        <v>1</v>
      </c>
      <c r="E558" s="4">
        <v>230</v>
      </c>
      <c r="F558" s="4">
        <f>ROUND(Source!BA538,O558)</f>
        <v>0</v>
      </c>
      <c r="G558" s="4" t="s">
        <v>143</v>
      </c>
      <c r="H558" s="4" t="s">
        <v>144</v>
      </c>
      <c r="I558" s="4"/>
      <c r="J558" s="4"/>
      <c r="K558" s="4">
        <v>230</v>
      </c>
      <c r="L558" s="4">
        <v>19</v>
      </c>
      <c r="M558" s="4">
        <v>3</v>
      </c>
      <c r="N558" s="4" t="s">
        <v>3</v>
      </c>
      <c r="O558" s="4">
        <v>2</v>
      </c>
      <c r="P558" s="4"/>
      <c r="Q558" s="4"/>
      <c r="R558" s="4"/>
      <c r="S558" s="4"/>
      <c r="T558" s="4"/>
      <c r="U558" s="4"/>
      <c r="V558" s="4"/>
      <c r="W558" s="4">
        <v>0</v>
      </c>
      <c r="X558" s="4">
        <v>1</v>
      </c>
      <c r="Y558" s="4">
        <v>0</v>
      </c>
      <c r="Z558" s="4"/>
      <c r="AA558" s="4"/>
      <c r="AB558" s="4"/>
    </row>
    <row r="559" spans="1:28" x14ac:dyDescent="0.2">
      <c r="A559" s="4">
        <v>50</v>
      </c>
      <c r="B559" s="4">
        <v>0</v>
      </c>
      <c r="C559" s="4">
        <v>0</v>
      </c>
      <c r="D559" s="4">
        <v>1</v>
      </c>
      <c r="E559" s="4">
        <v>206</v>
      </c>
      <c r="F559" s="4">
        <f>ROUND(Source!T538,O559)</f>
        <v>0</v>
      </c>
      <c r="G559" s="4" t="s">
        <v>145</v>
      </c>
      <c r="H559" s="4" t="s">
        <v>146</v>
      </c>
      <c r="I559" s="4"/>
      <c r="J559" s="4"/>
      <c r="K559" s="4">
        <v>206</v>
      </c>
      <c r="L559" s="4">
        <v>20</v>
      </c>
      <c r="M559" s="4">
        <v>3</v>
      </c>
      <c r="N559" s="4" t="s">
        <v>3</v>
      </c>
      <c r="O559" s="4">
        <v>2</v>
      </c>
      <c r="P559" s="4"/>
      <c r="Q559" s="4"/>
      <c r="R559" s="4"/>
      <c r="S559" s="4"/>
      <c r="T559" s="4"/>
      <c r="U559" s="4"/>
      <c r="V559" s="4"/>
      <c r="W559" s="4">
        <v>0</v>
      </c>
      <c r="X559" s="4">
        <v>1</v>
      </c>
      <c r="Y559" s="4">
        <v>0</v>
      </c>
      <c r="Z559" s="4"/>
      <c r="AA559" s="4"/>
      <c r="AB559" s="4"/>
    </row>
    <row r="560" spans="1:28" x14ac:dyDescent="0.2">
      <c r="A560" s="4">
        <v>50</v>
      </c>
      <c r="B560" s="4">
        <v>0</v>
      </c>
      <c r="C560" s="4">
        <v>0</v>
      </c>
      <c r="D560" s="4">
        <v>1</v>
      </c>
      <c r="E560" s="4">
        <v>207</v>
      </c>
      <c r="F560" s="4">
        <f>ROUND(Source!U538,O560)</f>
        <v>0</v>
      </c>
      <c r="G560" s="4" t="s">
        <v>147</v>
      </c>
      <c r="H560" s="4" t="s">
        <v>148</v>
      </c>
      <c r="I560" s="4"/>
      <c r="J560" s="4"/>
      <c r="K560" s="4">
        <v>207</v>
      </c>
      <c r="L560" s="4">
        <v>21</v>
      </c>
      <c r="M560" s="4">
        <v>3</v>
      </c>
      <c r="N560" s="4" t="s">
        <v>3</v>
      </c>
      <c r="O560" s="4">
        <v>7</v>
      </c>
      <c r="P560" s="4"/>
      <c r="Q560" s="4"/>
      <c r="R560" s="4"/>
      <c r="S560" s="4"/>
      <c r="T560" s="4"/>
      <c r="U560" s="4"/>
      <c r="V560" s="4"/>
      <c r="W560" s="4">
        <v>17.360744</v>
      </c>
      <c r="X560" s="4">
        <v>1</v>
      </c>
      <c r="Y560" s="4">
        <v>17.360744</v>
      </c>
      <c r="Z560" s="4"/>
      <c r="AA560" s="4"/>
      <c r="AB560" s="4"/>
    </row>
    <row r="561" spans="1:245" x14ac:dyDescent="0.2">
      <c r="A561" s="4">
        <v>50</v>
      </c>
      <c r="B561" s="4">
        <v>0</v>
      </c>
      <c r="C561" s="4">
        <v>0</v>
      </c>
      <c r="D561" s="4">
        <v>1</v>
      </c>
      <c r="E561" s="4">
        <v>208</v>
      </c>
      <c r="F561" s="4">
        <f>ROUND(Source!V538,O561)</f>
        <v>0</v>
      </c>
      <c r="G561" s="4" t="s">
        <v>149</v>
      </c>
      <c r="H561" s="4" t="s">
        <v>150</v>
      </c>
      <c r="I561" s="4"/>
      <c r="J561" s="4"/>
      <c r="K561" s="4">
        <v>208</v>
      </c>
      <c r="L561" s="4">
        <v>22</v>
      </c>
      <c r="M561" s="4">
        <v>3</v>
      </c>
      <c r="N561" s="4" t="s">
        <v>3</v>
      </c>
      <c r="O561" s="4">
        <v>7</v>
      </c>
      <c r="P561" s="4"/>
      <c r="Q561" s="4"/>
      <c r="R561" s="4"/>
      <c r="S561" s="4"/>
      <c r="T561" s="4"/>
      <c r="U561" s="4"/>
      <c r="V561" s="4"/>
      <c r="W561" s="4">
        <v>1.44E-2</v>
      </c>
      <c r="X561" s="4">
        <v>1</v>
      </c>
      <c r="Y561" s="4">
        <v>1.44E-2</v>
      </c>
      <c r="Z561" s="4"/>
      <c r="AA561" s="4"/>
      <c r="AB561" s="4"/>
    </row>
    <row r="562" spans="1:245" x14ac:dyDescent="0.2">
      <c r="A562" s="4">
        <v>50</v>
      </c>
      <c r="B562" s="4">
        <v>0</v>
      </c>
      <c r="C562" s="4">
        <v>0</v>
      </c>
      <c r="D562" s="4">
        <v>1</v>
      </c>
      <c r="E562" s="4">
        <v>209</v>
      </c>
      <c r="F562" s="4">
        <f>ROUND(Source!W538,O562)</f>
        <v>0</v>
      </c>
      <c r="G562" s="4" t="s">
        <v>151</v>
      </c>
      <c r="H562" s="4" t="s">
        <v>152</v>
      </c>
      <c r="I562" s="4"/>
      <c r="J562" s="4"/>
      <c r="K562" s="4">
        <v>209</v>
      </c>
      <c r="L562" s="4">
        <v>23</v>
      </c>
      <c r="M562" s="4">
        <v>3</v>
      </c>
      <c r="N562" s="4" t="s">
        <v>3</v>
      </c>
      <c r="O562" s="4">
        <v>2</v>
      </c>
      <c r="P562" s="4"/>
      <c r="Q562" s="4"/>
      <c r="R562" s="4"/>
      <c r="S562" s="4"/>
      <c r="T562" s="4"/>
      <c r="U562" s="4"/>
      <c r="V562" s="4"/>
      <c r="W562" s="4">
        <v>0</v>
      </c>
      <c r="X562" s="4">
        <v>1</v>
      </c>
      <c r="Y562" s="4">
        <v>0</v>
      </c>
      <c r="Z562" s="4"/>
      <c r="AA562" s="4"/>
      <c r="AB562" s="4"/>
    </row>
    <row r="563" spans="1:245" x14ac:dyDescent="0.2">
      <c r="A563" s="4">
        <v>50</v>
      </c>
      <c r="B563" s="4">
        <v>0</v>
      </c>
      <c r="C563" s="4">
        <v>0</v>
      </c>
      <c r="D563" s="4">
        <v>1</v>
      </c>
      <c r="E563" s="4">
        <v>233</v>
      </c>
      <c r="F563" s="4">
        <f>ROUND(Source!BD538,O563)</f>
        <v>0</v>
      </c>
      <c r="G563" s="4" t="s">
        <v>153</v>
      </c>
      <c r="H563" s="4" t="s">
        <v>154</v>
      </c>
      <c r="I563" s="4"/>
      <c r="J563" s="4"/>
      <c r="K563" s="4">
        <v>233</v>
      </c>
      <c r="L563" s="4">
        <v>24</v>
      </c>
      <c r="M563" s="4">
        <v>3</v>
      </c>
      <c r="N563" s="4" t="s">
        <v>3</v>
      </c>
      <c r="O563" s="4">
        <v>2</v>
      </c>
      <c r="P563" s="4"/>
      <c r="Q563" s="4"/>
      <c r="R563" s="4"/>
      <c r="S563" s="4"/>
      <c r="T563" s="4"/>
      <c r="U563" s="4"/>
      <c r="V563" s="4"/>
      <c r="W563" s="4">
        <v>0</v>
      </c>
      <c r="X563" s="4">
        <v>1</v>
      </c>
      <c r="Y563" s="4">
        <v>0</v>
      </c>
      <c r="Z563" s="4"/>
      <c r="AA563" s="4"/>
      <c r="AB563" s="4"/>
    </row>
    <row r="564" spans="1:245" x14ac:dyDescent="0.2">
      <c r="A564" s="4">
        <v>50</v>
      </c>
      <c r="B564" s="4">
        <v>0</v>
      </c>
      <c r="C564" s="4">
        <v>0</v>
      </c>
      <c r="D564" s="4">
        <v>1</v>
      </c>
      <c r="E564" s="4">
        <v>210</v>
      </c>
      <c r="F564" s="4">
        <f>ROUND(Source!X538,O564)</f>
        <v>0</v>
      </c>
      <c r="G564" s="4" t="s">
        <v>155</v>
      </c>
      <c r="H564" s="4" t="s">
        <v>156</v>
      </c>
      <c r="I564" s="4"/>
      <c r="J564" s="4"/>
      <c r="K564" s="4">
        <v>210</v>
      </c>
      <c r="L564" s="4">
        <v>25</v>
      </c>
      <c r="M564" s="4">
        <v>3</v>
      </c>
      <c r="N564" s="4" t="s">
        <v>3</v>
      </c>
      <c r="O564" s="4">
        <v>2</v>
      </c>
      <c r="P564" s="4"/>
      <c r="Q564" s="4"/>
      <c r="R564" s="4"/>
      <c r="S564" s="4"/>
      <c r="T564" s="4"/>
      <c r="U564" s="4"/>
      <c r="V564" s="4"/>
      <c r="W564" s="4">
        <v>6893.16</v>
      </c>
      <c r="X564" s="4">
        <v>1</v>
      </c>
      <c r="Y564" s="4">
        <v>6893.16</v>
      </c>
      <c r="Z564" s="4"/>
      <c r="AA564" s="4"/>
      <c r="AB564" s="4"/>
    </row>
    <row r="565" spans="1:245" x14ac:dyDescent="0.2">
      <c r="A565" s="4">
        <v>50</v>
      </c>
      <c r="B565" s="4">
        <v>0</v>
      </c>
      <c r="C565" s="4">
        <v>0</v>
      </c>
      <c r="D565" s="4">
        <v>1</v>
      </c>
      <c r="E565" s="4">
        <v>211</v>
      </c>
      <c r="F565" s="4">
        <f>ROUND(Source!Y538,O565)</f>
        <v>0</v>
      </c>
      <c r="G565" s="4" t="s">
        <v>157</v>
      </c>
      <c r="H565" s="4" t="s">
        <v>158</v>
      </c>
      <c r="I565" s="4"/>
      <c r="J565" s="4"/>
      <c r="K565" s="4">
        <v>211</v>
      </c>
      <c r="L565" s="4">
        <v>26</v>
      </c>
      <c r="M565" s="4">
        <v>3</v>
      </c>
      <c r="N565" s="4" t="s">
        <v>3</v>
      </c>
      <c r="O565" s="4">
        <v>2</v>
      </c>
      <c r="P565" s="4"/>
      <c r="Q565" s="4"/>
      <c r="R565" s="4"/>
      <c r="S565" s="4"/>
      <c r="T565" s="4"/>
      <c r="U565" s="4"/>
      <c r="V565" s="4"/>
      <c r="W565" s="4">
        <v>3277.8</v>
      </c>
      <c r="X565" s="4">
        <v>1</v>
      </c>
      <c r="Y565" s="4">
        <v>3277.8</v>
      </c>
      <c r="Z565" s="4"/>
      <c r="AA565" s="4"/>
      <c r="AB565" s="4"/>
    </row>
    <row r="566" spans="1:245" x14ac:dyDescent="0.2">
      <c r="A566" s="4">
        <v>50</v>
      </c>
      <c r="B566" s="4">
        <v>0</v>
      </c>
      <c r="C566" s="4">
        <v>0</v>
      </c>
      <c r="D566" s="4">
        <v>1</v>
      </c>
      <c r="E566" s="4">
        <v>224</v>
      </c>
      <c r="F566" s="4">
        <f>ROUND(Source!AR538,O566)</f>
        <v>0</v>
      </c>
      <c r="G566" s="4" t="s">
        <v>159</v>
      </c>
      <c r="H566" s="4" t="s">
        <v>160</v>
      </c>
      <c r="I566" s="4"/>
      <c r="J566" s="4"/>
      <c r="K566" s="4">
        <v>224</v>
      </c>
      <c r="L566" s="4">
        <v>27</v>
      </c>
      <c r="M566" s="4">
        <v>3</v>
      </c>
      <c r="N566" s="4" t="s">
        <v>3</v>
      </c>
      <c r="O566" s="4">
        <v>2</v>
      </c>
      <c r="P566" s="4"/>
      <c r="Q566" s="4"/>
      <c r="R566" s="4"/>
      <c r="S566" s="4"/>
      <c r="T566" s="4"/>
      <c r="U566" s="4"/>
      <c r="V566" s="4"/>
      <c r="W566" s="4">
        <v>39765.980000000003</v>
      </c>
      <c r="X566" s="4">
        <v>1</v>
      </c>
      <c r="Y566" s="4">
        <v>39765.980000000003</v>
      </c>
      <c r="Z566" s="4"/>
      <c r="AA566" s="4"/>
      <c r="AB566" s="4"/>
    </row>
    <row r="568" spans="1:245" x14ac:dyDescent="0.2">
      <c r="A568" s="1">
        <v>4</v>
      </c>
      <c r="B568" s="1">
        <v>1</v>
      </c>
      <c r="C568" s="1"/>
      <c r="D568" s="1">
        <f>ROW(A582)</f>
        <v>582</v>
      </c>
      <c r="E568" s="1"/>
      <c r="F568" s="1" t="s">
        <v>17</v>
      </c>
      <c r="G568" s="1" t="s">
        <v>626</v>
      </c>
      <c r="H568" s="1" t="s">
        <v>3</v>
      </c>
      <c r="I568" s="1">
        <v>0</v>
      </c>
      <c r="J568" s="1"/>
      <c r="K568" s="1">
        <v>0</v>
      </c>
      <c r="L568" s="1"/>
      <c r="M568" s="1" t="s">
        <v>3</v>
      </c>
      <c r="N568" s="1"/>
      <c r="O568" s="1"/>
      <c r="P568" s="1"/>
      <c r="Q568" s="1"/>
      <c r="R568" s="1"/>
      <c r="S568" s="1">
        <v>0</v>
      </c>
      <c r="T568" s="1"/>
      <c r="U568" s="1" t="s">
        <v>3</v>
      </c>
      <c r="V568" s="1">
        <v>0</v>
      </c>
      <c r="W568" s="1"/>
      <c r="X568" s="1"/>
      <c r="Y568" s="1"/>
      <c r="Z568" s="1"/>
      <c r="AA568" s="1"/>
      <c r="AB568" s="1" t="s">
        <v>3</v>
      </c>
      <c r="AC568" s="1" t="s">
        <v>3</v>
      </c>
      <c r="AD568" s="1" t="s">
        <v>3</v>
      </c>
      <c r="AE568" s="1" t="s">
        <v>3</v>
      </c>
      <c r="AF568" s="1" t="s">
        <v>3</v>
      </c>
      <c r="AG568" s="1" t="s">
        <v>3</v>
      </c>
      <c r="AH568" s="1"/>
      <c r="AI568" s="1"/>
      <c r="AJ568" s="1"/>
      <c r="AK568" s="1"/>
      <c r="AL568" s="1"/>
      <c r="AM568" s="1"/>
      <c r="AN568" s="1"/>
      <c r="AO568" s="1"/>
      <c r="AP568" s="1" t="s">
        <v>3</v>
      </c>
      <c r="AQ568" s="1" t="s">
        <v>3</v>
      </c>
      <c r="AR568" s="1" t="s">
        <v>3</v>
      </c>
      <c r="AS568" s="1"/>
      <c r="AT568" s="1"/>
      <c r="AU568" s="1"/>
      <c r="AV568" s="1"/>
      <c r="AW568" s="1"/>
      <c r="AX568" s="1"/>
      <c r="AY568" s="1"/>
      <c r="AZ568" s="1" t="s">
        <v>3</v>
      </c>
      <c r="BA568" s="1"/>
      <c r="BB568" s="1" t="s">
        <v>3</v>
      </c>
      <c r="BC568" s="1" t="s">
        <v>3</v>
      </c>
      <c r="BD568" s="1" t="s">
        <v>3</v>
      </c>
      <c r="BE568" s="1" t="s">
        <v>3</v>
      </c>
      <c r="BF568" s="1" t="s">
        <v>3</v>
      </c>
      <c r="BG568" s="1" t="s">
        <v>3</v>
      </c>
      <c r="BH568" s="1" t="s">
        <v>3</v>
      </c>
      <c r="BI568" s="1" t="s">
        <v>3</v>
      </c>
      <c r="BJ568" s="1" t="s">
        <v>3</v>
      </c>
      <c r="BK568" s="1" t="s">
        <v>3</v>
      </c>
      <c r="BL568" s="1" t="s">
        <v>3</v>
      </c>
      <c r="BM568" s="1" t="s">
        <v>3</v>
      </c>
      <c r="BN568" s="1" t="s">
        <v>3</v>
      </c>
      <c r="BO568" s="1" t="s">
        <v>3</v>
      </c>
      <c r="BP568" s="1" t="s">
        <v>3</v>
      </c>
      <c r="BQ568" s="1"/>
      <c r="BR568" s="1"/>
      <c r="BS568" s="1"/>
      <c r="BT568" s="1"/>
      <c r="BU568" s="1"/>
      <c r="BV568" s="1"/>
      <c r="BW568" s="1"/>
      <c r="BX568" s="1">
        <v>0</v>
      </c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>
        <v>0</v>
      </c>
    </row>
    <row r="570" spans="1:245" x14ac:dyDescent="0.2">
      <c r="A570" s="2">
        <v>52</v>
      </c>
      <c r="B570" s="2">
        <f t="shared" ref="B570:G570" si="409">B582</f>
        <v>1</v>
      </c>
      <c r="C570" s="2">
        <f t="shared" si="409"/>
        <v>4</v>
      </c>
      <c r="D570" s="2">
        <f t="shared" si="409"/>
        <v>568</v>
      </c>
      <c r="E570" s="2">
        <f t="shared" si="409"/>
        <v>0</v>
      </c>
      <c r="F570" s="2" t="str">
        <f t="shared" si="409"/>
        <v>Новый раздел</v>
      </c>
      <c r="G570" s="2" t="str">
        <f t="shared" si="409"/>
        <v>Ремонт пола  раздевалки мужской</v>
      </c>
      <c r="H570" s="2"/>
      <c r="I570" s="2"/>
      <c r="J570" s="2"/>
      <c r="K570" s="2"/>
      <c r="L570" s="2"/>
      <c r="M570" s="2"/>
      <c r="N570" s="2"/>
      <c r="O570" s="2">
        <f t="shared" ref="O570:AT570" si="410">O582</f>
        <v>0</v>
      </c>
      <c r="P570" s="2">
        <f t="shared" si="410"/>
        <v>0</v>
      </c>
      <c r="Q570" s="2">
        <f t="shared" si="410"/>
        <v>0</v>
      </c>
      <c r="R570" s="2">
        <f t="shared" si="410"/>
        <v>0</v>
      </c>
      <c r="S570" s="2">
        <f t="shared" si="410"/>
        <v>0</v>
      </c>
      <c r="T570" s="2">
        <f t="shared" si="410"/>
        <v>0</v>
      </c>
      <c r="U570" s="2">
        <f t="shared" si="410"/>
        <v>0</v>
      </c>
      <c r="V570" s="2">
        <f t="shared" si="410"/>
        <v>0</v>
      </c>
      <c r="W570" s="2">
        <f t="shared" si="410"/>
        <v>0</v>
      </c>
      <c r="X570" s="2">
        <f t="shared" si="410"/>
        <v>0</v>
      </c>
      <c r="Y570" s="2">
        <f t="shared" si="410"/>
        <v>0</v>
      </c>
      <c r="Z570" s="2">
        <f t="shared" si="410"/>
        <v>0</v>
      </c>
      <c r="AA570" s="2">
        <f t="shared" si="410"/>
        <v>0</v>
      </c>
      <c r="AB570" s="2">
        <f t="shared" si="410"/>
        <v>0</v>
      </c>
      <c r="AC570" s="2">
        <f t="shared" si="410"/>
        <v>0</v>
      </c>
      <c r="AD570" s="2">
        <f t="shared" si="410"/>
        <v>0</v>
      </c>
      <c r="AE570" s="2">
        <f t="shared" si="410"/>
        <v>0</v>
      </c>
      <c r="AF570" s="2">
        <f t="shared" si="410"/>
        <v>0</v>
      </c>
      <c r="AG570" s="2">
        <f t="shared" si="410"/>
        <v>0</v>
      </c>
      <c r="AH570" s="2">
        <f t="shared" si="410"/>
        <v>0</v>
      </c>
      <c r="AI570" s="2">
        <f t="shared" si="410"/>
        <v>0</v>
      </c>
      <c r="AJ570" s="2">
        <f t="shared" si="410"/>
        <v>0</v>
      </c>
      <c r="AK570" s="2">
        <f t="shared" si="410"/>
        <v>0</v>
      </c>
      <c r="AL570" s="2">
        <f t="shared" si="410"/>
        <v>0</v>
      </c>
      <c r="AM570" s="2">
        <f t="shared" si="410"/>
        <v>0</v>
      </c>
      <c r="AN570" s="2">
        <f t="shared" si="410"/>
        <v>0</v>
      </c>
      <c r="AO570" s="2">
        <f t="shared" si="410"/>
        <v>0</v>
      </c>
      <c r="AP570" s="2">
        <f t="shared" si="410"/>
        <v>0</v>
      </c>
      <c r="AQ570" s="2">
        <f t="shared" si="410"/>
        <v>0</v>
      </c>
      <c r="AR570" s="2">
        <f t="shared" si="410"/>
        <v>0</v>
      </c>
      <c r="AS570" s="2">
        <f t="shared" si="410"/>
        <v>0</v>
      </c>
      <c r="AT570" s="2">
        <f t="shared" si="410"/>
        <v>0</v>
      </c>
      <c r="AU570" s="2">
        <f t="shared" ref="AU570:BZ570" si="411">AU582</f>
        <v>0</v>
      </c>
      <c r="AV570" s="2">
        <f t="shared" si="411"/>
        <v>0</v>
      </c>
      <c r="AW570" s="2">
        <f t="shared" si="411"/>
        <v>0</v>
      </c>
      <c r="AX570" s="2">
        <f t="shared" si="411"/>
        <v>0</v>
      </c>
      <c r="AY570" s="2">
        <f t="shared" si="411"/>
        <v>0</v>
      </c>
      <c r="AZ570" s="2">
        <f t="shared" si="411"/>
        <v>0</v>
      </c>
      <c r="BA570" s="2">
        <f t="shared" si="411"/>
        <v>0</v>
      </c>
      <c r="BB570" s="2">
        <f t="shared" si="411"/>
        <v>0</v>
      </c>
      <c r="BC570" s="2">
        <f t="shared" si="411"/>
        <v>0</v>
      </c>
      <c r="BD570" s="2">
        <f t="shared" si="411"/>
        <v>0</v>
      </c>
      <c r="BE570" s="2">
        <f t="shared" si="411"/>
        <v>0</v>
      </c>
      <c r="BF570" s="2">
        <f t="shared" si="411"/>
        <v>0</v>
      </c>
      <c r="BG570" s="2">
        <f t="shared" si="411"/>
        <v>0</v>
      </c>
      <c r="BH570" s="2">
        <f t="shared" si="411"/>
        <v>0</v>
      </c>
      <c r="BI570" s="2">
        <f t="shared" si="411"/>
        <v>0</v>
      </c>
      <c r="BJ570" s="2">
        <f t="shared" si="411"/>
        <v>0</v>
      </c>
      <c r="BK570" s="2">
        <f t="shared" si="411"/>
        <v>0</v>
      </c>
      <c r="BL570" s="2">
        <f t="shared" si="411"/>
        <v>0</v>
      </c>
      <c r="BM570" s="2">
        <f t="shared" si="411"/>
        <v>0</v>
      </c>
      <c r="BN570" s="2">
        <f t="shared" si="411"/>
        <v>0</v>
      </c>
      <c r="BO570" s="2">
        <f t="shared" si="411"/>
        <v>0</v>
      </c>
      <c r="BP570" s="2">
        <f t="shared" si="411"/>
        <v>0</v>
      </c>
      <c r="BQ570" s="2">
        <f t="shared" si="411"/>
        <v>0</v>
      </c>
      <c r="BR570" s="2">
        <f t="shared" si="411"/>
        <v>0</v>
      </c>
      <c r="BS570" s="2">
        <f t="shared" si="411"/>
        <v>0</v>
      </c>
      <c r="BT570" s="2">
        <f t="shared" si="411"/>
        <v>0</v>
      </c>
      <c r="BU570" s="2">
        <f t="shared" si="411"/>
        <v>0</v>
      </c>
      <c r="BV570" s="2">
        <f t="shared" si="411"/>
        <v>0</v>
      </c>
      <c r="BW570" s="2">
        <f t="shared" si="411"/>
        <v>0</v>
      </c>
      <c r="BX570" s="2">
        <f t="shared" si="411"/>
        <v>0</v>
      </c>
      <c r="BY570" s="2">
        <f t="shared" si="411"/>
        <v>0</v>
      </c>
      <c r="BZ570" s="2">
        <f t="shared" si="411"/>
        <v>0</v>
      </c>
      <c r="CA570" s="2">
        <f t="shared" ref="CA570:DF570" si="412">CA582</f>
        <v>0</v>
      </c>
      <c r="CB570" s="2">
        <f t="shared" si="412"/>
        <v>0</v>
      </c>
      <c r="CC570" s="2">
        <f t="shared" si="412"/>
        <v>0</v>
      </c>
      <c r="CD570" s="2">
        <f t="shared" si="412"/>
        <v>0</v>
      </c>
      <c r="CE570" s="2">
        <f t="shared" si="412"/>
        <v>0</v>
      </c>
      <c r="CF570" s="2">
        <f t="shared" si="412"/>
        <v>0</v>
      </c>
      <c r="CG570" s="2">
        <f t="shared" si="412"/>
        <v>0</v>
      </c>
      <c r="CH570" s="2">
        <f t="shared" si="412"/>
        <v>0</v>
      </c>
      <c r="CI570" s="2">
        <f t="shared" si="412"/>
        <v>0</v>
      </c>
      <c r="CJ570" s="2">
        <f t="shared" si="412"/>
        <v>0</v>
      </c>
      <c r="CK570" s="2">
        <f t="shared" si="412"/>
        <v>0</v>
      </c>
      <c r="CL570" s="2">
        <f t="shared" si="412"/>
        <v>0</v>
      </c>
      <c r="CM570" s="2">
        <f t="shared" si="412"/>
        <v>0</v>
      </c>
      <c r="CN570" s="2">
        <f t="shared" si="412"/>
        <v>0</v>
      </c>
      <c r="CO570" s="2">
        <f t="shared" si="412"/>
        <v>0</v>
      </c>
      <c r="CP570" s="2">
        <f t="shared" si="412"/>
        <v>0</v>
      </c>
      <c r="CQ570" s="2">
        <f t="shared" si="412"/>
        <v>0</v>
      </c>
      <c r="CR570" s="2">
        <f t="shared" si="412"/>
        <v>0</v>
      </c>
      <c r="CS570" s="2">
        <f t="shared" si="412"/>
        <v>0</v>
      </c>
      <c r="CT570" s="2">
        <f t="shared" si="412"/>
        <v>0</v>
      </c>
      <c r="CU570" s="2">
        <f t="shared" si="412"/>
        <v>0</v>
      </c>
      <c r="CV570" s="2">
        <f t="shared" si="412"/>
        <v>0</v>
      </c>
      <c r="CW570" s="2">
        <f t="shared" si="412"/>
        <v>0</v>
      </c>
      <c r="CX570" s="2">
        <f t="shared" si="412"/>
        <v>0</v>
      </c>
      <c r="CY570" s="2">
        <f t="shared" si="412"/>
        <v>0</v>
      </c>
      <c r="CZ570" s="2">
        <f t="shared" si="412"/>
        <v>0</v>
      </c>
      <c r="DA570" s="2">
        <f t="shared" si="412"/>
        <v>0</v>
      </c>
      <c r="DB570" s="2">
        <f t="shared" si="412"/>
        <v>0</v>
      </c>
      <c r="DC570" s="2">
        <f t="shared" si="412"/>
        <v>0</v>
      </c>
      <c r="DD570" s="2">
        <f t="shared" si="412"/>
        <v>0</v>
      </c>
      <c r="DE570" s="2">
        <f t="shared" si="412"/>
        <v>0</v>
      </c>
      <c r="DF570" s="2">
        <f t="shared" si="412"/>
        <v>0</v>
      </c>
      <c r="DG570" s="3">
        <f t="shared" ref="DG570:EL570" si="413">DG582</f>
        <v>0</v>
      </c>
      <c r="DH570" s="3">
        <f t="shared" si="413"/>
        <v>0</v>
      </c>
      <c r="DI570" s="3">
        <f t="shared" si="413"/>
        <v>0</v>
      </c>
      <c r="DJ570" s="3">
        <f t="shared" si="413"/>
        <v>0</v>
      </c>
      <c r="DK570" s="3">
        <f t="shared" si="413"/>
        <v>0</v>
      </c>
      <c r="DL570" s="3">
        <f t="shared" si="413"/>
        <v>0</v>
      </c>
      <c r="DM570" s="3">
        <f t="shared" si="413"/>
        <v>0</v>
      </c>
      <c r="DN570" s="3">
        <f t="shared" si="413"/>
        <v>0</v>
      </c>
      <c r="DO570" s="3">
        <f t="shared" si="413"/>
        <v>0</v>
      </c>
      <c r="DP570" s="3">
        <f t="shared" si="413"/>
        <v>0</v>
      </c>
      <c r="DQ570" s="3">
        <f t="shared" si="413"/>
        <v>0</v>
      </c>
      <c r="DR570" s="3">
        <f t="shared" si="413"/>
        <v>0</v>
      </c>
      <c r="DS570" s="3">
        <f t="shared" si="413"/>
        <v>0</v>
      </c>
      <c r="DT570" s="3">
        <f t="shared" si="413"/>
        <v>0</v>
      </c>
      <c r="DU570" s="3">
        <f t="shared" si="413"/>
        <v>0</v>
      </c>
      <c r="DV570" s="3">
        <f t="shared" si="413"/>
        <v>0</v>
      </c>
      <c r="DW570" s="3">
        <f t="shared" si="413"/>
        <v>0</v>
      </c>
      <c r="DX570" s="3">
        <f t="shared" si="413"/>
        <v>0</v>
      </c>
      <c r="DY570" s="3">
        <f t="shared" si="413"/>
        <v>0</v>
      </c>
      <c r="DZ570" s="3">
        <f t="shared" si="413"/>
        <v>0</v>
      </c>
      <c r="EA570" s="3">
        <f t="shared" si="413"/>
        <v>0</v>
      </c>
      <c r="EB570" s="3">
        <f t="shared" si="413"/>
        <v>0</v>
      </c>
      <c r="EC570" s="3">
        <f t="shared" si="413"/>
        <v>0</v>
      </c>
      <c r="ED570" s="3">
        <f t="shared" si="413"/>
        <v>0</v>
      </c>
      <c r="EE570" s="3">
        <f t="shared" si="413"/>
        <v>0</v>
      </c>
      <c r="EF570" s="3">
        <f t="shared" si="413"/>
        <v>0</v>
      </c>
      <c r="EG570" s="3">
        <f t="shared" si="413"/>
        <v>0</v>
      </c>
      <c r="EH570" s="3">
        <f t="shared" si="413"/>
        <v>0</v>
      </c>
      <c r="EI570" s="3">
        <f t="shared" si="413"/>
        <v>0</v>
      </c>
      <c r="EJ570" s="3">
        <f t="shared" si="413"/>
        <v>0</v>
      </c>
      <c r="EK570" s="3">
        <f t="shared" si="413"/>
        <v>0</v>
      </c>
      <c r="EL570" s="3">
        <f t="shared" si="413"/>
        <v>0</v>
      </c>
      <c r="EM570" s="3">
        <f t="shared" ref="EM570:FR570" si="414">EM582</f>
        <v>0</v>
      </c>
      <c r="EN570" s="3">
        <f t="shared" si="414"/>
        <v>0</v>
      </c>
      <c r="EO570" s="3">
        <f t="shared" si="414"/>
        <v>0</v>
      </c>
      <c r="EP570" s="3">
        <f t="shared" si="414"/>
        <v>0</v>
      </c>
      <c r="EQ570" s="3">
        <f t="shared" si="414"/>
        <v>0</v>
      </c>
      <c r="ER570" s="3">
        <f t="shared" si="414"/>
        <v>0</v>
      </c>
      <c r="ES570" s="3">
        <f t="shared" si="414"/>
        <v>0</v>
      </c>
      <c r="ET570" s="3">
        <f t="shared" si="414"/>
        <v>0</v>
      </c>
      <c r="EU570" s="3">
        <f t="shared" si="414"/>
        <v>0</v>
      </c>
      <c r="EV570" s="3">
        <f t="shared" si="414"/>
        <v>0</v>
      </c>
      <c r="EW570" s="3">
        <f t="shared" si="414"/>
        <v>0</v>
      </c>
      <c r="EX570" s="3">
        <f t="shared" si="414"/>
        <v>0</v>
      </c>
      <c r="EY570" s="3">
        <f t="shared" si="414"/>
        <v>0</v>
      </c>
      <c r="EZ570" s="3">
        <f t="shared" si="414"/>
        <v>0</v>
      </c>
      <c r="FA570" s="3">
        <f t="shared" si="414"/>
        <v>0</v>
      </c>
      <c r="FB570" s="3">
        <f t="shared" si="414"/>
        <v>0</v>
      </c>
      <c r="FC570" s="3">
        <f t="shared" si="414"/>
        <v>0</v>
      </c>
      <c r="FD570" s="3">
        <f t="shared" si="414"/>
        <v>0</v>
      </c>
      <c r="FE570" s="3">
        <f t="shared" si="414"/>
        <v>0</v>
      </c>
      <c r="FF570" s="3">
        <f t="shared" si="414"/>
        <v>0</v>
      </c>
      <c r="FG570" s="3">
        <f t="shared" si="414"/>
        <v>0</v>
      </c>
      <c r="FH570" s="3">
        <f t="shared" si="414"/>
        <v>0</v>
      </c>
      <c r="FI570" s="3">
        <f t="shared" si="414"/>
        <v>0</v>
      </c>
      <c r="FJ570" s="3">
        <f t="shared" si="414"/>
        <v>0</v>
      </c>
      <c r="FK570" s="3">
        <f t="shared" si="414"/>
        <v>0</v>
      </c>
      <c r="FL570" s="3">
        <f t="shared" si="414"/>
        <v>0</v>
      </c>
      <c r="FM570" s="3">
        <f t="shared" si="414"/>
        <v>0</v>
      </c>
      <c r="FN570" s="3">
        <f t="shared" si="414"/>
        <v>0</v>
      </c>
      <c r="FO570" s="3">
        <f t="shared" si="414"/>
        <v>0</v>
      </c>
      <c r="FP570" s="3">
        <f t="shared" si="414"/>
        <v>0</v>
      </c>
      <c r="FQ570" s="3">
        <f t="shared" si="414"/>
        <v>0</v>
      </c>
      <c r="FR570" s="3">
        <f t="shared" si="414"/>
        <v>0</v>
      </c>
      <c r="FS570" s="3">
        <f t="shared" ref="FS570:GX570" si="415">FS582</f>
        <v>0</v>
      </c>
      <c r="FT570" s="3">
        <f t="shared" si="415"/>
        <v>0</v>
      </c>
      <c r="FU570" s="3">
        <f t="shared" si="415"/>
        <v>0</v>
      </c>
      <c r="FV570" s="3">
        <f t="shared" si="415"/>
        <v>0</v>
      </c>
      <c r="FW570" s="3">
        <f t="shared" si="415"/>
        <v>0</v>
      </c>
      <c r="FX570" s="3">
        <f t="shared" si="415"/>
        <v>0</v>
      </c>
      <c r="FY570" s="3">
        <f t="shared" si="415"/>
        <v>0</v>
      </c>
      <c r="FZ570" s="3">
        <f t="shared" si="415"/>
        <v>0</v>
      </c>
      <c r="GA570" s="3">
        <f t="shared" si="415"/>
        <v>0</v>
      </c>
      <c r="GB570" s="3">
        <f t="shared" si="415"/>
        <v>0</v>
      </c>
      <c r="GC570" s="3">
        <f t="shared" si="415"/>
        <v>0</v>
      </c>
      <c r="GD570" s="3">
        <f t="shared" si="415"/>
        <v>0</v>
      </c>
      <c r="GE570" s="3">
        <f t="shared" si="415"/>
        <v>0</v>
      </c>
      <c r="GF570" s="3">
        <f t="shared" si="415"/>
        <v>0</v>
      </c>
      <c r="GG570" s="3">
        <f t="shared" si="415"/>
        <v>0</v>
      </c>
      <c r="GH570" s="3">
        <f t="shared" si="415"/>
        <v>0</v>
      </c>
      <c r="GI570" s="3">
        <f t="shared" si="415"/>
        <v>0</v>
      </c>
      <c r="GJ570" s="3">
        <f t="shared" si="415"/>
        <v>0</v>
      </c>
      <c r="GK570" s="3">
        <f t="shared" si="415"/>
        <v>0</v>
      </c>
      <c r="GL570" s="3">
        <f t="shared" si="415"/>
        <v>0</v>
      </c>
      <c r="GM570" s="3">
        <f t="shared" si="415"/>
        <v>0</v>
      </c>
      <c r="GN570" s="3">
        <f t="shared" si="415"/>
        <v>0</v>
      </c>
      <c r="GO570" s="3">
        <f t="shared" si="415"/>
        <v>0</v>
      </c>
      <c r="GP570" s="3">
        <f t="shared" si="415"/>
        <v>0</v>
      </c>
      <c r="GQ570" s="3">
        <f t="shared" si="415"/>
        <v>0</v>
      </c>
      <c r="GR570" s="3">
        <f t="shared" si="415"/>
        <v>0</v>
      </c>
      <c r="GS570" s="3">
        <f t="shared" si="415"/>
        <v>0</v>
      </c>
      <c r="GT570" s="3">
        <f t="shared" si="415"/>
        <v>0</v>
      </c>
      <c r="GU570" s="3">
        <f t="shared" si="415"/>
        <v>0</v>
      </c>
      <c r="GV570" s="3">
        <f t="shared" si="415"/>
        <v>0</v>
      </c>
      <c r="GW570" s="3">
        <f t="shared" si="415"/>
        <v>0</v>
      </c>
      <c r="GX570" s="3">
        <f t="shared" si="415"/>
        <v>0</v>
      </c>
    </row>
    <row r="572" spans="1:245" x14ac:dyDescent="0.2">
      <c r="A572">
        <v>17</v>
      </c>
      <c r="B572">
        <v>1</v>
      </c>
      <c r="C572">
        <f>ROW(SmtRes!A381)</f>
        <v>381</v>
      </c>
      <c r="D572">
        <f>ROW(EtalonRes!A381)</f>
        <v>381</v>
      </c>
      <c r="E572" t="s">
        <v>627</v>
      </c>
      <c r="F572" t="s">
        <v>628</v>
      </c>
      <c r="G572" t="s">
        <v>629</v>
      </c>
      <c r="H572" t="s">
        <v>22</v>
      </c>
      <c r="I572">
        <v>0</v>
      </c>
      <c r="J572">
        <v>0</v>
      </c>
      <c r="K572">
        <v>0</v>
      </c>
      <c r="O572">
        <f t="shared" ref="O572:O580" si="416">ROUND(CP572,2)</f>
        <v>0</v>
      </c>
      <c r="P572">
        <f>SUMIF(SmtRes!AQ378:'SmtRes'!AQ381,"=1",SmtRes!DF378:'SmtRes'!DF381)</f>
        <v>0</v>
      </c>
      <c r="Q572">
        <f>SUMIF(SmtRes!AQ378:'SmtRes'!AQ381,"=1",SmtRes!DG378:'SmtRes'!DG381)</f>
        <v>0</v>
      </c>
      <c r="R572">
        <f>SUMIF(SmtRes!AQ378:'SmtRes'!AQ381,"=1",SmtRes!DH378:'SmtRes'!DH381)</f>
        <v>0</v>
      </c>
      <c r="S572">
        <f>SUMIF(SmtRes!AQ378:'SmtRes'!AQ381,"=1",SmtRes!DI378:'SmtRes'!DI381)</f>
        <v>0</v>
      </c>
      <c r="T572">
        <f t="shared" ref="T572:T580" si="417">ROUND(CU572*I572,2)</f>
        <v>0</v>
      </c>
      <c r="U572">
        <f>SUMIF(SmtRes!AQ378:'SmtRes'!AQ381,"=1",SmtRes!CV378:'SmtRes'!CV381)</f>
        <v>0</v>
      </c>
      <c r="V572">
        <f>SUMIF(SmtRes!AQ378:'SmtRes'!AQ381,"=1",SmtRes!CW378:'SmtRes'!CW381)</f>
        <v>0</v>
      </c>
      <c r="W572">
        <f t="shared" ref="W572:W580" si="418">ROUND(CX572*I572,2)</f>
        <v>0</v>
      </c>
      <c r="X572">
        <f t="shared" ref="X572:X580" si="419">ROUND(CY572,2)</f>
        <v>0</v>
      </c>
      <c r="Y572">
        <f t="shared" ref="Y572:Y580" si="420">ROUND(CZ572,2)</f>
        <v>0</v>
      </c>
      <c r="AA572">
        <v>32945098</v>
      </c>
      <c r="AB572">
        <f t="shared" ref="AB572:AB580" si="421">ROUND((AC572+AD572+AF572),6)</f>
        <v>30435.371999999999</v>
      </c>
      <c r="AC572">
        <f>ROUND((0),6)</f>
        <v>0</v>
      </c>
      <c r="AD572">
        <f>ROUND((((0)-(0))+AE572),6)</f>
        <v>0</v>
      </c>
      <c r="AE572">
        <f>ROUND((0),6)</f>
        <v>0</v>
      </c>
      <c r="AF572">
        <f>ROUND((SUM(SmtRes!BT378:'SmtRes'!BT381)),6)</f>
        <v>30435.371999999999</v>
      </c>
      <c r="AG572">
        <f t="shared" ref="AG572:AG580" si="422">ROUND((AP572),6)</f>
        <v>0</v>
      </c>
      <c r="AH572">
        <f>(SUM(SmtRes!BU378:'SmtRes'!BU381))</f>
        <v>69.87</v>
      </c>
      <c r="AI572">
        <f>(SUM(SmtRes!BV378:'SmtRes'!BV381))</f>
        <v>1.44</v>
      </c>
      <c r="AJ572">
        <f t="shared" ref="AJ572:AJ580" si="423">(AS572)</f>
        <v>0</v>
      </c>
      <c r="AK572">
        <v>30435.372000000003</v>
      </c>
      <c r="AL572">
        <v>0</v>
      </c>
      <c r="AM572">
        <v>0</v>
      </c>
      <c r="AN572">
        <v>0</v>
      </c>
      <c r="AO572">
        <v>30435.372000000003</v>
      </c>
      <c r="AP572">
        <v>0</v>
      </c>
      <c r="AQ572">
        <v>69.87</v>
      </c>
      <c r="AR572">
        <v>1.44</v>
      </c>
      <c r="AS572">
        <v>0</v>
      </c>
      <c r="AT572">
        <v>89</v>
      </c>
      <c r="AU572">
        <v>49</v>
      </c>
      <c r="AV572">
        <v>1</v>
      </c>
      <c r="AW572">
        <v>1</v>
      </c>
      <c r="AZ572">
        <v>1</v>
      </c>
      <c r="BA572">
        <v>1</v>
      </c>
      <c r="BB572">
        <v>1</v>
      </c>
      <c r="BC572">
        <v>1</v>
      </c>
      <c r="BD572" t="s">
        <v>3</v>
      </c>
      <c r="BE572" t="s">
        <v>3</v>
      </c>
      <c r="BF572" t="s">
        <v>3</v>
      </c>
      <c r="BG572" t="s">
        <v>3</v>
      </c>
      <c r="BH572">
        <v>0</v>
      </c>
      <c r="BI572">
        <v>1</v>
      </c>
      <c r="BJ572" t="s">
        <v>630</v>
      </c>
      <c r="BM572">
        <v>57001</v>
      </c>
      <c r="BN572">
        <v>0</v>
      </c>
      <c r="BO572" t="s">
        <v>3</v>
      </c>
      <c r="BP572">
        <v>0</v>
      </c>
      <c r="BQ572">
        <v>6</v>
      </c>
      <c r="BR572">
        <v>0</v>
      </c>
      <c r="BS572">
        <v>1</v>
      </c>
      <c r="BT572">
        <v>1</v>
      </c>
      <c r="BU572">
        <v>1</v>
      </c>
      <c r="BV572">
        <v>1</v>
      </c>
      <c r="BW572">
        <v>1</v>
      </c>
      <c r="BX572">
        <v>1</v>
      </c>
      <c r="BY572" t="s">
        <v>3</v>
      </c>
      <c r="BZ572">
        <v>89</v>
      </c>
      <c r="CA572">
        <v>49</v>
      </c>
      <c r="CB572" t="s">
        <v>3</v>
      </c>
      <c r="CE572">
        <v>0</v>
      </c>
      <c r="CF572">
        <v>0</v>
      </c>
      <c r="CG572">
        <v>0</v>
      </c>
      <c r="CM572">
        <v>0</v>
      </c>
      <c r="CN572" t="s">
        <v>3</v>
      </c>
      <c r="CO572">
        <v>0</v>
      </c>
      <c r="CP572">
        <f t="shared" ref="CP572:CP580" si="424">(P572+Q572+S572+R572)</f>
        <v>0</v>
      </c>
      <c r="CQ572">
        <f>SUMIF(SmtRes!AQ378:'SmtRes'!AQ381,"=1",SmtRes!AA378:'SmtRes'!AA381)</f>
        <v>0</v>
      </c>
      <c r="CR572">
        <f>SUMIF(SmtRes!AQ378:'SmtRes'!AQ381,"=1",SmtRes!AB378:'SmtRes'!AB381)</f>
        <v>0</v>
      </c>
      <c r="CS572">
        <f>SUMIF(SmtRes!AQ378:'SmtRes'!AQ381,"=1",SmtRes!AC378:'SmtRes'!AC381)</f>
        <v>0</v>
      </c>
      <c r="CT572">
        <f>SUMIF(SmtRes!AQ378:'SmtRes'!AQ381,"=1",SmtRes!AD378:'SmtRes'!AD381)</f>
        <v>435.6</v>
      </c>
      <c r="CU572">
        <f t="shared" ref="CU572:CU580" si="425">AG572</f>
        <v>0</v>
      </c>
      <c r="CV572">
        <f>SUMIF(SmtRes!AQ378:'SmtRes'!AQ381,"=1",SmtRes!BU378:'SmtRes'!BU381)</f>
        <v>69.87</v>
      </c>
      <c r="CW572">
        <f>SUMIF(SmtRes!AQ378:'SmtRes'!AQ381,"=1",SmtRes!BV378:'SmtRes'!BV381)</f>
        <v>1.44</v>
      </c>
      <c r="CX572">
        <f t="shared" ref="CX572:CX580" si="426">AJ572</f>
        <v>0</v>
      </c>
      <c r="CY572">
        <f>(((S572+R572)*AT572)/100)</f>
        <v>0</v>
      </c>
      <c r="CZ572">
        <f>(((S572+R572)*AU572)/100)</f>
        <v>0</v>
      </c>
      <c r="DC572" t="s">
        <v>3</v>
      </c>
      <c r="DD572" t="s">
        <v>3</v>
      </c>
      <c r="DE572" t="s">
        <v>3</v>
      </c>
      <c r="DF572" t="s">
        <v>3</v>
      </c>
      <c r="DG572" t="s">
        <v>3</v>
      </c>
      <c r="DH572" t="s">
        <v>3</v>
      </c>
      <c r="DI572" t="s">
        <v>3</v>
      </c>
      <c r="DJ572" t="s">
        <v>3</v>
      </c>
      <c r="DK572" t="s">
        <v>3</v>
      </c>
      <c r="DL572" t="s">
        <v>3</v>
      </c>
      <c r="DM572" t="s">
        <v>3</v>
      </c>
      <c r="DN572">
        <v>0</v>
      </c>
      <c r="DO572">
        <v>0</v>
      </c>
      <c r="DP572">
        <v>1</v>
      </c>
      <c r="DQ572">
        <v>1</v>
      </c>
      <c r="DU572">
        <v>1005</v>
      </c>
      <c r="DV572" t="s">
        <v>22</v>
      </c>
      <c r="DW572" t="s">
        <v>22</v>
      </c>
      <c r="DX572">
        <v>100</v>
      </c>
      <c r="DZ572" t="s">
        <v>3</v>
      </c>
      <c r="EA572" t="s">
        <v>3</v>
      </c>
      <c r="EB572" t="s">
        <v>3</v>
      </c>
      <c r="EC572" t="s">
        <v>3</v>
      </c>
      <c r="EE572">
        <v>31728052</v>
      </c>
      <c r="EF572">
        <v>6</v>
      </c>
      <c r="EG572" t="s">
        <v>52</v>
      </c>
      <c r="EH572">
        <v>11</v>
      </c>
      <c r="EI572" t="s">
        <v>42</v>
      </c>
      <c r="EJ572">
        <v>1</v>
      </c>
      <c r="EK572">
        <v>57001</v>
      </c>
      <c r="EL572" t="s">
        <v>42</v>
      </c>
      <c r="EM572" t="s">
        <v>53</v>
      </c>
      <c r="EO572" t="s">
        <v>3</v>
      </c>
      <c r="EQ572">
        <v>0</v>
      </c>
      <c r="ER572">
        <v>0</v>
      </c>
      <c r="ES572">
        <v>0</v>
      </c>
      <c r="ET572">
        <v>0</v>
      </c>
      <c r="EU572">
        <v>0</v>
      </c>
      <c r="EV572">
        <v>0</v>
      </c>
      <c r="EW572">
        <v>69.87</v>
      </c>
      <c r="EX572">
        <v>1.44</v>
      </c>
      <c r="EY572">
        <v>0</v>
      </c>
      <c r="FQ572">
        <v>0</v>
      </c>
      <c r="FR572">
        <f t="shared" ref="FR572:FR580" si="427">ROUND(IF(BI572=3,GM572,0),2)</f>
        <v>0</v>
      </c>
      <c r="FS572">
        <v>0</v>
      </c>
      <c r="FX572">
        <v>89</v>
      </c>
      <c r="FY572">
        <v>49</v>
      </c>
      <c r="GA572" t="s">
        <v>3</v>
      </c>
      <c r="GD572">
        <v>1</v>
      </c>
      <c r="GF572">
        <v>944321330</v>
      </c>
      <c r="GG572">
        <v>2</v>
      </c>
      <c r="GH572">
        <v>1</v>
      </c>
      <c r="GI572">
        <v>-2</v>
      </c>
      <c r="GJ572">
        <v>0</v>
      </c>
      <c r="GK572">
        <v>0</v>
      </c>
      <c r="GL572">
        <f t="shared" ref="GL572:GL580" si="428">ROUND(IF(AND(BH572=3,BI572=3,FS572&lt;&gt;0),P572,0),2)</f>
        <v>0</v>
      </c>
      <c r="GM572">
        <f t="shared" ref="GM572:GM580" si="429">ROUND(O572+X572+Y572,2)+GX572</f>
        <v>0</v>
      </c>
      <c r="GN572">
        <f t="shared" ref="GN572:GN580" si="430">IF(OR(BI572=0,BI572=1),GM572-GX572,0)</f>
        <v>0</v>
      </c>
      <c r="GO572">
        <f t="shared" ref="GO572:GO580" si="431">IF(BI572=2,GM572-GX572,0)</f>
        <v>0</v>
      </c>
      <c r="GP572">
        <f t="shared" ref="GP572:GP580" si="432">IF(BI572=4,GM572-GX572,0)</f>
        <v>0</v>
      </c>
      <c r="GR572">
        <v>0</v>
      </c>
      <c r="GS572">
        <v>3</v>
      </c>
      <c r="GT572">
        <v>0</v>
      </c>
      <c r="GU572" t="s">
        <v>3</v>
      </c>
      <c r="GV572">
        <f t="shared" ref="GV572:GV580" si="433">ROUND((GT572),6)</f>
        <v>0</v>
      </c>
      <c r="GW572">
        <v>1</v>
      </c>
      <c r="GX572">
        <f t="shared" ref="GX572:GX580" si="434">ROUND(HC572*I572,2)</f>
        <v>0</v>
      </c>
      <c r="HA572">
        <v>0</v>
      </c>
      <c r="HB572">
        <v>0</v>
      </c>
      <c r="HC572">
        <f t="shared" ref="HC572:HC580" si="435">GV572*GW572</f>
        <v>0</v>
      </c>
      <c r="HE572" t="s">
        <v>3</v>
      </c>
      <c r="HF572" t="s">
        <v>3</v>
      </c>
      <c r="HM572" t="s">
        <v>3</v>
      </c>
      <c r="HN572" t="s">
        <v>54</v>
      </c>
      <c r="HO572" t="s">
        <v>55</v>
      </c>
      <c r="HP572" t="s">
        <v>42</v>
      </c>
      <c r="HQ572" t="s">
        <v>42</v>
      </c>
      <c r="IK572">
        <v>0</v>
      </c>
    </row>
    <row r="573" spans="1:245" x14ac:dyDescent="0.2">
      <c r="A573">
        <v>18</v>
      </c>
      <c r="B573">
        <v>1</v>
      </c>
      <c r="C573">
        <v>381</v>
      </c>
      <c r="E573" t="s">
        <v>631</v>
      </c>
      <c r="F573" t="s">
        <v>31</v>
      </c>
      <c r="G573" t="s">
        <v>32</v>
      </c>
      <c r="H573" t="s">
        <v>33</v>
      </c>
      <c r="I573">
        <v>0</v>
      </c>
      <c r="J573">
        <v>5.2</v>
      </c>
      <c r="K573">
        <v>0</v>
      </c>
      <c r="O573">
        <f t="shared" si="416"/>
        <v>0</v>
      </c>
      <c r="P573">
        <f>ROUND(CQ573*I573,2)</f>
        <v>0</v>
      </c>
      <c r="Q573">
        <f>ROUND(CR573*I573,2)</f>
        <v>0</v>
      </c>
      <c r="R573">
        <f>ROUND(CS573*I573,2)</f>
        <v>0</v>
      </c>
      <c r="S573">
        <f>ROUND(CT573*I573,2)</f>
        <v>0</v>
      </c>
      <c r="T573">
        <f t="shared" si="417"/>
        <v>0</v>
      </c>
      <c r="U573">
        <f>ROUND(CV573*I573,7)</f>
        <v>0</v>
      </c>
      <c r="V573">
        <f>ROUND(CW573*I573,7)</f>
        <v>0</v>
      </c>
      <c r="W573">
        <f t="shared" si="418"/>
        <v>0</v>
      </c>
      <c r="X573">
        <f t="shared" si="419"/>
        <v>0</v>
      </c>
      <c r="Y573">
        <f t="shared" si="420"/>
        <v>0</v>
      </c>
      <c r="AA573">
        <v>32945098</v>
      </c>
      <c r="AB573">
        <f t="shared" si="421"/>
        <v>0</v>
      </c>
      <c r="AC573">
        <f>ROUND((ES573),6)</f>
        <v>0</v>
      </c>
      <c r="AD573">
        <f>ROUND((((ET573)-(EU573))+AE573),6)</f>
        <v>0</v>
      </c>
      <c r="AE573">
        <f>ROUND((EU573),6)</f>
        <v>0</v>
      </c>
      <c r="AF573">
        <f>ROUND((EV573),6)</f>
        <v>0</v>
      </c>
      <c r="AG573">
        <f t="shared" si="422"/>
        <v>0</v>
      </c>
      <c r="AH573">
        <f>(EW573)</f>
        <v>0</v>
      </c>
      <c r="AI573">
        <f>(EX573)</f>
        <v>0</v>
      </c>
      <c r="AJ573">
        <f t="shared" si="423"/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89</v>
      </c>
      <c r="AU573">
        <v>49</v>
      </c>
      <c r="AV573">
        <v>1</v>
      </c>
      <c r="AW573">
        <v>1</v>
      </c>
      <c r="AZ573">
        <v>1</v>
      </c>
      <c r="BA573">
        <v>1</v>
      </c>
      <c r="BB573">
        <v>1</v>
      </c>
      <c r="BC573">
        <v>1</v>
      </c>
      <c r="BD573" t="s">
        <v>3</v>
      </c>
      <c r="BE573" t="s">
        <v>3</v>
      </c>
      <c r="BF573" t="s">
        <v>3</v>
      </c>
      <c r="BG573" t="s">
        <v>3</v>
      </c>
      <c r="BH573">
        <v>3</v>
      </c>
      <c r="BI573">
        <v>1</v>
      </c>
      <c r="BJ573" t="s">
        <v>3</v>
      </c>
      <c r="BM573">
        <v>57001</v>
      </c>
      <c r="BN573">
        <v>0</v>
      </c>
      <c r="BO573" t="s">
        <v>3</v>
      </c>
      <c r="BP573">
        <v>0</v>
      </c>
      <c r="BQ573">
        <v>6</v>
      </c>
      <c r="BR573">
        <v>0</v>
      </c>
      <c r="BS573">
        <v>1</v>
      </c>
      <c r="BT573">
        <v>1</v>
      </c>
      <c r="BU573">
        <v>1</v>
      </c>
      <c r="BV573">
        <v>1</v>
      </c>
      <c r="BW573">
        <v>1</v>
      </c>
      <c r="BX573">
        <v>1</v>
      </c>
      <c r="BY573" t="s">
        <v>3</v>
      </c>
      <c r="BZ573">
        <v>89</v>
      </c>
      <c r="CA573">
        <v>49</v>
      </c>
      <c r="CB573" t="s">
        <v>3</v>
      </c>
      <c r="CE573">
        <v>0</v>
      </c>
      <c r="CF573">
        <v>0</v>
      </c>
      <c r="CG573">
        <v>0</v>
      </c>
      <c r="CM573">
        <v>0</v>
      </c>
      <c r="CN573" t="s">
        <v>3</v>
      </c>
      <c r="CO573">
        <v>0</v>
      </c>
      <c r="CP573">
        <f t="shared" si="424"/>
        <v>0</v>
      </c>
      <c r="CQ573">
        <f>ROUND(AL573*BC573,2)</f>
        <v>0</v>
      </c>
      <c r="CR573">
        <f>ROUND(AM573*BB573,2)</f>
        <v>0</v>
      </c>
      <c r="CS573">
        <f>ROUND(AN573*BS573,2)</f>
        <v>0</v>
      </c>
      <c r="CT573">
        <f>ROUND(AO573*BA573,2)</f>
        <v>0</v>
      </c>
      <c r="CU573">
        <f t="shared" si="425"/>
        <v>0</v>
      </c>
      <c r="CV573">
        <f>AH573</f>
        <v>0</v>
      </c>
      <c r="CW573">
        <f>AI573</f>
        <v>0</v>
      </c>
      <c r="CX573">
        <f t="shared" si="426"/>
        <v>0</v>
      </c>
      <c r="CY573">
        <f>(((S573+R573)*AT573)/100)</f>
        <v>0</v>
      </c>
      <c r="CZ573">
        <f>(((S573+R573)*AU573)/100)</f>
        <v>0</v>
      </c>
      <c r="DC573" t="s">
        <v>3</v>
      </c>
      <c r="DD573" t="s">
        <v>3</v>
      </c>
      <c r="DE573" t="s">
        <v>3</v>
      </c>
      <c r="DF573" t="s">
        <v>3</v>
      </c>
      <c r="DG573" t="s">
        <v>3</v>
      </c>
      <c r="DH573" t="s">
        <v>3</v>
      </c>
      <c r="DI573" t="s">
        <v>3</v>
      </c>
      <c r="DJ573" t="s">
        <v>3</v>
      </c>
      <c r="DK573" t="s">
        <v>3</v>
      </c>
      <c r="DL573" t="s">
        <v>3</v>
      </c>
      <c r="DM573" t="s">
        <v>3</v>
      </c>
      <c r="DN573">
        <v>0</v>
      </c>
      <c r="DO573">
        <v>0</v>
      </c>
      <c r="DP573">
        <v>1</v>
      </c>
      <c r="DQ573">
        <v>1</v>
      </c>
      <c r="DU573">
        <v>1009</v>
      </c>
      <c r="DV573" t="s">
        <v>33</v>
      </c>
      <c r="DW573" t="s">
        <v>33</v>
      </c>
      <c r="DX573">
        <v>1000</v>
      </c>
      <c r="DZ573" t="s">
        <v>3</v>
      </c>
      <c r="EA573" t="s">
        <v>3</v>
      </c>
      <c r="EB573" t="s">
        <v>3</v>
      </c>
      <c r="EC573" t="s">
        <v>3</v>
      </c>
      <c r="EE573">
        <v>31728052</v>
      </c>
      <c r="EF573">
        <v>6</v>
      </c>
      <c r="EG573" t="s">
        <v>52</v>
      </c>
      <c r="EH573">
        <v>11</v>
      </c>
      <c r="EI573" t="s">
        <v>42</v>
      </c>
      <c r="EJ573">
        <v>1</v>
      </c>
      <c r="EK573">
        <v>57001</v>
      </c>
      <c r="EL573" t="s">
        <v>42</v>
      </c>
      <c r="EM573" t="s">
        <v>53</v>
      </c>
      <c r="EO573" t="s">
        <v>3</v>
      </c>
      <c r="EQ573">
        <v>0</v>
      </c>
      <c r="ER573">
        <v>0</v>
      </c>
      <c r="ES573">
        <v>0</v>
      </c>
      <c r="ET573">
        <v>0</v>
      </c>
      <c r="EU573">
        <v>0</v>
      </c>
      <c r="EV573">
        <v>0</v>
      </c>
      <c r="EW573">
        <v>0</v>
      </c>
      <c r="EX573">
        <v>0</v>
      </c>
      <c r="FQ573">
        <v>0</v>
      </c>
      <c r="FR573">
        <f t="shared" si="427"/>
        <v>0</v>
      </c>
      <c r="FS573">
        <v>0</v>
      </c>
      <c r="FX573">
        <v>89</v>
      </c>
      <c r="FY573">
        <v>49</v>
      </c>
      <c r="GA573" t="s">
        <v>3</v>
      </c>
      <c r="GD573">
        <v>1</v>
      </c>
      <c r="GF573">
        <v>2102561428</v>
      </c>
      <c r="GG573">
        <v>2</v>
      </c>
      <c r="GH573">
        <v>1</v>
      </c>
      <c r="GI573">
        <v>-2</v>
      </c>
      <c r="GJ573">
        <v>0</v>
      </c>
      <c r="GK573">
        <v>0</v>
      </c>
      <c r="GL573">
        <f t="shared" si="428"/>
        <v>0</v>
      </c>
      <c r="GM573">
        <f t="shared" si="429"/>
        <v>0</v>
      </c>
      <c r="GN573">
        <f t="shared" si="430"/>
        <v>0</v>
      </c>
      <c r="GO573">
        <f t="shared" si="431"/>
        <v>0</v>
      </c>
      <c r="GP573">
        <f t="shared" si="432"/>
        <v>0</v>
      </c>
      <c r="GR573">
        <v>0</v>
      </c>
      <c r="GS573">
        <v>3</v>
      </c>
      <c r="GT573">
        <v>0</v>
      </c>
      <c r="GU573" t="s">
        <v>3</v>
      </c>
      <c r="GV573">
        <f t="shared" si="433"/>
        <v>0</v>
      </c>
      <c r="GW573">
        <v>1</v>
      </c>
      <c r="GX573">
        <f t="shared" si="434"/>
        <v>0</v>
      </c>
      <c r="HA573">
        <v>0</v>
      </c>
      <c r="HB573">
        <v>0</v>
      </c>
      <c r="HC573">
        <f t="shared" si="435"/>
        <v>0</v>
      </c>
      <c r="HE573" t="s">
        <v>3</v>
      </c>
      <c r="HF573" t="s">
        <v>3</v>
      </c>
      <c r="HM573" t="s">
        <v>3</v>
      </c>
      <c r="HN573" t="s">
        <v>54</v>
      </c>
      <c r="HO573" t="s">
        <v>55</v>
      </c>
      <c r="HP573" t="s">
        <v>42</v>
      </c>
      <c r="HQ573" t="s">
        <v>42</v>
      </c>
      <c r="IK573">
        <v>0</v>
      </c>
    </row>
    <row r="574" spans="1:245" x14ac:dyDescent="0.2">
      <c r="A574">
        <v>17</v>
      </c>
      <c r="B574">
        <v>1</v>
      </c>
      <c r="C574">
        <f>ROW(SmtRes!A387)</f>
        <v>387</v>
      </c>
      <c r="D574">
        <f>ROW(EtalonRes!A387)</f>
        <v>387</v>
      </c>
      <c r="E574" t="s">
        <v>632</v>
      </c>
      <c r="F574" t="s">
        <v>633</v>
      </c>
      <c r="G574" t="s">
        <v>634</v>
      </c>
      <c r="H574" t="s">
        <v>22</v>
      </c>
      <c r="I574">
        <v>0</v>
      </c>
      <c r="J574">
        <v>0</v>
      </c>
      <c r="K574">
        <v>0</v>
      </c>
      <c r="O574">
        <f t="shared" si="416"/>
        <v>0</v>
      </c>
      <c r="P574">
        <f>SUMIF(SmtRes!AQ382:'SmtRes'!AQ387,"=1",SmtRes!DF382:'SmtRes'!DF387)</f>
        <v>0</v>
      </c>
      <c r="Q574">
        <f>SUMIF(SmtRes!AQ382:'SmtRes'!AQ387,"=1",SmtRes!DG382:'SmtRes'!DG387)</f>
        <v>0</v>
      </c>
      <c r="R574">
        <f>SUMIF(SmtRes!AQ382:'SmtRes'!AQ387,"=1",SmtRes!DH382:'SmtRes'!DH387)</f>
        <v>0</v>
      </c>
      <c r="S574">
        <f>SUMIF(SmtRes!AQ382:'SmtRes'!AQ387,"=1",SmtRes!DI382:'SmtRes'!DI387)</f>
        <v>0</v>
      </c>
      <c r="T574">
        <f t="shared" si="417"/>
        <v>0</v>
      </c>
      <c r="U574">
        <f>SUMIF(SmtRes!AQ382:'SmtRes'!AQ387,"=1",SmtRes!CV382:'SmtRes'!CV387)</f>
        <v>0</v>
      </c>
      <c r="V574">
        <f>SUMIF(SmtRes!AQ382:'SmtRes'!AQ387,"=1",SmtRes!CW382:'SmtRes'!CW387)</f>
        <v>0</v>
      </c>
      <c r="W574">
        <f t="shared" si="418"/>
        <v>0</v>
      </c>
      <c r="X574">
        <f t="shared" si="419"/>
        <v>0</v>
      </c>
      <c r="Y574">
        <f t="shared" si="420"/>
        <v>0</v>
      </c>
      <c r="AA574">
        <v>32945098</v>
      </c>
      <c r="AB574">
        <f t="shared" si="421"/>
        <v>17325.36</v>
      </c>
      <c r="AC574">
        <f>ROUND((SUM(SmtRes!BQ382:'SmtRes'!BQ387)),6)</f>
        <v>124.985</v>
      </c>
      <c r="AD574">
        <f>ROUND((((SUM(SmtRes!BR382:'SmtRes'!BR387))-(SUM(SmtRes!BS382:'SmtRes'!BS387)))+AE574),6)</f>
        <v>142.72399999999999</v>
      </c>
      <c r="AE574">
        <f>ROUND((SUM(SmtRes!BS382:'SmtRes'!BS387)),6)</f>
        <v>709.10450000000003</v>
      </c>
      <c r="AF574">
        <f>ROUND((SUM(SmtRes!BT382:'SmtRes'!BT387)),6)</f>
        <v>17057.651000000002</v>
      </c>
      <c r="AG574">
        <f t="shared" si="422"/>
        <v>0</v>
      </c>
      <c r="AH574">
        <f>(SUM(SmtRes!BU382:'SmtRes'!BU387))</f>
        <v>40.94</v>
      </c>
      <c r="AI574">
        <f>(SUM(SmtRes!BV382:'SmtRes'!BV387))</f>
        <v>1.5874999999999999</v>
      </c>
      <c r="AJ574">
        <f t="shared" si="423"/>
        <v>0</v>
      </c>
      <c r="AK574">
        <v>15639.1878</v>
      </c>
      <c r="AL574">
        <v>124.985</v>
      </c>
      <c r="AM574">
        <v>114.17919999999999</v>
      </c>
      <c r="AN574">
        <v>567.28359999999998</v>
      </c>
      <c r="AO574">
        <v>14832.74</v>
      </c>
      <c r="AP574">
        <v>0</v>
      </c>
      <c r="AQ574">
        <v>35.6</v>
      </c>
      <c r="AR574">
        <v>1.27</v>
      </c>
      <c r="AS574">
        <v>0</v>
      </c>
      <c r="AT574">
        <v>100.8</v>
      </c>
      <c r="AU574">
        <v>55.25</v>
      </c>
      <c r="AV574">
        <v>1</v>
      </c>
      <c r="AW574">
        <v>1</v>
      </c>
      <c r="AZ574">
        <v>1</v>
      </c>
      <c r="BA574">
        <v>1</v>
      </c>
      <c r="BB574">
        <v>1</v>
      </c>
      <c r="BC574">
        <v>1</v>
      </c>
      <c r="BD574" t="s">
        <v>3</v>
      </c>
      <c r="BE574" t="s">
        <v>3</v>
      </c>
      <c r="BF574" t="s">
        <v>3</v>
      </c>
      <c r="BG574" t="s">
        <v>3</v>
      </c>
      <c r="BH574">
        <v>0</v>
      </c>
      <c r="BI574">
        <v>1</v>
      </c>
      <c r="BJ574" t="s">
        <v>635</v>
      </c>
      <c r="BM574">
        <v>11001</v>
      </c>
      <c r="BN574">
        <v>0</v>
      </c>
      <c r="BO574" t="s">
        <v>3</v>
      </c>
      <c r="BP574">
        <v>0</v>
      </c>
      <c r="BQ574">
        <v>2</v>
      </c>
      <c r="BR574">
        <v>0</v>
      </c>
      <c r="BS574">
        <v>1</v>
      </c>
      <c r="BT574">
        <v>1</v>
      </c>
      <c r="BU574">
        <v>1</v>
      </c>
      <c r="BV574">
        <v>1</v>
      </c>
      <c r="BW574">
        <v>1</v>
      </c>
      <c r="BX574">
        <v>1</v>
      </c>
      <c r="BY574" t="s">
        <v>3</v>
      </c>
      <c r="BZ574">
        <v>112</v>
      </c>
      <c r="CA574">
        <v>65</v>
      </c>
      <c r="CB574" t="s">
        <v>3</v>
      </c>
      <c r="CE574">
        <v>0</v>
      </c>
      <c r="CF574">
        <v>0</v>
      </c>
      <c r="CG574">
        <v>0</v>
      </c>
      <c r="CM574">
        <v>0</v>
      </c>
      <c r="CN574" t="s">
        <v>1038</v>
      </c>
      <c r="CO574">
        <v>0</v>
      </c>
      <c r="CP574">
        <f t="shared" si="424"/>
        <v>0</v>
      </c>
      <c r="CQ574">
        <f>SUMIF(SmtRes!AQ382:'SmtRes'!AQ387,"=1",SmtRes!AA382:'SmtRes'!AA387)</f>
        <v>32.85</v>
      </c>
      <c r="CR574">
        <f>SUMIF(SmtRes!AQ382:'SmtRes'!AQ387,"=1",SmtRes!AB382:'SmtRes'!AB387)</f>
        <v>66.900000000000006</v>
      </c>
      <c r="CS574">
        <f>SUMIF(SmtRes!AQ382:'SmtRes'!AQ387,"=1",SmtRes!AC382:'SmtRes'!AC387)</f>
        <v>446.68</v>
      </c>
      <c r="CT574">
        <f>SUMIF(SmtRes!AQ382:'SmtRes'!AQ387,"=1",SmtRes!AD382:'SmtRes'!AD387)</f>
        <v>416.65</v>
      </c>
      <c r="CU574">
        <f t="shared" si="425"/>
        <v>0</v>
      </c>
      <c r="CV574">
        <f>SUMIF(SmtRes!AQ382:'SmtRes'!AQ387,"=1",SmtRes!BU382:'SmtRes'!BU387)</f>
        <v>40.94</v>
      </c>
      <c r="CW574">
        <f>SUMIF(SmtRes!AQ382:'SmtRes'!AQ387,"=1",SmtRes!BV382:'SmtRes'!BV387)</f>
        <v>1.5874999999999999</v>
      </c>
      <c r="CX574">
        <f t="shared" si="426"/>
        <v>0</v>
      </c>
      <c r="CY574">
        <f>(((S574+R574)*AT574)/100)</f>
        <v>0</v>
      </c>
      <c r="CZ574">
        <f>(((S574+R574)*AU574)/100)</f>
        <v>0</v>
      </c>
      <c r="DC574" t="s">
        <v>3</v>
      </c>
      <c r="DD574" t="s">
        <v>3</v>
      </c>
      <c r="DE574" t="s">
        <v>520</v>
      </c>
      <c r="DF574" t="s">
        <v>520</v>
      </c>
      <c r="DG574" t="s">
        <v>521</v>
      </c>
      <c r="DH574" t="s">
        <v>3</v>
      </c>
      <c r="DI574" t="s">
        <v>521</v>
      </c>
      <c r="DJ574" t="s">
        <v>520</v>
      </c>
      <c r="DK574" t="s">
        <v>3</v>
      </c>
      <c r="DL574" t="s">
        <v>522</v>
      </c>
      <c r="DM574" t="s">
        <v>523</v>
      </c>
      <c r="DN574">
        <v>0</v>
      </c>
      <c r="DO574">
        <v>0</v>
      </c>
      <c r="DP574">
        <v>1</v>
      </c>
      <c r="DQ574">
        <v>1</v>
      </c>
      <c r="DU574">
        <v>1005</v>
      </c>
      <c r="DV574" t="s">
        <v>22</v>
      </c>
      <c r="DW574" t="s">
        <v>22</v>
      </c>
      <c r="DX574">
        <v>100</v>
      </c>
      <c r="DZ574" t="s">
        <v>3</v>
      </c>
      <c r="EA574" t="s">
        <v>3</v>
      </c>
      <c r="EB574" t="s">
        <v>3</v>
      </c>
      <c r="EC574" t="s">
        <v>3</v>
      </c>
      <c r="EE574">
        <v>31727975</v>
      </c>
      <c r="EF574">
        <v>2</v>
      </c>
      <c r="EG574" t="s">
        <v>24</v>
      </c>
      <c r="EH574">
        <v>11</v>
      </c>
      <c r="EI574" t="s">
        <v>42</v>
      </c>
      <c r="EJ574">
        <v>1</v>
      </c>
      <c r="EK574">
        <v>11001</v>
      </c>
      <c r="EL574" t="s">
        <v>42</v>
      </c>
      <c r="EM574" t="s">
        <v>43</v>
      </c>
      <c r="EO574" t="s">
        <v>44</v>
      </c>
      <c r="EQ574">
        <v>0</v>
      </c>
      <c r="ER574">
        <v>0</v>
      </c>
      <c r="ES574">
        <v>0</v>
      </c>
      <c r="ET574">
        <v>0</v>
      </c>
      <c r="EU574">
        <v>0</v>
      </c>
      <c r="EV574">
        <v>0</v>
      </c>
      <c r="EW574">
        <v>35.6</v>
      </c>
      <c r="EX574">
        <v>1.27</v>
      </c>
      <c r="EY574">
        <v>0</v>
      </c>
      <c r="FQ574">
        <v>0</v>
      </c>
      <c r="FR574">
        <f t="shared" si="427"/>
        <v>0</v>
      </c>
      <c r="FS574">
        <v>0</v>
      </c>
      <c r="FX574">
        <v>100.8</v>
      </c>
      <c r="FY574">
        <v>55.25</v>
      </c>
      <c r="GA574" t="s">
        <v>3</v>
      </c>
      <c r="GD574">
        <v>1</v>
      </c>
      <c r="GF574">
        <v>-2136769491</v>
      </c>
      <c r="GG574">
        <v>2</v>
      </c>
      <c r="GH574">
        <v>1</v>
      </c>
      <c r="GI574">
        <v>-2</v>
      </c>
      <c r="GJ574">
        <v>0</v>
      </c>
      <c r="GK574">
        <v>0</v>
      </c>
      <c r="GL574">
        <f t="shared" si="428"/>
        <v>0</v>
      </c>
      <c r="GM574">
        <f t="shared" si="429"/>
        <v>0</v>
      </c>
      <c r="GN574">
        <f t="shared" si="430"/>
        <v>0</v>
      </c>
      <c r="GO574">
        <f t="shared" si="431"/>
        <v>0</v>
      </c>
      <c r="GP574">
        <f t="shared" si="432"/>
        <v>0</v>
      </c>
      <c r="GR574">
        <v>0</v>
      </c>
      <c r="GS574">
        <v>0</v>
      </c>
      <c r="GT574">
        <v>0</v>
      </c>
      <c r="GU574" t="s">
        <v>3</v>
      </c>
      <c r="GV574">
        <f t="shared" si="433"/>
        <v>0</v>
      </c>
      <c r="GW574">
        <v>1</v>
      </c>
      <c r="GX574">
        <f t="shared" si="434"/>
        <v>0</v>
      </c>
      <c r="HA574">
        <v>0</v>
      </c>
      <c r="HB574">
        <v>0</v>
      </c>
      <c r="HC574">
        <f t="shared" si="435"/>
        <v>0</v>
      </c>
      <c r="HE574" t="s">
        <v>3</v>
      </c>
      <c r="HF574" t="s">
        <v>3</v>
      </c>
      <c r="HM574" t="s">
        <v>3</v>
      </c>
      <c r="HN574" t="s">
        <v>45</v>
      </c>
      <c r="HO574" t="s">
        <v>46</v>
      </c>
      <c r="HP574" t="s">
        <v>42</v>
      </c>
      <c r="HQ574" t="s">
        <v>42</v>
      </c>
      <c r="IK574">
        <v>0</v>
      </c>
    </row>
    <row r="575" spans="1:245" x14ac:dyDescent="0.2">
      <c r="A575">
        <v>18</v>
      </c>
      <c r="B575">
        <v>1</v>
      </c>
      <c r="C575">
        <v>387</v>
      </c>
      <c r="E575" t="s">
        <v>636</v>
      </c>
      <c r="F575" t="s">
        <v>637</v>
      </c>
      <c r="G575" t="s">
        <v>638</v>
      </c>
      <c r="H575" t="s">
        <v>639</v>
      </c>
      <c r="I575">
        <v>0</v>
      </c>
      <c r="J575">
        <v>2.0399999999999996</v>
      </c>
      <c r="K575">
        <v>0</v>
      </c>
      <c r="O575">
        <f t="shared" si="416"/>
        <v>0</v>
      </c>
      <c r="P575">
        <f>ROUND(CQ575*I575,2)</f>
        <v>0</v>
      </c>
      <c r="Q575">
        <f>ROUND(CR575*I575,2)</f>
        <v>0</v>
      </c>
      <c r="R575">
        <f>ROUND(CS575*I575,2)</f>
        <v>0</v>
      </c>
      <c r="S575">
        <f>ROUND(CT575*I575,2)</f>
        <v>0</v>
      </c>
      <c r="T575">
        <f t="shared" si="417"/>
        <v>0</v>
      </c>
      <c r="U575">
        <f>ROUND(CV575*I575,7)</f>
        <v>0</v>
      </c>
      <c r="V575">
        <f>ROUND(CW575*I575,7)</f>
        <v>0</v>
      </c>
      <c r="W575">
        <f t="shared" si="418"/>
        <v>0</v>
      </c>
      <c r="X575">
        <f t="shared" si="419"/>
        <v>0</v>
      </c>
      <c r="Y575">
        <f t="shared" si="420"/>
        <v>0</v>
      </c>
      <c r="AA575">
        <v>32945098</v>
      </c>
      <c r="AB575">
        <f t="shared" si="421"/>
        <v>0</v>
      </c>
      <c r="AC575">
        <f>ROUND((ES575),6)</f>
        <v>0</v>
      </c>
      <c r="AD575">
        <f>ROUND((((ET575)-(EU575))+AE575),6)</f>
        <v>0</v>
      </c>
      <c r="AE575">
        <f>ROUND((EU575),6)</f>
        <v>0</v>
      </c>
      <c r="AF575">
        <f>ROUND((EV575),6)</f>
        <v>0</v>
      </c>
      <c r="AG575">
        <f t="shared" si="422"/>
        <v>0</v>
      </c>
      <c r="AH575">
        <f>(EW575)</f>
        <v>0</v>
      </c>
      <c r="AI575">
        <f>(EX575)</f>
        <v>0</v>
      </c>
      <c r="AJ575">
        <f t="shared" si="423"/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112</v>
      </c>
      <c r="AU575">
        <v>65</v>
      </c>
      <c r="AV575">
        <v>1</v>
      </c>
      <c r="AW575">
        <v>1</v>
      </c>
      <c r="AZ575">
        <v>1</v>
      </c>
      <c r="BA575">
        <v>1</v>
      </c>
      <c r="BB575">
        <v>1</v>
      </c>
      <c r="BC575">
        <v>1</v>
      </c>
      <c r="BD575" t="s">
        <v>3</v>
      </c>
      <c r="BE575" t="s">
        <v>3</v>
      </c>
      <c r="BF575" t="s">
        <v>3</v>
      </c>
      <c r="BG575" t="s">
        <v>3</v>
      </c>
      <c r="BH575">
        <v>3</v>
      </c>
      <c r="BI575">
        <v>1</v>
      </c>
      <c r="BJ575" t="s">
        <v>3</v>
      </c>
      <c r="BM575">
        <v>11001</v>
      </c>
      <c r="BN575">
        <v>0</v>
      </c>
      <c r="BO575" t="s">
        <v>3</v>
      </c>
      <c r="BP575">
        <v>0</v>
      </c>
      <c r="BQ575">
        <v>2</v>
      </c>
      <c r="BR575">
        <v>0</v>
      </c>
      <c r="BS575">
        <v>1</v>
      </c>
      <c r="BT575">
        <v>1</v>
      </c>
      <c r="BU575">
        <v>1</v>
      </c>
      <c r="BV575">
        <v>1</v>
      </c>
      <c r="BW575">
        <v>1</v>
      </c>
      <c r="BX575">
        <v>1</v>
      </c>
      <c r="BY575" t="s">
        <v>3</v>
      </c>
      <c r="BZ575">
        <v>112</v>
      </c>
      <c r="CA575">
        <v>65</v>
      </c>
      <c r="CB575" t="s">
        <v>3</v>
      </c>
      <c r="CE575">
        <v>0</v>
      </c>
      <c r="CF575">
        <v>0</v>
      </c>
      <c r="CG575">
        <v>0</v>
      </c>
      <c r="CM575">
        <v>0</v>
      </c>
      <c r="CN575" t="s">
        <v>3</v>
      </c>
      <c r="CO575">
        <v>0</v>
      </c>
      <c r="CP575">
        <f t="shared" si="424"/>
        <v>0</v>
      </c>
      <c r="CQ575">
        <f>ROUND(AL575*BC575,2)</f>
        <v>0</v>
      </c>
      <c r="CR575">
        <f>ROUND(AM575*BB575,2)</f>
        <v>0</v>
      </c>
      <c r="CS575">
        <f>ROUND(AN575*BS575,2)</f>
        <v>0</v>
      </c>
      <c r="CT575">
        <f>ROUND(AO575*BA575,2)</f>
        <v>0</v>
      </c>
      <c r="CU575">
        <f t="shared" si="425"/>
        <v>0</v>
      </c>
      <c r="CV575">
        <f>AH575</f>
        <v>0</v>
      </c>
      <c r="CW575">
        <f>AI575</f>
        <v>0</v>
      </c>
      <c r="CX575">
        <f t="shared" si="426"/>
        <v>0</v>
      </c>
      <c r="CY575">
        <f>(((S575+R575)*AT575)/100)</f>
        <v>0</v>
      </c>
      <c r="CZ575">
        <f>(((S575+R575)*AU575)/100)</f>
        <v>0</v>
      </c>
      <c r="DC575" t="s">
        <v>3</v>
      </c>
      <c r="DD575" t="s">
        <v>3</v>
      </c>
      <c r="DE575" t="s">
        <v>3</v>
      </c>
      <c r="DF575" t="s">
        <v>3</v>
      </c>
      <c r="DG575" t="s">
        <v>3</v>
      </c>
      <c r="DH575" t="s">
        <v>3</v>
      </c>
      <c r="DI575" t="s">
        <v>3</v>
      </c>
      <c r="DJ575" t="s">
        <v>3</v>
      </c>
      <c r="DK575" t="s">
        <v>3</v>
      </c>
      <c r="DL575" t="s">
        <v>3</v>
      </c>
      <c r="DM575" t="s">
        <v>3</v>
      </c>
      <c r="DN575">
        <v>0</v>
      </c>
      <c r="DO575">
        <v>0</v>
      </c>
      <c r="DP575">
        <v>1</v>
      </c>
      <c r="DQ575">
        <v>1</v>
      </c>
      <c r="DU575">
        <v>1007</v>
      </c>
      <c r="DV575" t="s">
        <v>639</v>
      </c>
      <c r="DW575" t="s">
        <v>639</v>
      </c>
      <c r="DX575">
        <v>1</v>
      </c>
      <c r="DZ575" t="s">
        <v>3</v>
      </c>
      <c r="EA575" t="s">
        <v>3</v>
      </c>
      <c r="EB575" t="s">
        <v>3</v>
      </c>
      <c r="EC575" t="s">
        <v>3</v>
      </c>
      <c r="EE575">
        <v>31727975</v>
      </c>
      <c r="EF575">
        <v>2</v>
      </c>
      <c r="EG575" t="s">
        <v>24</v>
      </c>
      <c r="EH575">
        <v>11</v>
      </c>
      <c r="EI575" t="s">
        <v>42</v>
      </c>
      <c r="EJ575">
        <v>1</v>
      </c>
      <c r="EK575">
        <v>11001</v>
      </c>
      <c r="EL575" t="s">
        <v>42</v>
      </c>
      <c r="EM575" t="s">
        <v>43</v>
      </c>
      <c r="EO575" t="s">
        <v>3</v>
      </c>
      <c r="EQ575">
        <v>0</v>
      </c>
      <c r="ER575">
        <v>0</v>
      </c>
      <c r="ES575">
        <v>0</v>
      </c>
      <c r="ET575">
        <v>0</v>
      </c>
      <c r="EU575">
        <v>0</v>
      </c>
      <c r="EV575">
        <v>0</v>
      </c>
      <c r="EW575">
        <v>0</v>
      </c>
      <c r="EX575">
        <v>0</v>
      </c>
      <c r="FQ575">
        <v>0</v>
      </c>
      <c r="FR575">
        <f t="shared" si="427"/>
        <v>0</v>
      </c>
      <c r="FS575">
        <v>0</v>
      </c>
      <c r="FX575">
        <v>112</v>
      </c>
      <c r="FY575">
        <v>65</v>
      </c>
      <c r="GA575" t="s">
        <v>3</v>
      </c>
      <c r="GD575">
        <v>1</v>
      </c>
      <c r="GF575">
        <v>-2113302258</v>
      </c>
      <c r="GG575">
        <v>2</v>
      </c>
      <c r="GH575">
        <v>1</v>
      </c>
      <c r="GI575">
        <v>-2</v>
      </c>
      <c r="GJ575">
        <v>0</v>
      </c>
      <c r="GK575">
        <v>0</v>
      </c>
      <c r="GL575">
        <f t="shared" si="428"/>
        <v>0</v>
      </c>
      <c r="GM575">
        <f t="shared" si="429"/>
        <v>0</v>
      </c>
      <c r="GN575">
        <f t="shared" si="430"/>
        <v>0</v>
      </c>
      <c r="GO575">
        <f t="shared" si="431"/>
        <v>0</v>
      </c>
      <c r="GP575">
        <f t="shared" si="432"/>
        <v>0</v>
      </c>
      <c r="GR575">
        <v>0</v>
      </c>
      <c r="GS575">
        <v>3</v>
      </c>
      <c r="GT575">
        <v>0</v>
      </c>
      <c r="GU575" t="s">
        <v>3</v>
      </c>
      <c r="GV575">
        <f t="shared" si="433"/>
        <v>0</v>
      </c>
      <c r="GW575">
        <v>1</v>
      </c>
      <c r="GX575">
        <f t="shared" si="434"/>
        <v>0</v>
      </c>
      <c r="HA575">
        <v>0</v>
      </c>
      <c r="HB575">
        <v>0</v>
      </c>
      <c r="HC575">
        <f t="shared" si="435"/>
        <v>0</v>
      </c>
      <c r="HE575" t="s">
        <v>3</v>
      </c>
      <c r="HF575" t="s">
        <v>3</v>
      </c>
      <c r="HM575" t="s">
        <v>3</v>
      </c>
      <c r="HN575" t="s">
        <v>45</v>
      </c>
      <c r="HO575" t="s">
        <v>46</v>
      </c>
      <c r="HP575" t="s">
        <v>42</v>
      </c>
      <c r="HQ575" t="s">
        <v>42</v>
      </c>
      <c r="IK575">
        <v>0</v>
      </c>
    </row>
    <row r="576" spans="1:245" x14ac:dyDescent="0.2">
      <c r="A576">
        <v>17</v>
      </c>
      <c r="B576">
        <v>1</v>
      </c>
      <c r="E576" t="s">
        <v>640</v>
      </c>
      <c r="F576" t="s">
        <v>641</v>
      </c>
      <c r="G576" t="s">
        <v>642</v>
      </c>
      <c r="H576" t="s">
        <v>639</v>
      </c>
      <c r="I576">
        <v>0</v>
      </c>
      <c r="J576">
        <v>0</v>
      </c>
      <c r="K576">
        <v>0</v>
      </c>
      <c r="O576">
        <f t="shared" si="416"/>
        <v>0</v>
      </c>
      <c r="P576">
        <f>ROUND(CQ576*I576,2)</f>
        <v>0</v>
      </c>
      <c r="Q576">
        <f>ROUND(CR576*I576,2)</f>
        <v>0</v>
      </c>
      <c r="R576">
        <f>ROUND(CS576*I576,2)</f>
        <v>0</v>
      </c>
      <c r="S576">
        <f>ROUND(CT576*I576,2)</f>
        <v>0</v>
      </c>
      <c r="T576">
        <f t="shared" si="417"/>
        <v>0</v>
      </c>
      <c r="U576">
        <f>ROUND(CV576*I576,7)</f>
        <v>0</v>
      </c>
      <c r="V576">
        <f>ROUND(CW576*I576,7)</f>
        <v>0</v>
      </c>
      <c r="W576">
        <f t="shared" si="418"/>
        <v>0</v>
      </c>
      <c r="X576">
        <f t="shared" si="419"/>
        <v>0</v>
      </c>
      <c r="Y576">
        <f t="shared" si="420"/>
        <v>0</v>
      </c>
      <c r="AA576">
        <v>32945098</v>
      </c>
      <c r="AB576">
        <f t="shared" si="421"/>
        <v>3778.62</v>
      </c>
      <c r="AC576">
        <f>ROUND((ES576),6)</f>
        <v>3778.62</v>
      </c>
      <c r="AD576">
        <f>ROUND((((ET576)-(EU576))+AE576),6)</f>
        <v>0</v>
      </c>
      <c r="AE576">
        <f>ROUND((EU576),6)</f>
        <v>0</v>
      </c>
      <c r="AF576">
        <f>ROUND((EV576),6)</f>
        <v>0</v>
      </c>
      <c r="AG576">
        <f t="shared" si="422"/>
        <v>0</v>
      </c>
      <c r="AH576">
        <f>(EW576)</f>
        <v>0</v>
      </c>
      <c r="AI576">
        <f>(EX576)</f>
        <v>0</v>
      </c>
      <c r="AJ576">
        <f t="shared" si="423"/>
        <v>0</v>
      </c>
      <c r="AK576">
        <v>3778.62</v>
      </c>
      <c r="AL576">
        <v>3778.62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1</v>
      </c>
      <c r="AW576">
        <v>1</v>
      </c>
      <c r="AZ576">
        <v>1</v>
      </c>
      <c r="BA576">
        <v>1</v>
      </c>
      <c r="BB576">
        <v>1</v>
      </c>
      <c r="BC576">
        <v>1.1499999999999999</v>
      </c>
      <c r="BD576" t="s">
        <v>3</v>
      </c>
      <c r="BE576" t="s">
        <v>3</v>
      </c>
      <c r="BF576" t="s">
        <v>3</v>
      </c>
      <c r="BG576" t="s">
        <v>3</v>
      </c>
      <c r="BH576">
        <v>3</v>
      </c>
      <c r="BI576">
        <v>1</v>
      </c>
      <c r="BJ576" t="s">
        <v>643</v>
      </c>
      <c r="BM576">
        <v>500001</v>
      </c>
      <c r="BN576">
        <v>0</v>
      </c>
      <c r="BO576" t="s">
        <v>641</v>
      </c>
      <c r="BP576">
        <v>1</v>
      </c>
      <c r="BQ576">
        <v>8</v>
      </c>
      <c r="BR576">
        <v>0</v>
      </c>
      <c r="BS576">
        <v>1</v>
      </c>
      <c r="BT576">
        <v>1</v>
      </c>
      <c r="BU576">
        <v>1</v>
      </c>
      <c r="BV576">
        <v>1</v>
      </c>
      <c r="BW576">
        <v>1</v>
      </c>
      <c r="BX576">
        <v>1</v>
      </c>
      <c r="BY576" t="s">
        <v>3</v>
      </c>
      <c r="BZ576">
        <v>0</v>
      </c>
      <c r="CA576">
        <v>0</v>
      </c>
      <c r="CB576" t="s">
        <v>3</v>
      </c>
      <c r="CE576">
        <v>0</v>
      </c>
      <c r="CF576">
        <v>0</v>
      </c>
      <c r="CG576">
        <v>0</v>
      </c>
      <c r="CM576">
        <v>0</v>
      </c>
      <c r="CN576" t="s">
        <v>3</v>
      </c>
      <c r="CO576">
        <v>0</v>
      </c>
      <c r="CP576">
        <f t="shared" si="424"/>
        <v>0</v>
      </c>
      <c r="CQ576">
        <f>ROUND(AL576*BC576,2)</f>
        <v>4345.41</v>
      </c>
      <c r="CR576">
        <f>ROUND(AM576*BB576,2)</f>
        <v>0</v>
      </c>
      <c r="CS576">
        <f>ROUND(AN576*BS576,2)</f>
        <v>0</v>
      </c>
      <c r="CT576">
        <f>ROUND(AO576*BA576,2)</f>
        <v>0</v>
      </c>
      <c r="CU576">
        <f t="shared" si="425"/>
        <v>0</v>
      </c>
      <c r="CV576">
        <f>AH576</f>
        <v>0</v>
      </c>
      <c r="CW576">
        <f>AI576</f>
        <v>0</v>
      </c>
      <c r="CX576">
        <f t="shared" si="426"/>
        <v>0</v>
      </c>
      <c r="CY576">
        <f>0</f>
        <v>0</v>
      </c>
      <c r="CZ576">
        <f>0</f>
        <v>0</v>
      </c>
      <c r="DC576" t="s">
        <v>3</v>
      </c>
      <c r="DD576" t="s">
        <v>3</v>
      </c>
      <c r="DE576" t="s">
        <v>3</v>
      </c>
      <c r="DF576" t="s">
        <v>3</v>
      </c>
      <c r="DG576" t="s">
        <v>3</v>
      </c>
      <c r="DH576" t="s">
        <v>3</v>
      </c>
      <c r="DI576" t="s">
        <v>3</v>
      </c>
      <c r="DJ576" t="s">
        <v>3</v>
      </c>
      <c r="DK576" t="s">
        <v>3</v>
      </c>
      <c r="DL576" t="s">
        <v>3</v>
      </c>
      <c r="DM576" t="s">
        <v>3</v>
      </c>
      <c r="DN576">
        <v>0</v>
      </c>
      <c r="DO576">
        <v>0</v>
      </c>
      <c r="DP576">
        <v>1</v>
      </c>
      <c r="DQ576">
        <v>1</v>
      </c>
      <c r="DU576">
        <v>1007</v>
      </c>
      <c r="DV576" t="s">
        <v>639</v>
      </c>
      <c r="DW576" t="s">
        <v>639</v>
      </c>
      <c r="DX576">
        <v>1</v>
      </c>
      <c r="DZ576" t="s">
        <v>3</v>
      </c>
      <c r="EA576" t="s">
        <v>3</v>
      </c>
      <c r="EB576" t="s">
        <v>3</v>
      </c>
      <c r="EC576" t="s">
        <v>3</v>
      </c>
      <c r="EE576">
        <v>31727907</v>
      </c>
      <c r="EF576">
        <v>8</v>
      </c>
      <c r="EG576" t="s">
        <v>73</v>
      </c>
      <c r="EH576">
        <v>0</v>
      </c>
      <c r="EI576" t="s">
        <v>3</v>
      </c>
      <c r="EJ576">
        <v>1</v>
      </c>
      <c r="EK576">
        <v>500001</v>
      </c>
      <c r="EL576" t="s">
        <v>74</v>
      </c>
      <c r="EM576" t="s">
        <v>75</v>
      </c>
      <c r="EO576" t="s">
        <v>3</v>
      </c>
      <c r="EQ576">
        <v>0</v>
      </c>
      <c r="ER576">
        <v>3778.62</v>
      </c>
      <c r="ES576">
        <v>3778.62</v>
      </c>
      <c r="ET576">
        <v>0</v>
      </c>
      <c r="EU576">
        <v>0</v>
      </c>
      <c r="EV576">
        <v>0</v>
      </c>
      <c r="EW576">
        <v>0</v>
      </c>
      <c r="EX576">
        <v>0</v>
      </c>
      <c r="EY576">
        <v>0</v>
      </c>
      <c r="FQ576">
        <v>0</v>
      </c>
      <c r="FR576">
        <f t="shared" si="427"/>
        <v>0</v>
      </c>
      <c r="FS576">
        <v>0</v>
      </c>
      <c r="FX576">
        <v>0</v>
      </c>
      <c r="FY576">
        <v>0</v>
      </c>
      <c r="GA576" t="s">
        <v>3</v>
      </c>
      <c r="GD576">
        <v>1</v>
      </c>
      <c r="GF576">
        <v>920094744</v>
      </c>
      <c r="GG576">
        <v>2</v>
      </c>
      <c r="GH576">
        <v>1</v>
      </c>
      <c r="GI576">
        <v>2</v>
      </c>
      <c r="GJ576">
        <v>0</v>
      </c>
      <c r="GK576">
        <v>0</v>
      </c>
      <c r="GL576">
        <f t="shared" si="428"/>
        <v>0</v>
      </c>
      <c r="GM576">
        <f t="shared" si="429"/>
        <v>0</v>
      </c>
      <c r="GN576">
        <f t="shared" si="430"/>
        <v>0</v>
      </c>
      <c r="GO576">
        <f t="shared" si="431"/>
        <v>0</v>
      </c>
      <c r="GP576">
        <f t="shared" si="432"/>
        <v>0</v>
      </c>
      <c r="GR576">
        <v>0</v>
      </c>
      <c r="GS576">
        <v>3</v>
      </c>
      <c r="GT576">
        <v>0</v>
      </c>
      <c r="GU576" t="s">
        <v>3</v>
      </c>
      <c r="GV576">
        <f t="shared" si="433"/>
        <v>0</v>
      </c>
      <c r="GW576">
        <v>1</v>
      </c>
      <c r="GX576">
        <f t="shared" si="434"/>
        <v>0</v>
      </c>
      <c r="HA576">
        <v>0</v>
      </c>
      <c r="HB576">
        <v>0</v>
      </c>
      <c r="HC576">
        <f t="shared" si="435"/>
        <v>0</v>
      </c>
      <c r="HE576" t="s">
        <v>3</v>
      </c>
      <c r="HF576" t="s">
        <v>3</v>
      </c>
      <c r="HM576" t="s">
        <v>3</v>
      </c>
      <c r="HN576" t="s">
        <v>3</v>
      </c>
      <c r="HO576" t="s">
        <v>3</v>
      </c>
      <c r="HP576" t="s">
        <v>3</v>
      </c>
      <c r="HQ576" t="s">
        <v>3</v>
      </c>
      <c r="IK576">
        <v>0</v>
      </c>
    </row>
    <row r="577" spans="1:245" x14ac:dyDescent="0.2">
      <c r="A577">
        <v>17</v>
      </c>
      <c r="B577">
        <v>1</v>
      </c>
      <c r="C577">
        <f>ROW(SmtRes!A392)</f>
        <v>392</v>
      </c>
      <c r="D577">
        <f>ROW(EtalonRes!A392)</f>
        <v>392</v>
      </c>
      <c r="E577" t="s">
        <v>644</v>
      </c>
      <c r="F577" t="s">
        <v>645</v>
      </c>
      <c r="G577" t="s">
        <v>646</v>
      </c>
      <c r="H577" t="s">
        <v>22</v>
      </c>
      <c r="I577">
        <v>0</v>
      </c>
      <c r="J577">
        <v>0</v>
      </c>
      <c r="K577">
        <v>0</v>
      </c>
      <c r="O577">
        <f t="shared" si="416"/>
        <v>0</v>
      </c>
      <c r="P577">
        <f>SUMIF(SmtRes!AQ388:'SmtRes'!AQ392,"=1",SmtRes!DF388:'SmtRes'!DF392)</f>
        <v>0</v>
      </c>
      <c r="Q577">
        <f>SUMIF(SmtRes!AQ388:'SmtRes'!AQ392,"=1",SmtRes!DG388:'SmtRes'!DG392)</f>
        <v>0</v>
      </c>
      <c r="R577">
        <f>SUMIF(SmtRes!AQ388:'SmtRes'!AQ392,"=1",SmtRes!DH388:'SmtRes'!DH392)</f>
        <v>0</v>
      </c>
      <c r="S577">
        <f>SUMIF(SmtRes!AQ388:'SmtRes'!AQ392,"=1",SmtRes!DI388:'SmtRes'!DI392)</f>
        <v>0</v>
      </c>
      <c r="T577">
        <f t="shared" si="417"/>
        <v>0</v>
      </c>
      <c r="U577">
        <f>SUMIF(SmtRes!AQ388:'SmtRes'!AQ392,"=1",SmtRes!CV388:'SmtRes'!CV392)</f>
        <v>0</v>
      </c>
      <c r="V577">
        <f>SUMIF(SmtRes!AQ388:'SmtRes'!AQ392,"=1",SmtRes!CW388:'SmtRes'!CW392)</f>
        <v>0</v>
      </c>
      <c r="W577">
        <f t="shared" si="418"/>
        <v>0</v>
      </c>
      <c r="X577">
        <f t="shared" si="419"/>
        <v>0</v>
      </c>
      <c r="Y577">
        <f t="shared" si="420"/>
        <v>0</v>
      </c>
      <c r="AA577">
        <v>32945098</v>
      </c>
      <c r="AB577">
        <f t="shared" si="421"/>
        <v>3871.5423999999998</v>
      </c>
      <c r="AC577">
        <f>ROUND((0),6)</f>
        <v>0</v>
      </c>
      <c r="AD577">
        <f>ROUND((((SUM(SmtRes!BR388:'SmtRes'!BR392))-(SUM(SmtRes!BS388:'SmtRes'!BS392)))+AE577),6)</f>
        <v>498.34399999999999</v>
      </c>
      <c r="AE577">
        <f>ROUND((SUM(SmtRes!BS388:'SmtRes'!BS392)),6)</f>
        <v>1876.056</v>
      </c>
      <c r="AF577">
        <f>ROUND((SUM(SmtRes!BT388:'SmtRes'!BT392)),6)</f>
        <v>3373.1984000000002</v>
      </c>
      <c r="AG577">
        <f t="shared" si="422"/>
        <v>0</v>
      </c>
      <c r="AH577">
        <f>(SUM(SmtRes!BU388:'SmtRes'!BU392))</f>
        <v>8.0960000000000001</v>
      </c>
      <c r="AI577">
        <f>(SUM(SmtRes!BV388:'SmtRes'!BV392))</f>
        <v>4.2</v>
      </c>
      <c r="AJ577">
        <f t="shared" si="423"/>
        <v>0</v>
      </c>
      <c r="AK577">
        <v>302.04599999999999</v>
      </c>
      <c r="AL577">
        <v>0</v>
      </c>
      <c r="AM577">
        <v>24.917199999999998</v>
      </c>
      <c r="AN577">
        <v>93.802800000000005</v>
      </c>
      <c r="AO577">
        <v>183.32599999999999</v>
      </c>
      <c r="AP577">
        <v>0</v>
      </c>
      <c r="AQ577">
        <v>0.44</v>
      </c>
      <c r="AR577">
        <v>0.21</v>
      </c>
      <c r="AS577">
        <v>0</v>
      </c>
      <c r="AT577">
        <v>100.8</v>
      </c>
      <c r="AU577">
        <v>55.25</v>
      </c>
      <c r="AV577">
        <v>1</v>
      </c>
      <c r="AW577">
        <v>1</v>
      </c>
      <c r="AZ577">
        <v>1</v>
      </c>
      <c r="BA577">
        <v>1</v>
      </c>
      <c r="BB577">
        <v>1</v>
      </c>
      <c r="BC577">
        <v>1</v>
      </c>
      <c r="BD577" t="s">
        <v>3</v>
      </c>
      <c r="BE577" t="s">
        <v>3</v>
      </c>
      <c r="BF577" t="s">
        <v>3</v>
      </c>
      <c r="BG577" t="s">
        <v>3</v>
      </c>
      <c r="BH577">
        <v>0</v>
      </c>
      <c r="BI577">
        <v>1</v>
      </c>
      <c r="BJ577" t="s">
        <v>647</v>
      </c>
      <c r="BM577">
        <v>11001</v>
      </c>
      <c r="BN577">
        <v>0</v>
      </c>
      <c r="BO577" t="s">
        <v>3</v>
      </c>
      <c r="BP577">
        <v>0</v>
      </c>
      <c r="BQ577">
        <v>2</v>
      </c>
      <c r="BR577">
        <v>0</v>
      </c>
      <c r="BS577">
        <v>1</v>
      </c>
      <c r="BT577">
        <v>1</v>
      </c>
      <c r="BU577">
        <v>1</v>
      </c>
      <c r="BV577">
        <v>1</v>
      </c>
      <c r="BW577">
        <v>1</v>
      </c>
      <c r="BX577">
        <v>1</v>
      </c>
      <c r="BY577" t="s">
        <v>3</v>
      </c>
      <c r="BZ577">
        <v>112</v>
      </c>
      <c r="CA577">
        <v>65</v>
      </c>
      <c r="CB577" t="s">
        <v>3</v>
      </c>
      <c r="CE577">
        <v>0</v>
      </c>
      <c r="CF577">
        <v>0</v>
      </c>
      <c r="CG577">
        <v>0</v>
      </c>
      <c r="CM577">
        <v>0</v>
      </c>
      <c r="CN577" t="s">
        <v>1038</v>
      </c>
      <c r="CO577">
        <v>0</v>
      </c>
      <c r="CP577">
        <f t="shared" si="424"/>
        <v>0</v>
      </c>
      <c r="CQ577">
        <f>SUMIF(SmtRes!AQ388:'SmtRes'!AQ392,"=1",SmtRes!AA388:'SmtRes'!AA392)</f>
        <v>0</v>
      </c>
      <c r="CR577">
        <f>SUMIF(SmtRes!AQ388:'SmtRes'!AQ392,"=1",SmtRes!AB388:'SmtRes'!AB392)</f>
        <v>66.900000000000006</v>
      </c>
      <c r="CS577">
        <f>SUMIF(SmtRes!AQ388:'SmtRes'!AQ392,"=1",SmtRes!AC388:'SmtRes'!AC392)</f>
        <v>446.68</v>
      </c>
      <c r="CT577">
        <f>SUMIF(SmtRes!AQ388:'SmtRes'!AQ392,"=1",SmtRes!AD388:'SmtRes'!AD392)</f>
        <v>416.65</v>
      </c>
      <c r="CU577">
        <f t="shared" si="425"/>
        <v>0</v>
      </c>
      <c r="CV577">
        <f>SUMIF(SmtRes!AQ388:'SmtRes'!AQ392,"=1",SmtRes!BU388:'SmtRes'!BU392)</f>
        <v>8.0960000000000001</v>
      </c>
      <c r="CW577">
        <f>SUMIF(SmtRes!AQ388:'SmtRes'!AQ392,"=1",SmtRes!BV388:'SmtRes'!BV392)</f>
        <v>4.2</v>
      </c>
      <c r="CX577">
        <f t="shared" si="426"/>
        <v>0</v>
      </c>
      <c r="CY577">
        <f>(((S577+R577)*AT577)/100)</f>
        <v>0</v>
      </c>
      <c r="CZ577">
        <f>(((S577+R577)*AU577)/100)</f>
        <v>0</v>
      </c>
      <c r="DC577" t="s">
        <v>3</v>
      </c>
      <c r="DD577" t="s">
        <v>648</v>
      </c>
      <c r="DE577" t="s">
        <v>649</v>
      </c>
      <c r="DF577" t="s">
        <v>649</v>
      </c>
      <c r="DG577" t="s">
        <v>650</v>
      </c>
      <c r="DH577" t="s">
        <v>3</v>
      </c>
      <c r="DI577" t="s">
        <v>650</v>
      </c>
      <c r="DJ577" t="s">
        <v>649</v>
      </c>
      <c r="DK577" t="s">
        <v>3</v>
      </c>
      <c r="DL577" t="s">
        <v>522</v>
      </c>
      <c r="DM577" t="s">
        <v>523</v>
      </c>
      <c r="DN577">
        <v>0</v>
      </c>
      <c r="DO577">
        <v>0</v>
      </c>
      <c r="DP577">
        <v>1</v>
      </c>
      <c r="DQ577">
        <v>1</v>
      </c>
      <c r="DU577">
        <v>1005</v>
      </c>
      <c r="DV577" t="s">
        <v>22</v>
      </c>
      <c r="DW577" t="s">
        <v>22</v>
      </c>
      <c r="DX577">
        <v>100</v>
      </c>
      <c r="DZ577" t="s">
        <v>3</v>
      </c>
      <c r="EA577" t="s">
        <v>3</v>
      </c>
      <c r="EB577" t="s">
        <v>3</v>
      </c>
      <c r="EC577" t="s">
        <v>3</v>
      </c>
      <c r="EE577">
        <v>31727975</v>
      </c>
      <c r="EF577">
        <v>2</v>
      </c>
      <c r="EG577" t="s">
        <v>24</v>
      </c>
      <c r="EH577">
        <v>11</v>
      </c>
      <c r="EI577" t="s">
        <v>42</v>
      </c>
      <c r="EJ577">
        <v>1</v>
      </c>
      <c r="EK577">
        <v>11001</v>
      </c>
      <c r="EL577" t="s">
        <v>42</v>
      </c>
      <c r="EM577" t="s">
        <v>43</v>
      </c>
      <c r="EO577" t="s">
        <v>44</v>
      </c>
      <c r="EQ577">
        <v>0</v>
      </c>
      <c r="ER577">
        <v>0</v>
      </c>
      <c r="ES577">
        <v>0</v>
      </c>
      <c r="ET577">
        <v>0</v>
      </c>
      <c r="EU577">
        <v>0</v>
      </c>
      <c r="EV577">
        <v>0</v>
      </c>
      <c r="EW577">
        <v>0.44</v>
      </c>
      <c r="EX577">
        <v>0.21</v>
      </c>
      <c r="EY577">
        <v>0</v>
      </c>
      <c r="FQ577">
        <v>0</v>
      </c>
      <c r="FR577">
        <f t="shared" si="427"/>
        <v>0</v>
      </c>
      <c r="FS577">
        <v>0</v>
      </c>
      <c r="FX577">
        <v>100.8</v>
      </c>
      <c r="FY577">
        <v>55.25</v>
      </c>
      <c r="GA577" t="s">
        <v>3</v>
      </c>
      <c r="GD577">
        <v>1</v>
      </c>
      <c r="GF577">
        <v>-1233408366</v>
      </c>
      <c r="GG577">
        <v>2</v>
      </c>
      <c r="GH577">
        <v>1</v>
      </c>
      <c r="GI577">
        <v>-2</v>
      </c>
      <c r="GJ577">
        <v>0</v>
      </c>
      <c r="GK577">
        <v>0</v>
      </c>
      <c r="GL577">
        <f t="shared" si="428"/>
        <v>0</v>
      </c>
      <c r="GM577">
        <f t="shared" si="429"/>
        <v>0</v>
      </c>
      <c r="GN577">
        <f t="shared" si="430"/>
        <v>0</v>
      </c>
      <c r="GO577">
        <f t="shared" si="431"/>
        <v>0</v>
      </c>
      <c r="GP577">
        <f t="shared" si="432"/>
        <v>0</v>
      </c>
      <c r="GR577">
        <v>0</v>
      </c>
      <c r="GS577">
        <v>0</v>
      </c>
      <c r="GT577">
        <v>0</v>
      </c>
      <c r="GU577" t="s">
        <v>3</v>
      </c>
      <c r="GV577">
        <f t="shared" si="433"/>
        <v>0</v>
      </c>
      <c r="GW577">
        <v>1</v>
      </c>
      <c r="GX577">
        <f t="shared" si="434"/>
        <v>0</v>
      </c>
      <c r="HA577">
        <v>0</v>
      </c>
      <c r="HB577">
        <v>0</v>
      </c>
      <c r="HC577">
        <f t="shared" si="435"/>
        <v>0</v>
      </c>
      <c r="HE577" t="s">
        <v>3</v>
      </c>
      <c r="HF577" t="s">
        <v>3</v>
      </c>
      <c r="HM577" t="s">
        <v>3</v>
      </c>
      <c r="HN577" t="s">
        <v>45</v>
      </c>
      <c r="HO577" t="s">
        <v>46</v>
      </c>
      <c r="HP577" t="s">
        <v>42</v>
      </c>
      <c r="HQ577" t="s">
        <v>42</v>
      </c>
      <c r="IK577">
        <v>0</v>
      </c>
    </row>
    <row r="578" spans="1:245" x14ac:dyDescent="0.2">
      <c r="A578">
        <v>18</v>
      </c>
      <c r="B578">
        <v>1</v>
      </c>
      <c r="C578">
        <v>392</v>
      </c>
      <c r="E578" t="s">
        <v>651</v>
      </c>
      <c r="F578" t="s">
        <v>637</v>
      </c>
      <c r="G578" t="s">
        <v>638</v>
      </c>
      <c r="H578" t="s">
        <v>639</v>
      </c>
      <c r="I578">
        <v>0</v>
      </c>
      <c r="J578">
        <v>8.1599999999999984</v>
      </c>
      <c r="K578">
        <v>0</v>
      </c>
      <c r="O578">
        <f t="shared" si="416"/>
        <v>0</v>
      </c>
      <c r="P578">
        <f>ROUND(CQ578*I578,2)</f>
        <v>0</v>
      </c>
      <c r="Q578">
        <f>ROUND(CR578*I578,2)</f>
        <v>0</v>
      </c>
      <c r="R578">
        <f>ROUND(CS578*I578,2)</f>
        <v>0</v>
      </c>
      <c r="S578">
        <f>ROUND(CT578*I578,2)</f>
        <v>0</v>
      </c>
      <c r="T578">
        <f t="shared" si="417"/>
        <v>0</v>
      </c>
      <c r="U578">
        <f>ROUND(CV578*I578,7)</f>
        <v>0</v>
      </c>
      <c r="V578">
        <f>ROUND(CW578*I578,7)</f>
        <v>0</v>
      </c>
      <c r="W578">
        <f t="shared" si="418"/>
        <v>0</v>
      </c>
      <c r="X578">
        <f t="shared" si="419"/>
        <v>0</v>
      </c>
      <c r="Y578">
        <f t="shared" si="420"/>
        <v>0</v>
      </c>
      <c r="AA578">
        <v>32945098</v>
      </c>
      <c r="AB578">
        <f t="shared" si="421"/>
        <v>0</v>
      </c>
      <c r="AC578">
        <f>ROUND((ES578),6)</f>
        <v>0</v>
      </c>
      <c r="AD578">
        <f>ROUND((((ET578)-(EU578))+AE578),6)</f>
        <v>0</v>
      </c>
      <c r="AE578">
        <f>ROUND((EU578),6)</f>
        <v>0</v>
      </c>
      <c r="AF578">
        <f>ROUND((EV578),6)</f>
        <v>0</v>
      </c>
      <c r="AG578">
        <f t="shared" si="422"/>
        <v>0</v>
      </c>
      <c r="AH578">
        <f>(EW578)</f>
        <v>0</v>
      </c>
      <c r="AI578">
        <f>(EX578)</f>
        <v>0</v>
      </c>
      <c r="AJ578">
        <f t="shared" si="423"/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112</v>
      </c>
      <c r="AU578">
        <v>65</v>
      </c>
      <c r="AV578">
        <v>1</v>
      </c>
      <c r="AW578">
        <v>1</v>
      </c>
      <c r="AZ578">
        <v>1</v>
      </c>
      <c r="BA578">
        <v>1</v>
      </c>
      <c r="BB578">
        <v>1</v>
      </c>
      <c r="BC578">
        <v>1</v>
      </c>
      <c r="BD578" t="s">
        <v>3</v>
      </c>
      <c r="BE578" t="s">
        <v>3</v>
      </c>
      <c r="BF578" t="s">
        <v>3</v>
      </c>
      <c r="BG578" t="s">
        <v>3</v>
      </c>
      <c r="BH578">
        <v>3</v>
      </c>
      <c r="BI578">
        <v>1</v>
      </c>
      <c r="BJ578" t="s">
        <v>3</v>
      </c>
      <c r="BM578">
        <v>11001</v>
      </c>
      <c r="BN578">
        <v>0</v>
      </c>
      <c r="BO578" t="s">
        <v>3</v>
      </c>
      <c r="BP578">
        <v>0</v>
      </c>
      <c r="BQ578">
        <v>2</v>
      </c>
      <c r="BR578">
        <v>0</v>
      </c>
      <c r="BS578">
        <v>1</v>
      </c>
      <c r="BT578">
        <v>1</v>
      </c>
      <c r="BU578">
        <v>1</v>
      </c>
      <c r="BV578">
        <v>1</v>
      </c>
      <c r="BW578">
        <v>1</v>
      </c>
      <c r="BX578">
        <v>1</v>
      </c>
      <c r="BY578" t="s">
        <v>3</v>
      </c>
      <c r="BZ578">
        <v>112</v>
      </c>
      <c r="CA578">
        <v>65</v>
      </c>
      <c r="CB578" t="s">
        <v>3</v>
      </c>
      <c r="CE578">
        <v>0</v>
      </c>
      <c r="CF578">
        <v>0</v>
      </c>
      <c r="CG578">
        <v>0</v>
      </c>
      <c r="CM578">
        <v>0</v>
      </c>
      <c r="CN578" t="s">
        <v>1038</v>
      </c>
      <c r="CO578">
        <v>0</v>
      </c>
      <c r="CP578">
        <f t="shared" si="424"/>
        <v>0</v>
      </c>
      <c r="CQ578">
        <f>ROUND(AL578*BC578,2)</f>
        <v>0</v>
      </c>
      <c r="CR578">
        <f>ROUND(AM578*BB578,2)</f>
        <v>0</v>
      </c>
      <c r="CS578">
        <f>ROUND(AN578*BS578,2)</f>
        <v>0</v>
      </c>
      <c r="CT578">
        <f>ROUND(AO578*BA578,2)</f>
        <v>0</v>
      </c>
      <c r="CU578">
        <f t="shared" si="425"/>
        <v>0</v>
      </c>
      <c r="CV578">
        <f>AH578</f>
        <v>0</v>
      </c>
      <c r="CW578">
        <f>AI578</f>
        <v>0</v>
      </c>
      <c r="CX578">
        <f t="shared" si="426"/>
        <v>0</v>
      </c>
      <c r="CY578">
        <f>(((S578+R578)*AT578)/100)</f>
        <v>0</v>
      </c>
      <c r="CZ578">
        <f>(((S578+R578)*AU578)/100)</f>
        <v>0</v>
      </c>
      <c r="DC578" t="s">
        <v>3</v>
      </c>
      <c r="DD578" t="s">
        <v>3</v>
      </c>
      <c r="DE578" t="s">
        <v>3</v>
      </c>
      <c r="DF578" t="s">
        <v>3</v>
      </c>
      <c r="DG578" t="s">
        <v>3</v>
      </c>
      <c r="DH578" t="s">
        <v>3</v>
      </c>
      <c r="DI578" t="s">
        <v>3</v>
      </c>
      <c r="DJ578" t="s">
        <v>3</v>
      </c>
      <c r="DK578" t="s">
        <v>3</v>
      </c>
      <c r="DL578" t="s">
        <v>3</v>
      </c>
      <c r="DM578" t="s">
        <v>3</v>
      </c>
      <c r="DN578">
        <v>0</v>
      </c>
      <c r="DO578">
        <v>0</v>
      </c>
      <c r="DP578">
        <v>1</v>
      </c>
      <c r="DQ578">
        <v>1</v>
      </c>
      <c r="DU578">
        <v>1007</v>
      </c>
      <c r="DV578" t="s">
        <v>639</v>
      </c>
      <c r="DW578" t="s">
        <v>639</v>
      </c>
      <c r="DX578">
        <v>1</v>
      </c>
      <c r="DZ578" t="s">
        <v>3</v>
      </c>
      <c r="EA578" t="s">
        <v>3</v>
      </c>
      <c r="EB578" t="s">
        <v>3</v>
      </c>
      <c r="EC578" t="s">
        <v>3</v>
      </c>
      <c r="EE578">
        <v>31727975</v>
      </c>
      <c r="EF578">
        <v>2</v>
      </c>
      <c r="EG578" t="s">
        <v>24</v>
      </c>
      <c r="EH578">
        <v>11</v>
      </c>
      <c r="EI578" t="s">
        <v>42</v>
      </c>
      <c r="EJ578">
        <v>1</v>
      </c>
      <c r="EK578">
        <v>11001</v>
      </c>
      <c r="EL578" t="s">
        <v>42</v>
      </c>
      <c r="EM578" t="s">
        <v>43</v>
      </c>
      <c r="EO578" t="s">
        <v>44</v>
      </c>
      <c r="EQ578">
        <v>0</v>
      </c>
      <c r="ER578">
        <v>0</v>
      </c>
      <c r="ES578">
        <v>0</v>
      </c>
      <c r="ET578">
        <v>0</v>
      </c>
      <c r="EU578">
        <v>0</v>
      </c>
      <c r="EV578">
        <v>0</v>
      </c>
      <c r="EW578">
        <v>0</v>
      </c>
      <c r="EX578">
        <v>0</v>
      </c>
      <c r="FQ578">
        <v>0</v>
      </c>
      <c r="FR578">
        <f t="shared" si="427"/>
        <v>0</v>
      </c>
      <c r="FS578">
        <v>0</v>
      </c>
      <c r="FX578">
        <v>112</v>
      </c>
      <c r="FY578">
        <v>65</v>
      </c>
      <c r="GA578" t="s">
        <v>3</v>
      </c>
      <c r="GD578">
        <v>1</v>
      </c>
      <c r="GF578">
        <v>-2113302258</v>
      </c>
      <c r="GG578">
        <v>2</v>
      </c>
      <c r="GH578">
        <v>1</v>
      </c>
      <c r="GI578">
        <v>-2</v>
      </c>
      <c r="GJ578">
        <v>0</v>
      </c>
      <c r="GK578">
        <v>0</v>
      </c>
      <c r="GL578">
        <f t="shared" si="428"/>
        <v>0</v>
      </c>
      <c r="GM578">
        <f t="shared" si="429"/>
        <v>0</v>
      </c>
      <c r="GN578">
        <f t="shared" si="430"/>
        <v>0</v>
      </c>
      <c r="GO578">
        <f t="shared" si="431"/>
        <v>0</v>
      </c>
      <c r="GP578">
        <f t="shared" si="432"/>
        <v>0</v>
      </c>
      <c r="GR578">
        <v>0</v>
      </c>
      <c r="GS578">
        <v>3</v>
      </c>
      <c r="GT578">
        <v>0</v>
      </c>
      <c r="GU578" t="s">
        <v>3</v>
      </c>
      <c r="GV578">
        <f t="shared" si="433"/>
        <v>0</v>
      </c>
      <c r="GW578">
        <v>1</v>
      </c>
      <c r="GX578">
        <f t="shared" si="434"/>
        <v>0</v>
      </c>
      <c r="HA578">
        <v>0</v>
      </c>
      <c r="HB578">
        <v>0</v>
      </c>
      <c r="HC578">
        <f t="shared" si="435"/>
        <v>0</v>
      </c>
      <c r="HE578" t="s">
        <v>3</v>
      </c>
      <c r="HF578" t="s">
        <v>3</v>
      </c>
      <c r="HM578" t="s">
        <v>648</v>
      </c>
      <c r="HN578" t="s">
        <v>45</v>
      </c>
      <c r="HO578" t="s">
        <v>46</v>
      </c>
      <c r="HP578" t="s">
        <v>42</v>
      </c>
      <c r="HQ578" t="s">
        <v>42</v>
      </c>
      <c r="IK578">
        <v>0</v>
      </c>
    </row>
    <row r="579" spans="1:245" x14ac:dyDescent="0.2">
      <c r="A579">
        <v>17</v>
      </c>
      <c r="B579">
        <v>1</v>
      </c>
      <c r="E579" t="s">
        <v>652</v>
      </c>
      <c r="F579" t="s">
        <v>641</v>
      </c>
      <c r="G579" t="s">
        <v>642</v>
      </c>
      <c r="H579" t="s">
        <v>639</v>
      </c>
      <c r="I579">
        <v>0</v>
      </c>
      <c r="J579">
        <v>0</v>
      </c>
      <c r="K579">
        <v>0</v>
      </c>
      <c r="O579">
        <f t="shared" si="416"/>
        <v>0</v>
      </c>
      <c r="P579">
        <f>ROUND(CQ579*I579,2)</f>
        <v>0</v>
      </c>
      <c r="Q579">
        <f>ROUND(CR579*I579,2)</f>
        <v>0</v>
      </c>
      <c r="R579">
        <f>ROUND(CS579*I579,2)</f>
        <v>0</v>
      </c>
      <c r="S579">
        <f>ROUND(CT579*I579,2)</f>
        <v>0</v>
      </c>
      <c r="T579">
        <f t="shared" si="417"/>
        <v>0</v>
      </c>
      <c r="U579">
        <f>ROUND(CV579*I579,7)</f>
        <v>0</v>
      </c>
      <c r="V579">
        <f>ROUND(CW579*I579,7)</f>
        <v>0</v>
      </c>
      <c r="W579">
        <f t="shared" si="418"/>
        <v>0</v>
      </c>
      <c r="X579">
        <f t="shared" si="419"/>
        <v>0</v>
      </c>
      <c r="Y579">
        <f t="shared" si="420"/>
        <v>0</v>
      </c>
      <c r="AA579">
        <v>32945098</v>
      </c>
      <c r="AB579">
        <f t="shared" si="421"/>
        <v>3778.62</v>
      </c>
      <c r="AC579">
        <f>ROUND((ES579),6)</f>
        <v>3778.62</v>
      </c>
      <c r="AD579">
        <f>ROUND((((ET579)-(EU579))+AE579),6)</f>
        <v>0</v>
      </c>
      <c r="AE579">
        <f>ROUND((EU579),6)</f>
        <v>0</v>
      </c>
      <c r="AF579">
        <f>ROUND((EV579),6)</f>
        <v>0</v>
      </c>
      <c r="AG579">
        <f t="shared" si="422"/>
        <v>0</v>
      </c>
      <c r="AH579">
        <f>(EW579)</f>
        <v>0</v>
      </c>
      <c r="AI579">
        <f>(EX579)</f>
        <v>0</v>
      </c>
      <c r="AJ579">
        <f t="shared" si="423"/>
        <v>0</v>
      </c>
      <c r="AK579">
        <v>3778.62</v>
      </c>
      <c r="AL579">
        <v>3778.62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1</v>
      </c>
      <c r="AW579">
        <v>1</v>
      </c>
      <c r="AZ579">
        <v>1</v>
      </c>
      <c r="BA579">
        <v>1</v>
      </c>
      <c r="BB579">
        <v>1</v>
      </c>
      <c r="BC579">
        <v>1.1499999999999999</v>
      </c>
      <c r="BD579" t="s">
        <v>3</v>
      </c>
      <c r="BE579" t="s">
        <v>3</v>
      </c>
      <c r="BF579" t="s">
        <v>3</v>
      </c>
      <c r="BG579" t="s">
        <v>3</v>
      </c>
      <c r="BH579">
        <v>3</v>
      </c>
      <c r="BI579">
        <v>1</v>
      </c>
      <c r="BJ579" t="s">
        <v>643</v>
      </c>
      <c r="BM579">
        <v>500001</v>
      </c>
      <c r="BN579">
        <v>0</v>
      </c>
      <c r="BO579" t="s">
        <v>641</v>
      </c>
      <c r="BP579">
        <v>1</v>
      </c>
      <c r="BQ579">
        <v>8</v>
      </c>
      <c r="BR579">
        <v>0</v>
      </c>
      <c r="BS579">
        <v>1</v>
      </c>
      <c r="BT579">
        <v>1</v>
      </c>
      <c r="BU579">
        <v>1</v>
      </c>
      <c r="BV579">
        <v>1</v>
      </c>
      <c r="BW579">
        <v>1</v>
      </c>
      <c r="BX579">
        <v>1</v>
      </c>
      <c r="BY579" t="s">
        <v>3</v>
      </c>
      <c r="BZ579">
        <v>0</v>
      </c>
      <c r="CA579">
        <v>0</v>
      </c>
      <c r="CB579" t="s">
        <v>3</v>
      </c>
      <c r="CE579">
        <v>0</v>
      </c>
      <c r="CF579">
        <v>0</v>
      </c>
      <c r="CG579">
        <v>0</v>
      </c>
      <c r="CM579">
        <v>0</v>
      </c>
      <c r="CN579" t="s">
        <v>3</v>
      </c>
      <c r="CO579">
        <v>0</v>
      </c>
      <c r="CP579">
        <f t="shared" si="424"/>
        <v>0</v>
      </c>
      <c r="CQ579">
        <f>ROUND(AL579*BC579,2)</f>
        <v>4345.41</v>
      </c>
      <c r="CR579">
        <f>ROUND(AM579*BB579,2)</f>
        <v>0</v>
      </c>
      <c r="CS579">
        <f>ROUND(AN579*BS579,2)</f>
        <v>0</v>
      </c>
      <c r="CT579">
        <f>ROUND(AO579*BA579,2)</f>
        <v>0</v>
      </c>
      <c r="CU579">
        <f t="shared" si="425"/>
        <v>0</v>
      </c>
      <c r="CV579">
        <f>AH579</f>
        <v>0</v>
      </c>
      <c r="CW579">
        <f>AI579</f>
        <v>0</v>
      </c>
      <c r="CX579">
        <f t="shared" si="426"/>
        <v>0</v>
      </c>
      <c r="CY579">
        <f>0</f>
        <v>0</v>
      </c>
      <c r="CZ579">
        <f>0</f>
        <v>0</v>
      </c>
      <c r="DC579" t="s">
        <v>3</v>
      </c>
      <c r="DD579" t="s">
        <v>3</v>
      </c>
      <c r="DE579" t="s">
        <v>3</v>
      </c>
      <c r="DF579" t="s">
        <v>3</v>
      </c>
      <c r="DG579" t="s">
        <v>3</v>
      </c>
      <c r="DH579" t="s">
        <v>3</v>
      </c>
      <c r="DI579" t="s">
        <v>3</v>
      </c>
      <c r="DJ579" t="s">
        <v>3</v>
      </c>
      <c r="DK579" t="s">
        <v>3</v>
      </c>
      <c r="DL579" t="s">
        <v>3</v>
      </c>
      <c r="DM579" t="s">
        <v>3</v>
      </c>
      <c r="DN579">
        <v>0</v>
      </c>
      <c r="DO579">
        <v>0</v>
      </c>
      <c r="DP579">
        <v>1</v>
      </c>
      <c r="DQ579">
        <v>1</v>
      </c>
      <c r="DU579">
        <v>1007</v>
      </c>
      <c r="DV579" t="s">
        <v>639</v>
      </c>
      <c r="DW579" t="s">
        <v>639</v>
      </c>
      <c r="DX579">
        <v>1</v>
      </c>
      <c r="DZ579" t="s">
        <v>3</v>
      </c>
      <c r="EA579" t="s">
        <v>3</v>
      </c>
      <c r="EB579" t="s">
        <v>3</v>
      </c>
      <c r="EC579" t="s">
        <v>3</v>
      </c>
      <c r="EE579">
        <v>31727907</v>
      </c>
      <c r="EF579">
        <v>8</v>
      </c>
      <c r="EG579" t="s">
        <v>73</v>
      </c>
      <c r="EH579">
        <v>0</v>
      </c>
      <c r="EI579" t="s">
        <v>3</v>
      </c>
      <c r="EJ579">
        <v>1</v>
      </c>
      <c r="EK579">
        <v>500001</v>
      </c>
      <c r="EL579" t="s">
        <v>74</v>
      </c>
      <c r="EM579" t="s">
        <v>75</v>
      </c>
      <c r="EO579" t="s">
        <v>3</v>
      </c>
      <c r="EQ579">
        <v>0</v>
      </c>
      <c r="ER579">
        <v>3778.62</v>
      </c>
      <c r="ES579">
        <v>3778.62</v>
      </c>
      <c r="ET579">
        <v>0</v>
      </c>
      <c r="EU579">
        <v>0</v>
      </c>
      <c r="EV579">
        <v>0</v>
      </c>
      <c r="EW579">
        <v>0</v>
      </c>
      <c r="EX579">
        <v>0</v>
      </c>
      <c r="EY579">
        <v>0</v>
      </c>
      <c r="FQ579">
        <v>0</v>
      </c>
      <c r="FR579">
        <f t="shared" si="427"/>
        <v>0</v>
      </c>
      <c r="FS579">
        <v>0</v>
      </c>
      <c r="FX579">
        <v>0</v>
      </c>
      <c r="FY579">
        <v>0</v>
      </c>
      <c r="GA579" t="s">
        <v>3</v>
      </c>
      <c r="GD579">
        <v>1</v>
      </c>
      <c r="GF579">
        <v>920094744</v>
      </c>
      <c r="GG579">
        <v>2</v>
      </c>
      <c r="GH579">
        <v>1</v>
      </c>
      <c r="GI579">
        <v>2</v>
      </c>
      <c r="GJ579">
        <v>0</v>
      </c>
      <c r="GK579">
        <v>0</v>
      </c>
      <c r="GL579">
        <f t="shared" si="428"/>
        <v>0</v>
      </c>
      <c r="GM579">
        <f t="shared" si="429"/>
        <v>0</v>
      </c>
      <c r="GN579">
        <f t="shared" si="430"/>
        <v>0</v>
      </c>
      <c r="GO579">
        <f t="shared" si="431"/>
        <v>0</v>
      </c>
      <c r="GP579">
        <f t="shared" si="432"/>
        <v>0</v>
      </c>
      <c r="GR579">
        <v>0</v>
      </c>
      <c r="GS579">
        <v>3</v>
      </c>
      <c r="GT579">
        <v>0</v>
      </c>
      <c r="GU579" t="s">
        <v>3</v>
      </c>
      <c r="GV579">
        <f t="shared" si="433"/>
        <v>0</v>
      </c>
      <c r="GW579">
        <v>1</v>
      </c>
      <c r="GX579">
        <f t="shared" si="434"/>
        <v>0</v>
      </c>
      <c r="HA579">
        <v>0</v>
      </c>
      <c r="HB579">
        <v>0</v>
      </c>
      <c r="HC579">
        <f t="shared" si="435"/>
        <v>0</v>
      </c>
      <c r="HE579" t="s">
        <v>3</v>
      </c>
      <c r="HF579" t="s">
        <v>3</v>
      </c>
      <c r="HM579" t="s">
        <v>3</v>
      </c>
      <c r="HN579" t="s">
        <v>3</v>
      </c>
      <c r="HO579" t="s">
        <v>3</v>
      </c>
      <c r="HP579" t="s">
        <v>3</v>
      </c>
      <c r="HQ579" t="s">
        <v>3</v>
      </c>
      <c r="IK579">
        <v>0</v>
      </c>
    </row>
    <row r="580" spans="1:245" x14ac:dyDescent="0.2">
      <c r="A580">
        <v>17</v>
      </c>
      <c r="B580">
        <v>1</v>
      </c>
      <c r="C580">
        <f>ROW(SmtRes!A403)</f>
        <v>403</v>
      </c>
      <c r="D580">
        <f>ROW(EtalonRes!A403)</f>
        <v>403</v>
      </c>
      <c r="E580" t="s">
        <v>653</v>
      </c>
      <c r="F580" t="s">
        <v>654</v>
      </c>
      <c r="G580" t="s">
        <v>655</v>
      </c>
      <c r="H580" t="s">
        <v>22</v>
      </c>
      <c r="I580">
        <v>0</v>
      </c>
      <c r="J580">
        <v>0</v>
      </c>
      <c r="K580">
        <v>0</v>
      </c>
      <c r="O580">
        <f t="shared" si="416"/>
        <v>0</v>
      </c>
      <c r="P580">
        <f>SUMIF(SmtRes!AQ393:'SmtRes'!AQ403,"=1",SmtRes!DF393:'SmtRes'!DF403)</f>
        <v>0</v>
      </c>
      <c r="Q580">
        <f>SUMIF(SmtRes!AQ393:'SmtRes'!AQ403,"=1",SmtRes!DG393:'SmtRes'!DG403)</f>
        <v>0</v>
      </c>
      <c r="R580">
        <f>SUMIF(SmtRes!AQ393:'SmtRes'!AQ403,"=1",SmtRes!DH393:'SmtRes'!DH403)</f>
        <v>0</v>
      </c>
      <c r="S580">
        <f>SUMIF(SmtRes!AQ393:'SmtRes'!AQ403,"=1",SmtRes!DI393:'SmtRes'!DI403)</f>
        <v>0</v>
      </c>
      <c r="T580">
        <f t="shared" si="417"/>
        <v>0</v>
      </c>
      <c r="U580">
        <f>SUMIF(SmtRes!AQ393:'SmtRes'!AQ403,"=1",SmtRes!CV393:'SmtRes'!CV403)</f>
        <v>0</v>
      </c>
      <c r="V580">
        <f>SUMIF(SmtRes!AQ393:'SmtRes'!AQ403,"=1",SmtRes!CW393:'SmtRes'!CW403)</f>
        <v>0</v>
      </c>
      <c r="W580">
        <f t="shared" si="418"/>
        <v>0</v>
      </c>
      <c r="X580">
        <f t="shared" si="419"/>
        <v>0</v>
      </c>
      <c r="Y580">
        <f t="shared" si="420"/>
        <v>0</v>
      </c>
      <c r="AA580">
        <v>32945098</v>
      </c>
      <c r="AB580">
        <f t="shared" si="421"/>
        <v>61515.055260000001</v>
      </c>
      <c r="AC580">
        <f>ROUND((0),6)</f>
        <v>0</v>
      </c>
      <c r="AD580">
        <f>ROUND((((0)-(0))+AE580),6)</f>
        <v>0</v>
      </c>
      <c r="AE580">
        <f>ROUND((0),6)</f>
        <v>0</v>
      </c>
      <c r="AF580">
        <f>ROUND((SUM(SmtRes!BT393:'SmtRes'!BT403)),6)</f>
        <v>61515.055260000001</v>
      </c>
      <c r="AG580">
        <f t="shared" si="422"/>
        <v>0</v>
      </c>
      <c r="AH580">
        <f>(SUM(SmtRes!BU393:'SmtRes'!BU403))</f>
        <v>137.74699999999999</v>
      </c>
      <c r="AI580">
        <f>(SUM(SmtRes!BV393:'SmtRes'!BV403))</f>
        <v>5.625</v>
      </c>
      <c r="AJ580">
        <f t="shared" si="423"/>
        <v>0</v>
      </c>
      <c r="AK580">
        <v>53491.352399999996</v>
      </c>
      <c r="AL580">
        <v>0</v>
      </c>
      <c r="AM580">
        <v>0</v>
      </c>
      <c r="AN580">
        <v>0</v>
      </c>
      <c r="AO580">
        <v>53491.352399999996</v>
      </c>
      <c r="AP580">
        <v>0</v>
      </c>
      <c r="AQ580">
        <v>119.78</v>
      </c>
      <c r="AR580">
        <v>4.5</v>
      </c>
      <c r="AS580">
        <v>0</v>
      </c>
      <c r="AT580">
        <v>100.8</v>
      </c>
      <c r="AU580">
        <v>55.25</v>
      </c>
      <c r="AV580">
        <v>1</v>
      </c>
      <c r="AW580">
        <v>1</v>
      </c>
      <c r="AZ580">
        <v>1</v>
      </c>
      <c r="BA580">
        <v>1</v>
      </c>
      <c r="BB580">
        <v>1</v>
      </c>
      <c r="BC580">
        <v>1</v>
      </c>
      <c r="BD580" t="s">
        <v>3</v>
      </c>
      <c r="BE580" t="s">
        <v>3</v>
      </c>
      <c r="BF580" t="s">
        <v>3</v>
      </c>
      <c r="BG580" t="s">
        <v>3</v>
      </c>
      <c r="BH580">
        <v>0</v>
      </c>
      <c r="BI580">
        <v>1</v>
      </c>
      <c r="BJ580" t="s">
        <v>656</v>
      </c>
      <c r="BM580">
        <v>11001</v>
      </c>
      <c r="BN580">
        <v>0</v>
      </c>
      <c r="BO580" t="s">
        <v>3</v>
      </c>
      <c r="BP580">
        <v>0</v>
      </c>
      <c r="BQ580">
        <v>2</v>
      </c>
      <c r="BR580">
        <v>0</v>
      </c>
      <c r="BS580">
        <v>1</v>
      </c>
      <c r="BT580">
        <v>1</v>
      </c>
      <c r="BU580">
        <v>1</v>
      </c>
      <c r="BV580">
        <v>1</v>
      </c>
      <c r="BW580">
        <v>1</v>
      </c>
      <c r="BX580">
        <v>1</v>
      </c>
      <c r="BY580" t="s">
        <v>3</v>
      </c>
      <c r="BZ580">
        <v>112</v>
      </c>
      <c r="CA580">
        <v>65</v>
      </c>
      <c r="CB580" t="s">
        <v>3</v>
      </c>
      <c r="CE580">
        <v>0</v>
      </c>
      <c r="CF580">
        <v>0</v>
      </c>
      <c r="CG580">
        <v>0</v>
      </c>
      <c r="CM580">
        <v>0</v>
      </c>
      <c r="CN580" t="s">
        <v>1038</v>
      </c>
      <c r="CO580">
        <v>0</v>
      </c>
      <c r="CP580">
        <f t="shared" si="424"/>
        <v>0</v>
      </c>
      <c r="CQ580">
        <f>SUMIF(SmtRes!AQ393:'SmtRes'!AQ403,"=1",SmtRes!AA393:'SmtRes'!AA403)</f>
        <v>0</v>
      </c>
      <c r="CR580">
        <f>SUMIF(SmtRes!AQ393:'SmtRes'!AQ403,"=1",SmtRes!AB393:'SmtRes'!AB403)</f>
        <v>0</v>
      </c>
      <c r="CS580">
        <f>SUMIF(SmtRes!AQ393:'SmtRes'!AQ403,"=1",SmtRes!AC393:'SmtRes'!AC403)</f>
        <v>0</v>
      </c>
      <c r="CT580">
        <f>SUMIF(SmtRes!AQ393:'SmtRes'!AQ403,"=1",SmtRes!AD393:'SmtRes'!AD403)</f>
        <v>446.58</v>
      </c>
      <c r="CU580">
        <f t="shared" si="425"/>
        <v>0</v>
      </c>
      <c r="CV580">
        <f>SUMIF(SmtRes!AQ393:'SmtRes'!AQ403,"=1",SmtRes!BU393:'SmtRes'!BU403)</f>
        <v>137.74699999999999</v>
      </c>
      <c r="CW580">
        <f>SUMIF(SmtRes!AQ393:'SmtRes'!AQ403,"=1",SmtRes!BV393:'SmtRes'!BV403)</f>
        <v>5.625</v>
      </c>
      <c r="CX580">
        <f t="shared" si="426"/>
        <v>0</v>
      </c>
      <c r="CY580">
        <f>(((S580+R580)*AT580)/100)</f>
        <v>0</v>
      </c>
      <c r="CZ580">
        <f>(((S580+R580)*AU580)/100)</f>
        <v>0</v>
      </c>
      <c r="DC580" t="s">
        <v>3</v>
      </c>
      <c r="DD580" t="s">
        <v>3</v>
      </c>
      <c r="DE580" t="s">
        <v>520</v>
      </c>
      <c r="DF580" t="s">
        <v>520</v>
      </c>
      <c r="DG580" t="s">
        <v>521</v>
      </c>
      <c r="DH580" t="s">
        <v>3</v>
      </c>
      <c r="DI580" t="s">
        <v>521</v>
      </c>
      <c r="DJ580" t="s">
        <v>520</v>
      </c>
      <c r="DK580" t="s">
        <v>3</v>
      </c>
      <c r="DL580" t="s">
        <v>522</v>
      </c>
      <c r="DM580" t="s">
        <v>523</v>
      </c>
      <c r="DN580">
        <v>0</v>
      </c>
      <c r="DO580">
        <v>0</v>
      </c>
      <c r="DP580">
        <v>1</v>
      </c>
      <c r="DQ580">
        <v>1</v>
      </c>
      <c r="DU580">
        <v>1005</v>
      </c>
      <c r="DV580" t="s">
        <v>22</v>
      </c>
      <c r="DW580" t="s">
        <v>22</v>
      </c>
      <c r="DX580">
        <v>100</v>
      </c>
      <c r="DZ580" t="s">
        <v>3</v>
      </c>
      <c r="EA580" t="s">
        <v>3</v>
      </c>
      <c r="EB580" t="s">
        <v>3</v>
      </c>
      <c r="EC580" t="s">
        <v>3</v>
      </c>
      <c r="EE580">
        <v>31727975</v>
      </c>
      <c r="EF580">
        <v>2</v>
      </c>
      <c r="EG580" t="s">
        <v>24</v>
      </c>
      <c r="EH580">
        <v>11</v>
      </c>
      <c r="EI580" t="s">
        <v>42</v>
      </c>
      <c r="EJ580">
        <v>1</v>
      </c>
      <c r="EK580">
        <v>11001</v>
      </c>
      <c r="EL580" t="s">
        <v>42</v>
      </c>
      <c r="EM580" t="s">
        <v>43</v>
      </c>
      <c r="EO580" t="s">
        <v>44</v>
      </c>
      <c r="EQ580">
        <v>0</v>
      </c>
      <c r="ER580">
        <v>0</v>
      </c>
      <c r="ES580">
        <v>0</v>
      </c>
      <c r="ET580">
        <v>0</v>
      </c>
      <c r="EU580">
        <v>0</v>
      </c>
      <c r="EV580">
        <v>0</v>
      </c>
      <c r="EW580">
        <v>119.78</v>
      </c>
      <c r="EX580">
        <v>4.5</v>
      </c>
      <c r="EY580">
        <v>0</v>
      </c>
      <c r="FQ580">
        <v>0</v>
      </c>
      <c r="FR580">
        <f t="shared" si="427"/>
        <v>0</v>
      </c>
      <c r="FS580">
        <v>0</v>
      </c>
      <c r="FX580">
        <v>100.8</v>
      </c>
      <c r="FY580">
        <v>55.25</v>
      </c>
      <c r="GA580" t="s">
        <v>3</v>
      </c>
      <c r="GD580">
        <v>1</v>
      </c>
      <c r="GF580">
        <v>-414458628</v>
      </c>
      <c r="GG580">
        <v>2</v>
      </c>
      <c r="GH580">
        <v>1</v>
      </c>
      <c r="GI580">
        <v>-2</v>
      </c>
      <c r="GJ580">
        <v>0</v>
      </c>
      <c r="GK580">
        <v>0</v>
      </c>
      <c r="GL580">
        <f t="shared" si="428"/>
        <v>0</v>
      </c>
      <c r="GM580">
        <f t="shared" si="429"/>
        <v>0</v>
      </c>
      <c r="GN580">
        <f t="shared" si="430"/>
        <v>0</v>
      </c>
      <c r="GO580">
        <f t="shared" si="431"/>
        <v>0</v>
      </c>
      <c r="GP580">
        <f t="shared" si="432"/>
        <v>0</v>
      </c>
      <c r="GR580">
        <v>0</v>
      </c>
      <c r="GS580">
        <v>3</v>
      </c>
      <c r="GT580">
        <v>0</v>
      </c>
      <c r="GU580" t="s">
        <v>3</v>
      </c>
      <c r="GV580">
        <f t="shared" si="433"/>
        <v>0</v>
      </c>
      <c r="GW580">
        <v>1</v>
      </c>
      <c r="GX580">
        <f t="shared" si="434"/>
        <v>0</v>
      </c>
      <c r="HA580">
        <v>0</v>
      </c>
      <c r="HB580">
        <v>0</v>
      </c>
      <c r="HC580">
        <f t="shared" si="435"/>
        <v>0</v>
      </c>
      <c r="HE580" t="s">
        <v>3</v>
      </c>
      <c r="HF580" t="s">
        <v>3</v>
      </c>
      <c r="HM580" t="s">
        <v>3</v>
      </c>
      <c r="HN580" t="s">
        <v>45</v>
      </c>
      <c r="HO580" t="s">
        <v>46</v>
      </c>
      <c r="HP580" t="s">
        <v>42</v>
      </c>
      <c r="HQ580" t="s">
        <v>42</v>
      </c>
      <c r="IK580">
        <v>0</v>
      </c>
    </row>
    <row r="582" spans="1:245" x14ac:dyDescent="0.2">
      <c r="A582" s="2">
        <v>51</v>
      </c>
      <c r="B582" s="2">
        <f>B568</f>
        <v>1</v>
      </c>
      <c r="C582" s="2">
        <f>A568</f>
        <v>4</v>
      </c>
      <c r="D582" s="2">
        <f>ROW(A568)</f>
        <v>568</v>
      </c>
      <c r="E582" s="2"/>
      <c r="F582" s="2" t="str">
        <f>IF(F568&lt;&gt;"",F568,"")</f>
        <v>Новый раздел</v>
      </c>
      <c r="G582" s="2" t="str">
        <f>IF(G568&lt;&gt;"",G568,"")</f>
        <v>Ремонт пола  раздевалки мужской</v>
      </c>
      <c r="H582" s="2">
        <v>0</v>
      </c>
      <c r="I582" s="2"/>
      <c r="J582" s="2"/>
      <c r="K582" s="2"/>
      <c r="L582" s="2"/>
      <c r="M582" s="2"/>
      <c r="N582" s="2"/>
      <c r="O582" s="2">
        <f t="shared" ref="O582:T582" si="436">ROUND(AB582,2)</f>
        <v>0</v>
      </c>
      <c r="P582" s="2">
        <f t="shared" si="436"/>
        <v>0</v>
      </c>
      <c r="Q582" s="2">
        <f t="shared" si="436"/>
        <v>0</v>
      </c>
      <c r="R582" s="2">
        <f t="shared" si="436"/>
        <v>0</v>
      </c>
      <c r="S582" s="2">
        <f t="shared" si="436"/>
        <v>0</v>
      </c>
      <c r="T582" s="2">
        <f t="shared" si="436"/>
        <v>0</v>
      </c>
      <c r="U582" s="2">
        <f>AH582</f>
        <v>0</v>
      </c>
      <c r="V582" s="2">
        <f>AI582</f>
        <v>0</v>
      </c>
      <c r="W582" s="2">
        <f>ROUND(AJ582,2)</f>
        <v>0</v>
      </c>
      <c r="X582" s="2">
        <f>ROUND(AK582,2)</f>
        <v>0</v>
      </c>
      <c r="Y582" s="2">
        <f>ROUND(AL582,2)</f>
        <v>0</v>
      </c>
      <c r="Z582" s="2"/>
      <c r="AA582" s="2"/>
      <c r="AB582" s="2">
        <f>ROUND(SUMIF(AA572:AA580,"=32945098",O572:O580),2)</f>
        <v>0</v>
      </c>
      <c r="AC582" s="2">
        <f>ROUND(SUMIF(AA572:AA580,"=32945098",P572:P580),2)</f>
        <v>0</v>
      </c>
      <c r="AD582" s="2">
        <f>ROUND(SUMIF(AA572:AA580,"=32945098",Q572:Q580),2)</f>
        <v>0</v>
      </c>
      <c r="AE582" s="2">
        <f>ROUND(SUMIF(AA572:AA580,"=32945098",R572:R580),2)</f>
        <v>0</v>
      </c>
      <c r="AF582" s="2">
        <f>ROUND(SUMIF(AA572:AA580,"=32945098",S572:S580),2)</f>
        <v>0</v>
      </c>
      <c r="AG582" s="2">
        <f>ROUND(SUMIF(AA572:AA580,"=32945098",T572:T580),2)</f>
        <v>0</v>
      </c>
      <c r="AH582" s="2">
        <f>SUMIF(AA572:AA580,"=32945098",U572:U580)</f>
        <v>0</v>
      </c>
      <c r="AI582" s="2">
        <f>SUMIF(AA572:AA580,"=32945098",V572:V580)</f>
        <v>0</v>
      </c>
      <c r="AJ582" s="2">
        <f>ROUND(SUMIF(AA572:AA580,"=32945098",W572:W580),2)</f>
        <v>0</v>
      </c>
      <c r="AK582" s="2">
        <f>ROUND(SUMIF(AA572:AA580,"=32945098",X572:X580),2)</f>
        <v>0</v>
      </c>
      <c r="AL582" s="2">
        <f>ROUND(SUMIF(AA572:AA580,"=32945098",Y572:Y580),2)</f>
        <v>0</v>
      </c>
      <c r="AM582" s="2"/>
      <c r="AN582" s="2"/>
      <c r="AO582" s="2">
        <f t="shared" ref="AO582:BD582" si="437">ROUND(BX582,2)</f>
        <v>0</v>
      </c>
      <c r="AP582" s="2">
        <f t="shared" si="437"/>
        <v>0</v>
      </c>
      <c r="AQ582" s="2">
        <f t="shared" si="437"/>
        <v>0</v>
      </c>
      <c r="AR582" s="2">
        <f t="shared" si="437"/>
        <v>0</v>
      </c>
      <c r="AS582" s="2">
        <f t="shared" si="437"/>
        <v>0</v>
      </c>
      <c r="AT582" s="2">
        <f t="shared" si="437"/>
        <v>0</v>
      </c>
      <c r="AU582" s="2">
        <f t="shared" si="437"/>
        <v>0</v>
      </c>
      <c r="AV582" s="2">
        <f t="shared" si="437"/>
        <v>0</v>
      </c>
      <c r="AW582" s="2">
        <f t="shared" si="437"/>
        <v>0</v>
      </c>
      <c r="AX582" s="2">
        <f t="shared" si="437"/>
        <v>0</v>
      </c>
      <c r="AY582" s="2">
        <f t="shared" si="437"/>
        <v>0</v>
      </c>
      <c r="AZ582" s="2">
        <f t="shared" si="437"/>
        <v>0</v>
      </c>
      <c r="BA582" s="2">
        <f t="shared" si="437"/>
        <v>0</v>
      </c>
      <c r="BB582" s="2">
        <f t="shared" si="437"/>
        <v>0</v>
      </c>
      <c r="BC582" s="2">
        <f t="shared" si="437"/>
        <v>0</v>
      </c>
      <c r="BD582" s="2">
        <f t="shared" si="437"/>
        <v>0</v>
      </c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>
        <f>ROUND(SUMIF(AA572:AA580,"=32945098",FQ572:FQ580),2)</f>
        <v>0</v>
      </c>
      <c r="BY582" s="2">
        <f>ROUND(SUMIF(AA572:AA580,"=32945098",FR572:FR580),2)</f>
        <v>0</v>
      </c>
      <c r="BZ582" s="2">
        <f>ROUND(SUMIF(AA572:AA580,"=32945098",GL572:GL580),2)</f>
        <v>0</v>
      </c>
      <c r="CA582" s="2">
        <f>ROUND(SUMIF(AA572:AA580,"=32945098",GM572:GM580),2)</f>
        <v>0</v>
      </c>
      <c r="CB582" s="2">
        <f>ROUND(SUMIF(AA572:AA580,"=32945098",GN572:GN580),2)</f>
        <v>0</v>
      </c>
      <c r="CC582" s="2">
        <f>ROUND(SUMIF(AA572:AA580,"=32945098",GO572:GO580),2)</f>
        <v>0</v>
      </c>
      <c r="CD582" s="2">
        <f>ROUND(SUMIF(AA572:AA580,"=32945098",GP572:GP580),2)</f>
        <v>0</v>
      </c>
      <c r="CE582" s="2">
        <f>AC582-BX582</f>
        <v>0</v>
      </c>
      <c r="CF582" s="2">
        <f>AC582-BY582</f>
        <v>0</v>
      </c>
      <c r="CG582" s="2">
        <f>BX582-BZ582</f>
        <v>0</v>
      </c>
      <c r="CH582" s="2">
        <f>AC582-BX582-BY582+BZ582</f>
        <v>0</v>
      </c>
      <c r="CI582" s="2">
        <f>BY582-BZ582</f>
        <v>0</v>
      </c>
      <c r="CJ582" s="2">
        <f>ROUND(SUMIF(AA572:AA580,"=32945098",GX572:GX580),2)</f>
        <v>0</v>
      </c>
      <c r="CK582" s="2">
        <f>ROUND(SUMIF(AA572:AA580,"=32945098",GY572:GY580),2)</f>
        <v>0</v>
      </c>
      <c r="CL582" s="2">
        <f>ROUND(SUMIF(AA572:AA580,"=32945098",GZ572:GZ580),2)</f>
        <v>0</v>
      </c>
      <c r="CM582" s="2">
        <f>ROUND(SUMIF(AA572:AA580,"=32945098",HD572:HD580),2)</f>
        <v>0</v>
      </c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3"/>
      <c r="DH582" s="3"/>
      <c r="DI582" s="3"/>
      <c r="DJ582" s="3"/>
      <c r="DK582" s="3"/>
      <c r="DL582" s="3"/>
      <c r="DM582" s="3"/>
      <c r="DN582" s="3"/>
      <c r="DO582" s="3"/>
      <c r="DP582" s="3"/>
      <c r="DQ582" s="3"/>
      <c r="DR582" s="3"/>
      <c r="DS582" s="3"/>
      <c r="DT582" s="3"/>
      <c r="DU582" s="3"/>
      <c r="DV582" s="3"/>
      <c r="DW582" s="3"/>
      <c r="DX582" s="3"/>
      <c r="DY582" s="3"/>
      <c r="DZ582" s="3"/>
      <c r="EA582" s="3"/>
      <c r="EB582" s="3"/>
      <c r="EC582" s="3"/>
      <c r="ED582" s="3"/>
      <c r="EE582" s="3"/>
      <c r="EF582" s="3"/>
      <c r="EG582" s="3"/>
      <c r="EH582" s="3"/>
      <c r="EI582" s="3"/>
      <c r="EJ582" s="3"/>
      <c r="EK582" s="3"/>
      <c r="EL582" s="3"/>
      <c r="EM582" s="3"/>
      <c r="EN582" s="3"/>
      <c r="EO582" s="3"/>
      <c r="EP582" s="3"/>
      <c r="EQ582" s="3"/>
      <c r="ER582" s="3"/>
      <c r="ES582" s="3"/>
      <c r="ET582" s="3"/>
      <c r="EU582" s="3"/>
      <c r="EV582" s="3"/>
      <c r="EW582" s="3"/>
      <c r="EX582" s="3"/>
      <c r="EY582" s="3"/>
      <c r="EZ582" s="3"/>
      <c r="FA582" s="3"/>
      <c r="FB582" s="3"/>
      <c r="FC582" s="3"/>
      <c r="FD582" s="3"/>
      <c r="FE582" s="3"/>
      <c r="FF582" s="3"/>
      <c r="FG582" s="3"/>
      <c r="FH582" s="3"/>
      <c r="FI582" s="3"/>
      <c r="FJ582" s="3"/>
      <c r="FK582" s="3"/>
      <c r="FL582" s="3"/>
      <c r="FM582" s="3"/>
      <c r="FN582" s="3"/>
      <c r="FO582" s="3"/>
      <c r="FP582" s="3"/>
      <c r="FQ582" s="3"/>
      <c r="FR582" s="3"/>
      <c r="FS582" s="3"/>
      <c r="FT582" s="3"/>
      <c r="FU582" s="3"/>
      <c r="FV582" s="3"/>
      <c r="FW582" s="3"/>
      <c r="FX582" s="3"/>
      <c r="FY582" s="3"/>
      <c r="FZ582" s="3"/>
      <c r="GA582" s="3"/>
      <c r="GB582" s="3"/>
      <c r="GC582" s="3"/>
      <c r="GD582" s="3"/>
      <c r="GE582" s="3"/>
      <c r="GF582" s="3"/>
      <c r="GG582" s="3"/>
      <c r="GH582" s="3"/>
      <c r="GI582" s="3"/>
      <c r="GJ582" s="3"/>
      <c r="GK582" s="3"/>
      <c r="GL582" s="3"/>
      <c r="GM582" s="3"/>
      <c r="GN582" s="3"/>
      <c r="GO582" s="3"/>
      <c r="GP582" s="3"/>
      <c r="GQ582" s="3"/>
      <c r="GR582" s="3"/>
      <c r="GS582" s="3"/>
      <c r="GT582" s="3"/>
      <c r="GU582" s="3"/>
      <c r="GV582" s="3"/>
      <c r="GW582" s="3"/>
      <c r="GX582" s="3">
        <v>0</v>
      </c>
    </row>
    <row r="584" spans="1:245" x14ac:dyDescent="0.2">
      <c r="A584" s="4">
        <v>50</v>
      </c>
      <c r="B584" s="4">
        <v>0</v>
      </c>
      <c r="C584" s="4">
        <v>0</v>
      </c>
      <c r="D584" s="4">
        <v>1</v>
      </c>
      <c r="E584" s="4">
        <v>201</v>
      </c>
      <c r="F584" s="4">
        <f>ROUND(Source!O582,O584)</f>
        <v>0</v>
      </c>
      <c r="G584" s="4" t="s">
        <v>107</v>
      </c>
      <c r="H584" s="4" t="s">
        <v>108</v>
      </c>
      <c r="I584" s="4"/>
      <c r="J584" s="4"/>
      <c r="K584" s="4">
        <v>201</v>
      </c>
      <c r="L584" s="4">
        <v>1</v>
      </c>
      <c r="M584" s="4">
        <v>3</v>
      </c>
      <c r="N584" s="4" t="s">
        <v>3</v>
      </c>
      <c r="O584" s="4">
        <v>2</v>
      </c>
      <c r="P584" s="4"/>
      <c r="Q584" s="4"/>
      <c r="R584" s="4"/>
      <c r="S584" s="4"/>
      <c r="T584" s="4"/>
      <c r="U584" s="4"/>
      <c r="V584" s="4"/>
      <c r="W584" s="4">
        <v>24927.440000000002</v>
      </c>
      <c r="X584" s="4">
        <v>1</v>
      </c>
      <c r="Y584" s="4">
        <v>24927.440000000002</v>
      </c>
      <c r="Z584" s="4"/>
      <c r="AA584" s="4"/>
      <c r="AB584" s="4"/>
    </row>
    <row r="585" spans="1:245" x14ac:dyDescent="0.2">
      <c r="A585" s="4">
        <v>50</v>
      </c>
      <c r="B585" s="4">
        <v>0</v>
      </c>
      <c r="C585" s="4">
        <v>0</v>
      </c>
      <c r="D585" s="4">
        <v>1</v>
      </c>
      <c r="E585" s="4">
        <v>202</v>
      </c>
      <c r="F585" s="4">
        <f>ROUND(Source!P582,O585)</f>
        <v>0</v>
      </c>
      <c r="G585" s="4" t="s">
        <v>109</v>
      </c>
      <c r="H585" s="4" t="s">
        <v>110</v>
      </c>
      <c r="I585" s="4"/>
      <c r="J585" s="4"/>
      <c r="K585" s="4">
        <v>202</v>
      </c>
      <c r="L585" s="4">
        <v>2</v>
      </c>
      <c r="M585" s="4">
        <v>3</v>
      </c>
      <c r="N585" s="4" t="s">
        <v>3</v>
      </c>
      <c r="O585" s="4">
        <v>2</v>
      </c>
      <c r="P585" s="4"/>
      <c r="Q585" s="4"/>
      <c r="R585" s="4"/>
      <c r="S585" s="4"/>
      <c r="T585" s="4"/>
      <c r="U585" s="4"/>
      <c r="V585" s="4"/>
      <c r="W585" s="4">
        <v>7035.07</v>
      </c>
      <c r="X585" s="4">
        <v>1</v>
      </c>
      <c r="Y585" s="4">
        <v>7035.07</v>
      </c>
      <c r="Z585" s="4"/>
      <c r="AA585" s="4"/>
      <c r="AB585" s="4"/>
    </row>
    <row r="586" spans="1:245" x14ac:dyDescent="0.2">
      <c r="A586" s="4">
        <v>50</v>
      </c>
      <c r="B586" s="4">
        <v>0</v>
      </c>
      <c r="C586" s="4">
        <v>0</v>
      </c>
      <c r="D586" s="4">
        <v>1</v>
      </c>
      <c r="E586" s="4">
        <v>222</v>
      </c>
      <c r="F586" s="4">
        <f>ROUND(Source!AO582,O586)</f>
        <v>0</v>
      </c>
      <c r="G586" s="4" t="s">
        <v>111</v>
      </c>
      <c r="H586" s="4" t="s">
        <v>112</v>
      </c>
      <c r="I586" s="4"/>
      <c r="J586" s="4"/>
      <c r="K586" s="4">
        <v>222</v>
      </c>
      <c r="L586" s="4">
        <v>3</v>
      </c>
      <c r="M586" s="4">
        <v>3</v>
      </c>
      <c r="N586" s="4" t="s">
        <v>3</v>
      </c>
      <c r="O586" s="4">
        <v>2</v>
      </c>
      <c r="P586" s="4"/>
      <c r="Q586" s="4"/>
      <c r="R586" s="4"/>
      <c r="S586" s="4"/>
      <c r="T586" s="4"/>
      <c r="U586" s="4"/>
      <c r="V586" s="4"/>
      <c r="W586" s="4">
        <v>0</v>
      </c>
      <c r="X586" s="4">
        <v>1</v>
      </c>
      <c r="Y586" s="4">
        <v>0</v>
      </c>
      <c r="Z586" s="4"/>
      <c r="AA586" s="4"/>
      <c r="AB586" s="4"/>
    </row>
    <row r="587" spans="1:245" x14ac:dyDescent="0.2">
      <c r="A587" s="4">
        <v>50</v>
      </c>
      <c r="B587" s="4">
        <v>0</v>
      </c>
      <c r="C587" s="4">
        <v>0</v>
      </c>
      <c r="D587" s="4">
        <v>1</v>
      </c>
      <c r="E587" s="4">
        <v>225</v>
      </c>
      <c r="F587" s="4">
        <f>ROUND(Source!AV582,O587)</f>
        <v>0</v>
      </c>
      <c r="G587" s="4" t="s">
        <v>113</v>
      </c>
      <c r="H587" s="4" t="s">
        <v>114</v>
      </c>
      <c r="I587" s="4"/>
      <c r="J587" s="4"/>
      <c r="K587" s="4">
        <v>225</v>
      </c>
      <c r="L587" s="4">
        <v>4</v>
      </c>
      <c r="M587" s="4">
        <v>3</v>
      </c>
      <c r="N587" s="4" t="s">
        <v>3</v>
      </c>
      <c r="O587" s="4">
        <v>2</v>
      </c>
      <c r="P587" s="4"/>
      <c r="Q587" s="4"/>
      <c r="R587" s="4"/>
      <c r="S587" s="4"/>
      <c r="T587" s="4"/>
      <c r="U587" s="4"/>
      <c r="V587" s="4"/>
      <c r="W587" s="4">
        <v>7035.07</v>
      </c>
      <c r="X587" s="4">
        <v>1</v>
      </c>
      <c r="Y587" s="4">
        <v>7035.07</v>
      </c>
      <c r="Z587" s="4"/>
      <c r="AA587" s="4"/>
      <c r="AB587" s="4"/>
    </row>
    <row r="588" spans="1:245" x14ac:dyDescent="0.2">
      <c r="A588" s="4">
        <v>50</v>
      </c>
      <c r="B588" s="4">
        <v>0</v>
      </c>
      <c r="C588" s="4">
        <v>0</v>
      </c>
      <c r="D588" s="4">
        <v>1</v>
      </c>
      <c r="E588" s="4">
        <v>226</v>
      </c>
      <c r="F588" s="4">
        <f>ROUND(Source!AW582,O588)</f>
        <v>0</v>
      </c>
      <c r="G588" s="4" t="s">
        <v>115</v>
      </c>
      <c r="H588" s="4" t="s">
        <v>116</v>
      </c>
      <c r="I588" s="4"/>
      <c r="J588" s="4"/>
      <c r="K588" s="4">
        <v>226</v>
      </c>
      <c r="L588" s="4">
        <v>5</v>
      </c>
      <c r="M588" s="4">
        <v>3</v>
      </c>
      <c r="N588" s="4" t="s">
        <v>3</v>
      </c>
      <c r="O588" s="4">
        <v>2</v>
      </c>
      <c r="P588" s="4"/>
      <c r="Q588" s="4"/>
      <c r="R588" s="4"/>
      <c r="S588" s="4"/>
      <c r="T588" s="4"/>
      <c r="U588" s="4"/>
      <c r="V588" s="4"/>
      <c r="W588" s="4">
        <v>7035.07</v>
      </c>
      <c r="X588" s="4">
        <v>1</v>
      </c>
      <c r="Y588" s="4">
        <v>7035.07</v>
      </c>
      <c r="Z588" s="4"/>
      <c r="AA588" s="4"/>
      <c r="AB588" s="4"/>
    </row>
    <row r="589" spans="1:245" x14ac:dyDescent="0.2">
      <c r="A589" s="4">
        <v>50</v>
      </c>
      <c r="B589" s="4">
        <v>0</v>
      </c>
      <c r="C589" s="4">
        <v>0</v>
      </c>
      <c r="D589" s="4">
        <v>1</v>
      </c>
      <c r="E589" s="4">
        <v>227</v>
      </c>
      <c r="F589" s="4">
        <f>ROUND(Source!AX582,O589)</f>
        <v>0</v>
      </c>
      <c r="G589" s="4" t="s">
        <v>117</v>
      </c>
      <c r="H589" s="4" t="s">
        <v>118</v>
      </c>
      <c r="I589" s="4"/>
      <c r="J589" s="4"/>
      <c r="K589" s="4">
        <v>227</v>
      </c>
      <c r="L589" s="4">
        <v>6</v>
      </c>
      <c r="M589" s="4">
        <v>3</v>
      </c>
      <c r="N589" s="4" t="s">
        <v>3</v>
      </c>
      <c r="O589" s="4">
        <v>2</v>
      </c>
      <c r="P589" s="4"/>
      <c r="Q589" s="4"/>
      <c r="R589" s="4"/>
      <c r="S589" s="4"/>
      <c r="T589" s="4"/>
      <c r="U589" s="4"/>
      <c r="V589" s="4"/>
      <c r="W589" s="4">
        <v>0</v>
      </c>
      <c r="X589" s="4">
        <v>1</v>
      </c>
      <c r="Y589" s="4">
        <v>0</v>
      </c>
      <c r="Z589" s="4"/>
      <c r="AA589" s="4"/>
      <c r="AB589" s="4"/>
    </row>
    <row r="590" spans="1:245" x14ac:dyDescent="0.2">
      <c r="A590" s="4">
        <v>50</v>
      </c>
      <c r="B590" s="4">
        <v>0</v>
      </c>
      <c r="C590" s="4">
        <v>0</v>
      </c>
      <c r="D590" s="4">
        <v>1</v>
      </c>
      <c r="E590" s="4">
        <v>228</v>
      </c>
      <c r="F590" s="4">
        <f>ROUND(Source!AY582,O590)</f>
        <v>0</v>
      </c>
      <c r="G590" s="4" t="s">
        <v>119</v>
      </c>
      <c r="H590" s="4" t="s">
        <v>120</v>
      </c>
      <c r="I590" s="4"/>
      <c r="J590" s="4"/>
      <c r="K590" s="4">
        <v>228</v>
      </c>
      <c r="L590" s="4">
        <v>7</v>
      </c>
      <c r="M590" s="4">
        <v>3</v>
      </c>
      <c r="N590" s="4" t="s">
        <v>3</v>
      </c>
      <c r="O590" s="4">
        <v>2</v>
      </c>
      <c r="P590" s="4"/>
      <c r="Q590" s="4"/>
      <c r="R590" s="4"/>
      <c r="S590" s="4"/>
      <c r="T590" s="4"/>
      <c r="U590" s="4"/>
      <c r="V590" s="4"/>
      <c r="W590" s="4">
        <v>7035.07</v>
      </c>
      <c r="X590" s="4">
        <v>1</v>
      </c>
      <c r="Y590" s="4">
        <v>7035.07</v>
      </c>
      <c r="Z590" s="4"/>
      <c r="AA590" s="4"/>
      <c r="AB590" s="4"/>
    </row>
    <row r="591" spans="1:245" x14ac:dyDescent="0.2">
      <c r="A591" s="4">
        <v>50</v>
      </c>
      <c r="B591" s="4">
        <v>0</v>
      </c>
      <c r="C591" s="4">
        <v>0</v>
      </c>
      <c r="D591" s="4">
        <v>1</v>
      </c>
      <c r="E591" s="4">
        <v>216</v>
      </c>
      <c r="F591" s="4">
        <f>ROUND(Source!AP582,O591)</f>
        <v>0</v>
      </c>
      <c r="G591" s="4" t="s">
        <v>121</v>
      </c>
      <c r="H591" s="4" t="s">
        <v>122</v>
      </c>
      <c r="I591" s="4"/>
      <c r="J591" s="4"/>
      <c r="K591" s="4">
        <v>216</v>
      </c>
      <c r="L591" s="4">
        <v>8</v>
      </c>
      <c r="M591" s="4">
        <v>3</v>
      </c>
      <c r="N591" s="4" t="s">
        <v>3</v>
      </c>
      <c r="O591" s="4">
        <v>2</v>
      </c>
      <c r="P591" s="4"/>
      <c r="Q591" s="4"/>
      <c r="R591" s="4"/>
      <c r="S591" s="4"/>
      <c r="T591" s="4"/>
      <c r="U591" s="4"/>
      <c r="V591" s="4"/>
      <c r="W591" s="4">
        <v>0</v>
      </c>
      <c r="X591" s="4">
        <v>1</v>
      </c>
      <c r="Y591" s="4">
        <v>0</v>
      </c>
      <c r="Z591" s="4"/>
      <c r="AA591" s="4"/>
      <c r="AB591" s="4"/>
    </row>
    <row r="592" spans="1:245" x14ac:dyDescent="0.2">
      <c r="A592" s="4">
        <v>50</v>
      </c>
      <c r="B592" s="4">
        <v>0</v>
      </c>
      <c r="C592" s="4">
        <v>0</v>
      </c>
      <c r="D592" s="4">
        <v>1</v>
      </c>
      <c r="E592" s="4">
        <v>223</v>
      </c>
      <c r="F592" s="4">
        <f>ROUND(Source!AQ582,O592)</f>
        <v>0</v>
      </c>
      <c r="G592" s="4" t="s">
        <v>123</v>
      </c>
      <c r="H592" s="4" t="s">
        <v>124</v>
      </c>
      <c r="I592" s="4"/>
      <c r="J592" s="4"/>
      <c r="K592" s="4">
        <v>223</v>
      </c>
      <c r="L592" s="4">
        <v>9</v>
      </c>
      <c r="M592" s="4">
        <v>3</v>
      </c>
      <c r="N592" s="4" t="s">
        <v>3</v>
      </c>
      <c r="O592" s="4">
        <v>2</v>
      </c>
      <c r="P592" s="4"/>
      <c r="Q592" s="4"/>
      <c r="R592" s="4"/>
      <c r="S592" s="4"/>
      <c r="T592" s="4"/>
      <c r="U592" s="4"/>
      <c r="V592" s="4"/>
      <c r="W592" s="4">
        <v>0</v>
      </c>
      <c r="X592" s="4">
        <v>1</v>
      </c>
      <c r="Y592" s="4">
        <v>0</v>
      </c>
      <c r="Z592" s="4"/>
      <c r="AA592" s="4"/>
      <c r="AB592" s="4"/>
    </row>
    <row r="593" spans="1:28" x14ac:dyDescent="0.2">
      <c r="A593" s="4">
        <v>50</v>
      </c>
      <c r="B593" s="4">
        <v>0</v>
      </c>
      <c r="C593" s="4">
        <v>0</v>
      </c>
      <c r="D593" s="4">
        <v>1</v>
      </c>
      <c r="E593" s="4">
        <v>229</v>
      </c>
      <c r="F593" s="4">
        <f>ROUND(Source!AZ582,O593)</f>
        <v>0</v>
      </c>
      <c r="G593" s="4" t="s">
        <v>125</v>
      </c>
      <c r="H593" s="4" t="s">
        <v>126</v>
      </c>
      <c r="I593" s="4"/>
      <c r="J593" s="4"/>
      <c r="K593" s="4">
        <v>229</v>
      </c>
      <c r="L593" s="4">
        <v>10</v>
      </c>
      <c r="M593" s="4">
        <v>3</v>
      </c>
      <c r="N593" s="4" t="s">
        <v>3</v>
      </c>
      <c r="O593" s="4">
        <v>2</v>
      </c>
      <c r="P593" s="4"/>
      <c r="Q593" s="4"/>
      <c r="R593" s="4"/>
      <c r="S593" s="4"/>
      <c r="T593" s="4"/>
      <c r="U593" s="4"/>
      <c r="V593" s="4"/>
      <c r="W593" s="4">
        <v>0</v>
      </c>
      <c r="X593" s="4">
        <v>1</v>
      </c>
      <c r="Y593" s="4">
        <v>0</v>
      </c>
      <c r="Z593" s="4"/>
      <c r="AA593" s="4"/>
      <c r="AB593" s="4"/>
    </row>
    <row r="594" spans="1:28" x14ac:dyDescent="0.2">
      <c r="A594" s="4">
        <v>50</v>
      </c>
      <c r="B594" s="4">
        <v>0</v>
      </c>
      <c r="C594" s="4">
        <v>0</v>
      </c>
      <c r="D594" s="4">
        <v>1</v>
      </c>
      <c r="E594" s="4">
        <v>203</v>
      </c>
      <c r="F594" s="4">
        <f>ROUND(Source!Q582,O594)</f>
        <v>0</v>
      </c>
      <c r="G594" s="4" t="s">
        <v>127</v>
      </c>
      <c r="H594" s="4" t="s">
        <v>128</v>
      </c>
      <c r="I594" s="4"/>
      <c r="J594" s="4"/>
      <c r="K594" s="4">
        <v>203</v>
      </c>
      <c r="L594" s="4">
        <v>11</v>
      </c>
      <c r="M594" s="4">
        <v>3</v>
      </c>
      <c r="N594" s="4" t="s">
        <v>3</v>
      </c>
      <c r="O594" s="4">
        <v>2</v>
      </c>
      <c r="P594" s="4"/>
      <c r="Q594" s="4"/>
      <c r="R594" s="4"/>
      <c r="S594" s="4"/>
      <c r="T594" s="4"/>
      <c r="U594" s="4"/>
      <c r="V594" s="4"/>
      <c r="W594" s="4">
        <v>141.56</v>
      </c>
      <c r="X594" s="4">
        <v>1</v>
      </c>
      <c r="Y594" s="4">
        <v>141.56</v>
      </c>
      <c r="Z594" s="4"/>
      <c r="AA594" s="4"/>
      <c r="AB594" s="4"/>
    </row>
    <row r="595" spans="1:28" x14ac:dyDescent="0.2">
      <c r="A595" s="4">
        <v>50</v>
      </c>
      <c r="B595" s="4">
        <v>0</v>
      </c>
      <c r="C595" s="4">
        <v>0</v>
      </c>
      <c r="D595" s="4">
        <v>1</v>
      </c>
      <c r="E595" s="4">
        <v>231</v>
      </c>
      <c r="F595" s="4">
        <f>ROUND(Source!BB582,O595)</f>
        <v>0</v>
      </c>
      <c r="G595" s="4" t="s">
        <v>129</v>
      </c>
      <c r="H595" s="4" t="s">
        <v>130</v>
      </c>
      <c r="I595" s="4"/>
      <c r="J595" s="4"/>
      <c r="K595" s="4">
        <v>231</v>
      </c>
      <c r="L595" s="4">
        <v>12</v>
      </c>
      <c r="M595" s="4">
        <v>3</v>
      </c>
      <c r="N595" s="4" t="s">
        <v>3</v>
      </c>
      <c r="O595" s="4">
        <v>2</v>
      </c>
      <c r="P595" s="4"/>
      <c r="Q595" s="4"/>
      <c r="R595" s="4"/>
      <c r="S595" s="4"/>
      <c r="T595" s="4"/>
      <c r="U595" s="4"/>
      <c r="V595" s="4"/>
      <c r="W595" s="4">
        <v>0</v>
      </c>
      <c r="X595" s="4">
        <v>1</v>
      </c>
      <c r="Y595" s="4">
        <v>0</v>
      </c>
      <c r="Z595" s="4"/>
      <c r="AA595" s="4"/>
      <c r="AB595" s="4"/>
    </row>
    <row r="596" spans="1:28" x14ac:dyDescent="0.2">
      <c r="A596" s="4">
        <v>50</v>
      </c>
      <c r="B596" s="4">
        <v>0</v>
      </c>
      <c r="C596" s="4">
        <v>0</v>
      </c>
      <c r="D596" s="4">
        <v>1</v>
      </c>
      <c r="E596" s="4">
        <v>204</v>
      </c>
      <c r="F596" s="4">
        <f>ROUND(Source!R582,O596)</f>
        <v>0</v>
      </c>
      <c r="G596" s="4" t="s">
        <v>131</v>
      </c>
      <c r="H596" s="4" t="s">
        <v>132</v>
      </c>
      <c r="I596" s="4"/>
      <c r="J596" s="4"/>
      <c r="K596" s="4">
        <v>204</v>
      </c>
      <c r="L596" s="4">
        <v>13</v>
      </c>
      <c r="M596" s="4">
        <v>3</v>
      </c>
      <c r="N596" s="4" t="s">
        <v>3</v>
      </c>
      <c r="O596" s="4">
        <v>2</v>
      </c>
      <c r="P596" s="4"/>
      <c r="Q596" s="4"/>
      <c r="R596" s="4"/>
      <c r="S596" s="4"/>
      <c r="T596" s="4"/>
      <c r="U596" s="4"/>
      <c r="V596" s="4"/>
      <c r="W596" s="4">
        <v>399.15000000000003</v>
      </c>
      <c r="X596" s="4">
        <v>1</v>
      </c>
      <c r="Y596" s="4">
        <v>399.15000000000003</v>
      </c>
      <c r="Z596" s="4"/>
      <c r="AA596" s="4"/>
      <c r="AB596" s="4"/>
    </row>
    <row r="597" spans="1:28" x14ac:dyDescent="0.2">
      <c r="A597" s="4">
        <v>50</v>
      </c>
      <c r="B597" s="4">
        <v>0</v>
      </c>
      <c r="C597" s="4">
        <v>0</v>
      </c>
      <c r="D597" s="4">
        <v>1</v>
      </c>
      <c r="E597" s="4">
        <v>205</v>
      </c>
      <c r="F597" s="4">
        <f>ROUND(Source!S582,O597)</f>
        <v>0</v>
      </c>
      <c r="G597" s="4" t="s">
        <v>133</v>
      </c>
      <c r="H597" s="4" t="s">
        <v>134</v>
      </c>
      <c r="I597" s="4"/>
      <c r="J597" s="4"/>
      <c r="K597" s="4">
        <v>205</v>
      </c>
      <c r="L597" s="4">
        <v>14</v>
      </c>
      <c r="M597" s="4">
        <v>3</v>
      </c>
      <c r="N597" s="4" t="s">
        <v>3</v>
      </c>
      <c r="O597" s="4">
        <v>2</v>
      </c>
      <c r="P597" s="4"/>
      <c r="Q597" s="4"/>
      <c r="R597" s="4"/>
      <c r="S597" s="4"/>
      <c r="T597" s="4"/>
      <c r="U597" s="4"/>
      <c r="V597" s="4"/>
      <c r="W597" s="4">
        <v>17351.66</v>
      </c>
      <c r="X597" s="4">
        <v>1</v>
      </c>
      <c r="Y597" s="4">
        <v>17351.66</v>
      </c>
      <c r="Z597" s="4"/>
      <c r="AA597" s="4"/>
      <c r="AB597" s="4"/>
    </row>
    <row r="598" spans="1:28" x14ac:dyDescent="0.2">
      <c r="A598" s="4">
        <v>50</v>
      </c>
      <c r="B598" s="4">
        <v>0</v>
      </c>
      <c r="C598" s="4">
        <v>0</v>
      </c>
      <c r="D598" s="4">
        <v>1</v>
      </c>
      <c r="E598" s="4">
        <v>232</v>
      </c>
      <c r="F598" s="4">
        <f>ROUND(Source!BC582,O598)</f>
        <v>0</v>
      </c>
      <c r="G598" s="4" t="s">
        <v>135</v>
      </c>
      <c r="H598" s="4" t="s">
        <v>136</v>
      </c>
      <c r="I598" s="4"/>
      <c r="J598" s="4"/>
      <c r="K598" s="4">
        <v>232</v>
      </c>
      <c r="L598" s="4">
        <v>15</v>
      </c>
      <c r="M598" s="4">
        <v>3</v>
      </c>
      <c r="N598" s="4" t="s">
        <v>3</v>
      </c>
      <c r="O598" s="4">
        <v>2</v>
      </c>
      <c r="P598" s="4"/>
      <c r="Q598" s="4"/>
      <c r="R598" s="4"/>
      <c r="S598" s="4"/>
      <c r="T598" s="4"/>
      <c r="U598" s="4"/>
      <c r="V598" s="4"/>
      <c r="W598" s="4">
        <v>0</v>
      </c>
      <c r="X598" s="4">
        <v>1</v>
      </c>
      <c r="Y598" s="4">
        <v>0</v>
      </c>
      <c r="Z598" s="4"/>
      <c r="AA598" s="4"/>
      <c r="AB598" s="4"/>
    </row>
    <row r="599" spans="1:28" x14ac:dyDescent="0.2">
      <c r="A599" s="4">
        <v>50</v>
      </c>
      <c r="B599" s="4">
        <v>0</v>
      </c>
      <c r="C599" s="4">
        <v>0</v>
      </c>
      <c r="D599" s="4">
        <v>1</v>
      </c>
      <c r="E599" s="4">
        <v>214</v>
      </c>
      <c r="F599" s="4">
        <f>ROUND(Source!AS582,O599)</f>
        <v>0</v>
      </c>
      <c r="G599" s="4" t="s">
        <v>137</v>
      </c>
      <c r="H599" s="4" t="s">
        <v>138</v>
      </c>
      <c r="I599" s="4"/>
      <c r="J599" s="4"/>
      <c r="K599" s="4">
        <v>214</v>
      </c>
      <c r="L599" s="4">
        <v>16</v>
      </c>
      <c r="M599" s="4">
        <v>3</v>
      </c>
      <c r="N599" s="4" t="s">
        <v>3</v>
      </c>
      <c r="O599" s="4">
        <v>2</v>
      </c>
      <c r="P599" s="4"/>
      <c r="Q599" s="4"/>
      <c r="R599" s="4"/>
      <c r="S599" s="4"/>
      <c r="T599" s="4"/>
      <c r="U599" s="4"/>
      <c r="V599" s="4"/>
      <c r="W599" s="4">
        <v>51779.37</v>
      </c>
      <c r="X599" s="4">
        <v>1</v>
      </c>
      <c r="Y599" s="4">
        <v>51779.37</v>
      </c>
      <c r="Z599" s="4"/>
      <c r="AA599" s="4"/>
      <c r="AB599" s="4"/>
    </row>
    <row r="600" spans="1:28" x14ac:dyDescent="0.2">
      <c r="A600" s="4">
        <v>50</v>
      </c>
      <c r="B600" s="4">
        <v>0</v>
      </c>
      <c r="C600" s="4">
        <v>0</v>
      </c>
      <c r="D600" s="4">
        <v>1</v>
      </c>
      <c r="E600" s="4">
        <v>215</v>
      </c>
      <c r="F600" s="4">
        <f>ROUND(Source!AT582,O600)</f>
        <v>0</v>
      </c>
      <c r="G600" s="4" t="s">
        <v>139</v>
      </c>
      <c r="H600" s="4" t="s">
        <v>140</v>
      </c>
      <c r="I600" s="4"/>
      <c r="J600" s="4"/>
      <c r="K600" s="4">
        <v>215</v>
      </c>
      <c r="L600" s="4">
        <v>17</v>
      </c>
      <c r="M600" s="4">
        <v>3</v>
      </c>
      <c r="N600" s="4" t="s">
        <v>3</v>
      </c>
      <c r="O600" s="4">
        <v>2</v>
      </c>
      <c r="P600" s="4"/>
      <c r="Q600" s="4"/>
      <c r="R600" s="4"/>
      <c r="S600" s="4"/>
      <c r="T600" s="4"/>
      <c r="U600" s="4"/>
      <c r="V600" s="4"/>
      <c r="W600" s="4">
        <v>0</v>
      </c>
      <c r="X600" s="4">
        <v>1</v>
      </c>
      <c r="Y600" s="4">
        <v>0</v>
      </c>
      <c r="Z600" s="4"/>
      <c r="AA600" s="4"/>
      <c r="AB600" s="4"/>
    </row>
    <row r="601" spans="1:28" x14ac:dyDescent="0.2">
      <c r="A601" s="4">
        <v>50</v>
      </c>
      <c r="B601" s="4">
        <v>0</v>
      </c>
      <c r="C601" s="4">
        <v>0</v>
      </c>
      <c r="D601" s="4">
        <v>1</v>
      </c>
      <c r="E601" s="4">
        <v>217</v>
      </c>
      <c r="F601" s="4">
        <f>ROUND(Source!AU582,O601)</f>
        <v>0</v>
      </c>
      <c r="G601" s="4" t="s">
        <v>141</v>
      </c>
      <c r="H601" s="4" t="s">
        <v>142</v>
      </c>
      <c r="I601" s="4"/>
      <c r="J601" s="4"/>
      <c r="K601" s="4">
        <v>217</v>
      </c>
      <c r="L601" s="4">
        <v>18</v>
      </c>
      <c r="M601" s="4">
        <v>3</v>
      </c>
      <c r="N601" s="4" t="s">
        <v>3</v>
      </c>
      <c r="O601" s="4">
        <v>2</v>
      </c>
      <c r="P601" s="4"/>
      <c r="Q601" s="4"/>
      <c r="R601" s="4"/>
      <c r="S601" s="4"/>
      <c r="T601" s="4"/>
      <c r="U601" s="4"/>
      <c r="V601" s="4"/>
      <c r="W601" s="4">
        <v>0</v>
      </c>
      <c r="X601" s="4">
        <v>1</v>
      </c>
      <c r="Y601" s="4">
        <v>0</v>
      </c>
      <c r="Z601" s="4"/>
      <c r="AA601" s="4"/>
      <c r="AB601" s="4"/>
    </row>
    <row r="602" spans="1:28" x14ac:dyDescent="0.2">
      <c r="A602" s="4">
        <v>50</v>
      </c>
      <c r="B602" s="4">
        <v>0</v>
      </c>
      <c r="C602" s="4">
        <v>0</v>
      </c>
      <c r="D602" s="4">
        <v>1</v>
      </c>
      <c r="E602" s="4">
        <v>230</v>
      </c>
      <c r="F602" s="4">
        <f>ROUND(Source!BA582,O602)</f>
        <v>0</v>
      </c>
      <c r="G602" s="4" t="s">
        <v>143</v>
      </c>
      <c r="H602" s="4" t="s">
        <v>144</v>
      </c>
      <c r="I602" s="4"/>
      <c r="J602" s="4"/>
      <c r="K602" s="4">
        <v>230</v>
      </c>
      <c r="L602" s="4">
        <v>19</v>
      </c>
      <c r="M602" s="4">
        <v>3</v>
      </c>
      <c r="N602" s="4" t="s">
        <v>3</v>
      </c>
      <c r="O602" s="4">
        <v>2</v>
      </c>
      <c r="P602" s="4"/>
      <c r="Q602" s="4"/>
      <c r="R602" s="4"/>
      <c r="S602" s="4"/>
      <c r="T602" s="4"/>
      <c r="U602" s="4"/>
      <c r="V602" s="4"/>
      <c r="W602" s="4">
        <v>0</v>
      </c>
      <c r="X602" s="4">
        <v>1</v>
      </c>
      <c r="Y602" s="4">
        <v>0</v>
      </c>
      <c r="Z602" s="4"/>
      <c r="AA602" s="4"/>
      <c r="AB602" s="4"/>
    </row>
    <row r="603" spans="1:28" x14ac:dyDescent="0.2">
      <c r="A603" s="4">
        <v>50</v>
      </c>
      <c r="B603" s="4">
        <v>0</v>
      </c>
      <c r="C603" s="4">
        <v>0</v>
      </c>
      <c r="D603" s="4">
        <v>1</v>
      </c>
      <c r="E603" s="4">
        <v>206</v>
      </c>
      <c r="F603" s="4">
        <f>ROUND(Source!T582,O603)</f>
        <v>0</v>
      </c>
      <c r="G603" s="4" t="s">
        <v>145</v>
      </c>
      <c r="H603" s="4" t="s">
        <v>146</v>
      </c>
      <c r="I603" s="4"/>
      <c r="J603" s="4"/>
      <c r="K603" s="4">
        <v>206</v>
      </c>
      <c r="L603" s="4">
        <v>20</v>
      </c>
      <c r="M603" s="4">
        <v>3</v>
      </c>
      <c r="N603" s="4" t="s">
        <v>3</v>
      </c>
      <c r="O603" s="4">
        <v>2</v>
      </c>
      <c r="P603" s="4"/>
      <c r="Q603" s="4"/>
      <c r="R603" s="4"/>
      <c r="S603" s="4"/>
      <c r="T603" s="4"/>
      <c r="U603" s="4"/>
      <c r="V603" s="4"/>
      <c r="W603" s="4">
        <v>0</v>
      </c>
      <c r="X603" s="4">
        <v>1</v>
      </c>
      <c r="Y603" s="4">
        <v>0</v>
      </c>
      <c r="Z603" s="4"/>
      <c r="AA603" s="4"/>
      <c r="AB603" s="4"/>
    </row>
    <row r="604" spans="1:28" x14ac:dyDescent="0.2">
      <c r="A604" s="4">
        <v>50</v>
      </c>
      <c r="B604" s="4">
        <v>0</v>
      </c>
      <c r="C604" s="4">
        <v>0</v>
      </c>
      <c r="D604" s="4">
        <v>1</v>
      </c>
      <c r="E604" s="4">
        <v>207</v>
      </c>
      <c r="F604" s="4">
        <f>ROUND(Source!U582,O604)</f>
        <v>0</v>
      </c>
      <c r="G604" s="4" t="s">
        <v>147</v>
      </c>
      <c r="H604" s="4" t="s">
        <v>148</v>
      </c>
      <c r="I604" s="4"/>
      <c r="J604" s="4"/>
      <c r="K604" s="4">
        <v>207</v>
      </c>
      <c r="L604" s="4">
        <v>21</v>
      </c>
      <c r="M604" s="4">
        <v>3</v>
      </c>
      <c r="N604" s="4" t="s">
        <v>3</v>
      </c>
      <c r="O604" s="4">
        <v>7</v>
      </c>
      <c r="P604" s="4"/>
      <c r="Q604" s="4"/>
      <c r="R604" s="4"/>
      <c r="S604" s="4"/>
      <c r="T604" s="4"/>
      <c r="U604" s="4"/>
      <c r="V604" s="4"/>
      <c r="W604" s="4">
        <v>39.627223200000003</v>
      </c>
      <c r="X604" s="4">
        <v>1</v>
      </c>
      <c r="Y604" s="4">
        <v>39.627223200000003</v>
      </c>
      <c r="Z604" s="4"/>
      <c r="AA604" s="4"/>
      <c r="AB604" s="4"/>
    </row>
    <row r="605" spans="1:28" x14ac:dyDescent="0.2">
      <c r="A605" s="4">
        <v>50</v>
      </c>
      <c r="B605" s="4">
        <v>0</v>
      </c>
      <c r="C605" s="4">
        <v>0</v>
      </c>
      <c r="D605" s="4">
        <v>1</v>
      </c>
      <c r="E605" s="4">
        <v>208</v>
      </c>
      <c r="F605" s="4">
        <f>ROUND(Source!V582,O605)</f>
        <v>0</v>
      </c>
      <c r="G605" s="4" t="s">
        <v>149</v>
      </c>
      <c r="H605" s="4" t="s">
        <v>150</v>
      </c>
      <c r="I605" s="4"/>
      <c r="J605" s="4"/>
      <c r="K605" s="4">
        <v>208</v>
      </c>
      <c r="L605" s="4">
        <v>22</v>
      </c>
      <c r="M605" s="4">
        <v>3</v>
      </c>
      <c r="N605" s="4" t="s">
        <v>3</v>
      </c>
      <c r="O605" s="4">
        <v>7</v>
      </c>
      <c r="P605" s="4"/>
      <c r="Q605" s="4"/>
      <c r="R605" s="4"/>
      <c r="S605" s="4"/>
      <c r="T605" s="4"/>
      <c r="U605" s="4"/>
      <c r="V605" s="4"/>
      <c r="W605" s="4">
        <v>0.89359</v>
      </c>
      <c r="X605" s="4">
        <v>1</v>
      </c>
      <c r="Y605" s="4">
        <v>0.89359</v>
      </c>
      <c r="Z605" s="4"/>
      <c r="AA605" s="4"/>
      <c r="AB605" s="4"/>
    </row>
    <row r="606" spans="1:28" x14ac:dyDescent="0.2">
      <c r="A606" s="4">
        <v>50</v>
      </c>
      <c r="B606" s="4">
        <v>0</v>
      </c>
      <c r="C606" s="4">
        <v>0</v>
      </c>
      <c r="D606" s="4">
        <v>1</v>
      </c>
      <c r="E606" s="4">
        <v>209</v>
      </c>
      <c r="F606" s="4">
        <f>ROUND(Source!W582,O606)</f>
        <v>0</v>
      </c>
      <c r="G606" s="4" t="s">
        <v>151</v>
      </c>
      <c r="H606" s="4" t="s">
        <v>152</v>
      </c>
      <c r="I606" s="4"/>
      <c r="J606" s="4"/>
      <c r="K606" s="4">
        <v>209</v>
      </c>
      <c r="L606" s="4">
        <v>23</v>
      </c>
      <c r="M606" s="4">
        <v>3</v>
      </c>
      <c r="N606" s="4" t="s">
        <v>3</v>
      </c>
      <c r="O606" s="4">
        <v>2</v>
      </c>
      <c r="P606" s="4"/>
      <c r="Q606" s="4"/>
      <c r="R606" s="4"/>
      <c r="S606" s="4"/>
      <c r="T606" s="4"/>
      <c r="U606" s="4"/>
      <c r="V606" s="4"/>
      <c r="W606" s="4">
        <v>0</v>
      </c>
      <c r="X606" s="4">
        <v>1</v>
      </c>
      <c r="Y606" s="4">
        <v>0</v>
      </c>
      <c r="Z606" s="4"/>
      <c r="AA606" s="4"/>
      <c r="AB606" s="4"/>
    </row>
    <row r="607" spans="1:28" x14ac:dyDescent="0.2">
      <c r="A607" s="4">
        <v>50</v>
      </c>
      <c r="B607" s="4">
        <v>0</v>
      </c>
      <c r="C607" s="4">
        <v>0</v>
      </c>
      <c r="D607" s="4">
        <v>1</v>
      </c>
      <c r="E607" s="4">
        <v>233</v>
      </c>
      <c r="F607" s="4">
        <f>ROUND(Source!BD582,O607)</f>
        <v>0</v>
      </c>
      <c r="G607" s="4" t="s">
        <v>153</v>
      </c>
      <c r="H607" s="4" t="s">
        <v>154</v>
      </c>
      <c r="I607" s="4"/>
      <c r="J607" s="4"/>
      <c r="K607" s="4">
        <v>233</v>
      </c>
      <c r="L607" s="4">
        <v>24</v>
      </c>
      <c r="M607" s="4">
        <v>3</v>
      </c>
      <c r="N607" s="4" t="s">
        <v>3</v>
      </c>
      <c r="O607" s="4">
        <v>2</v>
      </c>
      <c r="P607" s="4"/>
      <c r="Q607" s="4"/>
      <c r="R607" s="4"/>
      <c r="S607" s="4"/>
      <c r="T607" s="4"/>
      <c r="U607" s="4"/>
      <c r="V607" s="4"/>
      <c r="W607" s="4">
        <v>0</v>
      </c>
      <c r="X607" s="4">
        <v>1</v>
      </c>
      <c r="Y607" s="4">
        <v>0</v>
      </c>
      <c r="Z607" s="4"/>
      <c r="AA607" s="4"/>
      <c r="AB607" s="4"/>
    </row>
    <row r="608" spans="1:28" x14ac:dyDescent="0.2">
      <c r="A608" s="4">
        <v>50</v>
      </c>
      <c r="B608" s="4">
        <v>0</v>
      </c>
      <c r="C608" s="4">
        <v>0</v>
      </c>
      <c r="D608" s="4">
        <v>1</v>
      </c>
      <c r="E608" s="4">
        <v>210</v>
      </c>
      <c r="F608" s="4">
        <f>ROUND(Source!X582,O608)</f>
        <v>0</v>
      </c>
      <c r="G608" s="4" t="s">
        <v>155</v>
      </c>
      <c r="H608" s="4" t="s">
        <v>156</v>
      </c>
      <c r="I608" s="4"/>
      <c r="J608" s="4"/>
      <c r="K608" s="4">
        <v>210</v>
      </c>
      <c r="L608" s="4">
        <v>25</v>
      </c>
      <c r="M608" s="4">
        <v>3</v>
      </c>
      <c r="N608" s="4" t="s">
        <v>3</v>
      </c>
      <c r="O608" s="4">
        <v>2</v>
      </c>
      <c r="P608" s="4"/>
      <c r="Q608" s="4"/>
      <c r="R608" s="4"/>
      <c r="S608" s="4"/>
      <c r="T608" s="4"/>
      <c r="U608" s="4"/>
      <c r="V608" s="4"/>
      <c r="W608" s="4">
        <v>17338.310000000001</v>
      </c>
      <c r="X608" s="4">
        <v>1</v>
      </c>
      <c r="Y608" s="4">
        <v>17338.310000000001</v>
      </c>
      <c r="Z608" s="4"/>
      <c r="AA608" s="4"/>
      <c r="AB608" s="4"/>
    </row>
    <row r="609" spans="1:245" x14ac:dyDescent="0.2">
      <c r="A609" s="4">
        <v>50</v>
      </c>
      <c r="B609" s="4">
        <v>0</v>
      </c>
      <c r="C609" s="4">
        <v>0</v>
      </c>
      <c r="D609" s="4">
        <v>1</v>
      </c>
      <c r="E609" s="4">
        <v>211</v>
      </c>
      <c r="F609" s="4">
        <f>ROUND(Source!Y582,O609)</f>
        <v>0</v>
      </c>
      <c r="G609" s="4" t="s">
        <v>157</v>
      </c>
      <c r="H609" s="4" t="s">
        <v>158</v>
      </c>
      <c r="I609" s="4"/>
      <c r="J609" s="4"/>
      <c r="K609" s="4">
        <v>211</v>
      </c>
      <c r="L609" s="4">
        <v>26</v>
      </c>
      <c r="M609" s="4">
        <v>3</v>
      </c>
      <c r="N609" s="4" t="s">
        <v>3</v>
      </c>
      <c r="O609" s="4">
        <v>2</v>
      </c>
      <c r="P609" s="4"/>
      <c r="Q609" s="4"/>
      <c r="R609" s="4"/>
      <c r="S609" s="4"/>
      <c r="T609" s="4"/>
      <c r="U609" s="4"/>
      <c r="V609" s="4"/>
      <c r="W609" s="4">
        <v>9513.6200000000008</v>
      </c>
      <c r="X609" s="4">
        <v>1</v>
      </c>
      <c r="Y609" s="4">
        <v>9513.6200000000008</v>
      </c>
      <c r="Z609" s="4"/>
      <c r="AA609" s="4"/>
      <c r="AB609" s="4"/>
    </row>
    <row r="610" spans="1:245" x14ac:dyDescent="0.2">
      <c r="A610" s="4">
        <v>50</v>
      </c>
      <c r="B610" s="4">
        <v>0</v>
      </c>
      <c r="C610" s="4">
        <v>0</v>
      </c>
      <c r="D610" s="4">
        <v>1</v>
      </c>
      <c r="E610" s="4">
        <v>224</v>
      </c>
      <c r="F610" s="4">
        <f>ROUND(Source!AR582,O610)</f>
        <v>0</v>
      </c>
      <c r="G610" s="4" t="s">
        <v>159</v>
      </c>
      <c r="H610" s="4" t="s">
        <v>160</v>
      </c>
      <c r="I610" s="4"/>
      <c r="J610" s="4"/>
      <c r="K610" s="4">
        <v>224</v>
      </c>
      <c r="L610" s="4">
        <v>27</v>
      </c>
      <c r="M610" s="4">
        <v>3</v>
      </c>
      <c r="N610" s="4" t="s">
        <v>3</v>
      </c>
      <c r="O610" s="4">
        <v>2</v>
      </c>
      <c r="P610" s="4"/>
      <c r="Q610" s="4"/>
      <c r="R610" s="4"/>
      <c r="S610" s="4"/>
      <c r="T610" s="4"/>
      <c r="U610" s="4"/>
      <c r="V610" s="4"/>
      <c r="W610" s="4">
        <v>51779.37</v>
      </c>
      <c r="X610" s="4">
        <v>1</v>
      </c>
      <c r="Y610" s="4">
        <v>51779.37</v>
      </c>
      <c r="Z610" s="4"/>
      <c r="AA610" s="4"/>
      <c r="AB610" s="4"/>
    </row>
    <row r="612" spans="1:245" x14ac:dyDescent="0.2">
      <c r="A612" s="1">
        <v>4</v>
      </c>
      <c r="B612" s="1">
        <v>1</v>
      </c>
      <c r="C612" s="1"/>
      <c r="D612" s="1">
        <f>ROW(A637)</f>
        <v>637</v>
      </c>
      <c r="E612" s="1"/>
      <c r="F612" s="1" t="s">
        <v>17</v>
      </c>
      <c r="G612" s="1" t="s">
        <v>657</v>
      </c>
      <c r="H612" s="1" t="s">
        <v>3</v>
      </c>
      <c r="I612" s="1">
        <v>0</v>
      </c>
      <c r="J612" s="1"/>
      <c r="K612" s="1">
        <v>0</v>
      </c>
      <c r="L612" s="1"/>
      <c r="M612" s="1" t="s">
        <v>3</v>
      </c>
      <c r="N612" s="1"/>
      <c r="O612" s="1"/>
      <c r="P612" s="1"/>
      <c r="Q612" s="1"/>
      <c r="R612" s="1"/>
      <c r="S612" s="1">
        <v>0</v>
      </c>
      <c r="T612" s="1"/>
      <c r="U612" s="1" t="s">
        <v>3</v>
      </c>
      <c r="V612" s="1">
        <v>0</v>
      </c>
      <c r="W612" s="1"/>
      <c r="X612" s="1"/>
      <c r="Y612" s="1"/>
      <c r="Z612" s="1"/>
      <c r="AA612" s="1"/>
      <c r="AB612" s="1" t="s">
        <v>3</v>
      </c>
      <c r="AC612" s="1" t="s">
        <v>3</v>
      </c>
      <c r="AD612" s="1" t="s">
        <v>3</v>
      </c>
      <c r="AE612" s="1" t="s">
        <v>3</v>
      </c>
      <c r="AF612" s="1" t="s">
        <v>3</v>
      </c>
      <c r="AG612" s="1" t="s">
        <v>3</v>
      </c>
      <c r="AH612" s="1"/>
      <c r="AI612" s="1"/>
      <c r="AJ612" s="1"/>
      <c r="AK612" s="1"/>
      <c r="AL612" s="1"/>
      <c r="AM612" s="1"/>
      <c r="AN612" s="1"/>
      <c r="AO612" s="1"/>
      <c r="AP612" s="1" t="s">
        <v>3</v>
      </c>
      <c r="AQ612" s="1" t="s">
        <v>3</v>
      </c>
      <c r="AR612" s="1" t="s">
        <v>3</v>
      </c>
      <c r="AS612" s="1"/>
      <c r="AT612" s="1"/>
      <c r="AU612" s="1"/>
      <c r="AV612" s="1"/>
      <c r="AW612" s="1"/>
      <c r="AX612" s="1"/>
      <c r="AY612" s="1"/>
      <c r="AZ612" s="1" t="s">
        <v>3</v>
      </c>
      <c r="BA612" s="1"/>
      <c r="BB612" s="1" t="s">
        <v>3</v>
      </c>
      <c r="BC612" s="1" t="s">
        <v>3</v>
      </c>
      <c r="BD612" s="1" t="s">
        <v>3</v>
      </c>
      <c r="BE612" s="1" t="s">
        <v>3</v>
      </c>
      <c r="BF612" s="1" t="s">
        <v>3</v>
      </c>
      <c r="BG612" s="1" t="s">
        <v>3</v>
      </c>
      <c r="BH612" s="1" t="s">
        <v>3</v>
      </c>
      <c r="BI612" s="1" t="s">
        <v>3</v>
      </c>
      <c r="BJ612" s="1" t="s">
        <v>3</v>
      </c>
      <c r="BK612" s="1" t="s">
        <v>3</v>
      </c>
      <c r="BL612" s="1" t="s">
        <v>3</v>
      </c>
      <c r="BM612" s="1" t="s">
        <v>3</v>
      </c>
      <c r="BN612" s="1" t="s">
        <v>3</v>
      </c>
      <c r="BO612" s="1" t="s">
        <v>3</v>
      </c>
      <c r="BP612" s="1" t="s">
        <v>3</v>
      </c>
      <c r="BQ612" s="1"/>
      <c r="BR612" s="1"/>
      <c r="BS612" s="1"/>
      <c r="BT612" s="1"/>
      <c r="BU612" s="1"/>
      <c r="BV612" s="1"/>
      <c r="BW612" s="1"/>
      <c r="BX612" s="1">
        <v>0</v>
      </c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>
        <v>0</v>
      </c>
    </row>
    <row r="614" spans="1:245" x14ac:dyDescent="0.2">
      <c r="A614" s="2">
        <v>52</v>
      </c>
      <c r="B614" s="2">
        <f t="shared" ref="B614:G614" si="438">B637</f>
        <v>1</v>
      </c>
      <c r="C614" s="2">
        <f t="shared" si="438"/>
        <v>4</v>
      </c>
      <c r="D614" s="2">
        <f t="shared" si="438"/>
        <v>612</v>
      </c>
      <c r="E614" s="2">
        <f t="shared" si="438"/>
        <v>0</v>
      </c>
      <c r="F614" s="2" t="str">
        <f t="shared" si="438"/>
        <v>Новый раздел</v>
      </c>
      <c r="G614" s="2" t="str">
        <f t="shared" si="438"/>
        <v>Ремонт стен раздевалки мужской</v>
      </c>
      <c r="H614" s="2"/>
      <c r="I614" s="2"/>
      <c r="J614" s="2"/>
      <c r="K614" s="2"/>
      <c r="L614" s="2"/>
      <c r="M614" s="2"/>
      <c r="N614" s="2"/>
      <c r="O614" s="2">
        <f t="shared" ref="O614:AT614" si="439">O637</f>
        <v>0</v>
      </c>
      <c r="P614" s="2">
        <f t="shared" si="439"/>
        <v>0</v>
      </c>
      <c r="Q614" s="2">
        <f t="shared" si="439"/>
        <v>0</v>
      </c>
      <c r="R614" s="2">
        <f t="shared" si="439"/>
        <v>0</v>
      </c>
      <c r="S614" s="2">
        <f t="shared" si="439"/>
        <v>0</v>
      </c>
      <c r="T614" s="2">
        <f t="shared" si="439"/>
        <v>0</v>
      </c>
      <c r="U614" s="2">
        <f t="shared" si="439"/>
        <v>0</v>
      </c>
      <c r="V614" s="2">
        <f t="shared" si="439"/>
        <v>0</v>
      </c>
      <c r="W614" s="2">
        <f t="shared" si="439"/>
        <v>0</v>
      </c>
      <c r="X614" s="2">
        <f t="shared" si="439"/>
        <v>0</v>
      </c>
      <c r="Y614" s="2">
        <f t="shared" si="439"/>
        <v>0</v>
      </c>
      <c r="Z614" s="2">
        <f t="shared" si="439"/>
        <v>0</v>
      </c>
      <c r="AA614" s="2">
        <f t="shared" si="439"/>
        <v>0</v>
      </c>
      <c r="AB614" s="2">
        <f t="shared" si="439"/>
        <v>0</v>
      </c>
      <c r="AC614" s="2">
        <f t="shared" si="439"/>
        <v>0</v>
      </c>
      <c r="AD614" s="2">
        <f t="shared" si="439"/>
        <v>0</v>
      </c>
      <c r="AE614" s="2">
        <f t="shared" si="439"/>
        <v>0</v>
      </c>
      <c r="AF614" s="2">
        <f t="shared" si="439"/>
        <v>0</v>
      </c>
      <c r="AG614" s="2">
        <f t="shared" si="439"/>
        <v>0</v>
      </c>
      <c r="AH614" s="2">
        <f t="shared" si="439"/>
        <v>0</v>
      </c>
      <c r="AI614" s="2">
        <f t="shared" si="439"/>
        <v>0</v>
      </c>
      <c r="AJ614" s="2">
        <f t="shared" si="439"/>
        <v>0</v>
      </c>
      <c r="AK614" s="2">
        <f t="shared" si="439"/>
        <v>0</v>
      </c>
      <c r="AL614" s="2">
        <f t="shared" si="439"/>
        <v>0</v>
      </c>
      <c r="AM614" s="2">
        <f t="shared" si="439"/>
        <v>0</v>
      </c>
      <c r="AN614" s="2">
        <f t="shared" si="439"/>
        <v>0</v>
      </c>
      <c r="AO614" s="2">
        <f t="shared" si="439"/>
        <v>1143.47</v>
      </c>
      <c r="AP614" s="2">
        <f t="shared" si="439"/>
        <v>0</v>
      </c>
      <c r="AQ614" s="2">
        <f t="shared" si="439"/>
        <v>0</v>
      </c>
      <c r="AR614" s="2">
        <f t="shared" si="439"/>
        <v>0</v>
      </c>
      <c r="AS614" s="2">
        <f t="shared" si="439"/>
        <v>0</v>
      </c>
      <c r="AT614" s="2">
        <f t="shared" si="439"/>
        <v>0</v>
      </c>
      <c r="AU614" s="2">
        <f t="shared" ref="AU614:BZ614" si="440">AU637</f>
        <v>0</v>
      </c>
      <c r="AV614" s="2">
        <f t="shared" si="440"/>
        <v>-1143.47</v>
      </c>
      <c r="AW614" s="2">
        <f t="shared" si="440"/>
        <v>0</v>
      </c>
      <c r="AX614" s="2">
        <f t="shared" si="440"/>
        <v>1143.47</v>
      </c>
      <c r="AY614" s="2">
        <f t="shared" si="440"/>
        <v>-1143.47</v>
      </c>
      <c r="AZ614" s="2">
        <f t="shared" si="440"/>
        <v>0</v>
      </c>
      <c r="BA614" s="2">
        <f t="shared" si="440"/>
        <v>0</v>
      </c>
      <c r="BB614" s="2">
        <f t="shared" si="440"/>
        <v>0</v>
      </c>
      <c r="BC614" s="2">
        <f t="shared" si="440"/>
        <v>0</v>
      </c>
      <c r="BD614" s="2">
        <f t="shared" si="440"/>
        <v>0</v>
      </c>
      <c r="BE614" s="2">
        <f t="shared" si="440"/>
        <v>0</v>
      </c>
      <c r="BF614" s="2">
        <f t="shared" si="440"/>
        <v>0</v>
      </c>
      <c r="BG614" s="2">
        <f t="shared" si="440"/>
        <v>0</v>
      </c>
      <c r="BH614" s="2">
        <f t="shared" si="440"/>
        <v>0</v>
      </c>
      <c r="BI614" s="2">
        <f t="shared" si="440"/>
        <v>0</v>
      </c>
      <c r="BJ614" s="2">
        <f t="shared" si="440"/>
        <v>0</v>
      </c>
      <c r="BK614" s="2">
        <f t="shared" si="440"/>
        <v>0</v>
      </c>
      <c r="BL614" s="2">
        <f t="shared" si="440"/>
        <v>0</v>
      </c>
      <c r="BM614" s="2">
        <f t="shared" si="440"/>
        <v>0</v>
      </c>
      <c r="BN614" s="2">
        <f t="shared" si="440"/>
        <v>0</v>
      </c>
      <c r="BO614" s="2">
        <f t="shared" si="440"/>
        <v>0</v>
      </c>
      <c r="BP614" s="2">
        <f t="shared" si="440"/>
        <v>0</v>
      </c>
      <c r="BQ614" s="2">
        <f t="shared" si="440"/>
        <v>0</v>
      </c>
      <c r="BR614" s="2">
        <f t="shared" si="440"/>
        <v>0</v>
      </c>
      <c r="BS614" s="2">
        <f t="shared" si="440"/>
        <v>0</v>
      </c>
      <c r="BT614" s="2">
        <f t="shared" si="440"/>
        <v>0</v>
      </c>
      <c r="BU614" s="2">
        <f t="shared" si="440"/>
        <v>0</v>
      </c>
      <c r="BV614" s="2">
        <f t="shared" si="440"/>
        <v>0</v>
      </c>
      <c r="BW614" s="2">
        <f t="shared" si="440"/>
        <v>0</v>
      </c>
      <c r="BX614" s="2">
        <f t="shared" si="440"/>
        <v>1143.47</v>
      </c>
      <c r="BY614" s="2">
        <f t="shared" si="440"/>
        <v>0</v>
      </c>
      <c r="BZ614" s="2">
        <f t="shared" si="440"/>
        <v>0</v>
      </c>
      <c r="CA614" s="2">
        <f t="shared" ref="CA614:DF614" si="441">CA637</f>
        <v>0</v>
      </c>
      <c r="CB614" s="2">
        <f t="shared" si="441"/>
        <v>0</v>
      </c>
      <c r="CC614" s="2">
        <f t="shared" si="441"/>
        <v>0</v>
      </c>
      <c r="CD614" s="2">
        <f t="shared" si="441"/>
        <v>0</v>
      </c>
      <c r="CE614" s="2">
        <f t="shared" si="441"/>
        <v>-1143.47</v>
      </c>
      <c r="CF614" s="2">
        <f t="shared" si="441"/>
        <v>0</v>
      </c>
      <c r="CG614" s="2">
        <f t="shared" si="441"/>
        <v>1143.47</v>
      </c>
      <c r="CH614" s="2">
        <f t="shared" si="441"/>
        <v>-1143.47</v>
      </c>
      <c r="CI614" s="2">
        <f t="shared" si="441"/>
        <v>0</v>
      </c>
      <c r="CJ614" s="2">
        <f t="shared" si="441"/>
        <v>0</v>
      </c>
      <c r="CK614" s="2">
        <f t="shared" si="441"/>
        <v>0</v>
      </c>
      <c r="CL614" s="2">
        <f t="shared" si="441"/>
        <v>0</v>
      </c>
      <c r="CM614" s="2">
        <f t="shared" si="441"/>
        <v>0</v>
      </c>
      <c r="CN614" s="2">
        <f t="shared" si="441"/>
        <v>0</v>
      </c>
      <c r="CO614" s="2">
        <f t="shared" si="441"/>
        <v>0</v>
      </c>
      <c r="CP614" s="2">
        <f t="shared" si="441"/>
        <v>0</v>
      </c>
      <c r="CQ614" s="2">
        <f t="shared" si="441"/>
        <v>0</v>
      </c>
      <c r="CR614" s="2">
        <f t="shared" si="441"/>
        <v>0</v>
      </c>
      <c r="CS614" s="2">
        <f t="shared" si="441"/>
        <v>0</v>
      </c>
      <c r="CT614" s="2">
        <f t="shared" si="441"/>
        <v>0</v>
      </c>
      <c r="CU614" s="2">
        <f t="shared" si="441"/>
        <v>0</v>
      </c>
      <c r="CV614" s="2">
        <f t="shared" si="441"/>
        <v>0</v>
      </c>
      <c r="CW614" s="2">
        <f t="shared" si="441"/>
        <v>0</v>
      </c>
      <c r="CX614" s="2">
        <f t="shared" si="441"/>
        <v>0</v>
      </c>
      <c r="CY614" s="2">
        <f t="shared" si="441"/>
        <v>0</v>
      </c>
      <c r="CZ614" s="2">
        <f t="shared" si="441"/>
        <v>0</v>
      </c>
      <c r="DA614" s="2">
        <f t="shared" si="441"/>
        <v>0</v>
      </c>
      <c r="DB614" s="2">
        <f t="shared" si="441"/>
        <v>0</v>
      </c>
      <c r="DC614" s="2">
        <f t="shared" si="441"/>
        <v>0</v>
      </c>
      <c r="DD614" s="2">
        <f t="shared" si="441"/>
        <v>0</v>
      </c>
      <c r="DE614" s="2">
        <f t="shared" si="441"/>
        <v>0</v>
      </c>
      <c r="DF614" s="2">
        <f t="shared" si="441"/>
        <v>0</v>
      </c>
      <c r="DG614" s="3">
        <f t="shared" ref="DG614:EL614" si="442">DG637</f>
        <v>0</v>
      </c>
      <c r="DH614" s="3">
        <f t="shared" si="442"/>
        <v>0</v>
      </c>
      <c r="DI614" s="3">
        <f t="shared" si="442"/>
        <v>0</v>
      </c>
      <c r="DJ614" s="3">
        <f t="shared" si="442"/>
        <v>0</v>
      </c>
      <c r="DK614" s="3">
        <f t="shared" si="442"/>
        <v>0</v>
      </c>
      <c r="DL614" s="3">
        <f t="shared" si="442"/>
        <v>0</v>
      </c>
      <c r="DM614" s="3">
        <f t="shared" si="442"/>
        <v>0</v>
      </c>
      <c r="DN614" s="3">
        <f t="shared" si="442"/>
        <v>0</v>
      </c>
      <c r="DO614" s="3">
        <f t="shared" si="442"/>
        <v>0</v>
      </c>
      <c r="DP614" s="3">
        <f t="shared" si="442"/>
        <v>0</v>
      </c>
      <c r="DQ614" s="3">
        <f t="shared" si="442"/>
        <v>0</v>
      </c>
      <c r="DR614" s="3">
        <f t="shared" si="442"/>
        <v>0</v>
      </c>
      <c r="DS614" s="3">
        <f t="shared" si="442"/>
        <v>0</v>
      </c>
      <c r="DT614" s="3">
        <f t="shared" si="442"/>
        <v>0</v>
      </c>
      <c r="DU614" s="3">
        <f t="shared" si="442"/>
        <v>0</v>
      </c>
      <c r="DV614" s="3">
        <f t="shared" si="442"/>
        <v>0</v>
      </c>
      <c r="DW614" s="3">
        <f t="shared" si="442"/>
        <v>0</v>
      </c>
      <c r="DX614" s="3">
        <f t="shared" si="442"/>
        <v>0</v>
      </c>
      <c r="DY614" s="3">
        <f t="shared" si="442"/>
        <v>0</v>
      </c>
      <c r="DZ614" s="3">
        <f t="shared" si="442"/>
        <v>0</v>
      </c>
      <c r="EA614" s="3">
        <f t="shared" si="442"/>
        <v>0</v>
      </c>
      <c r="EB614" s="3">
        <f t="shared" si="442"/>
        <v>0</v>
      </c>
      <c r="EC614" s="3">
        <f t="shared" si="442"/>
        <v>0</v>
      </c>
      <c r="ED614" s="3">
        <f t="shared" si="442"/>
        <v>0</v>
      </c>
      <c r="EE614" s="3">
        <f t="shared" si="442"/>
        <v>0</v>
      </c>
      <c r="EF614" s="3">
        <f t="shared" si="442"/>
        <v>0</v>
      </c>
      <c r="EG614" s="3">
        <f t="shared" si="442"/>
        <v>0</v>
      </c>
      <c r="EH614" s="3">
        <f t="shared" si="442"/>
        <v>0</v>
      </c>
      <c r="EI614" s="3">
        <f t="shared" si="442"/>
        <v>0</v>
      </c>
      <c r="EJ614" s="3">
        <f t="shared" si="442"/>
        <v>0</v>
      </c>
      <c r="EK614" s="3">
        <f t="shared" si="442"/>
        <v>0</v>
      </c>
      <c r="EL614" s="3">
        <f t="shared" si="442"/>
        <v>0</v>
      </c>
      <c r="EM614" s="3">
        <f t="shared" ref="EM614:FR614" si="443">EM637</f>
        <v>0</v>
      </c>
      <c r="EN614" s="3">
        <f t="shared" si="443"/>
        <v>0</v>
      </c>
      <c r="EO614" s="3">
        <f t="shared" si="443"/>
        <v>0</v>
      </c>
      <c r="EP614" s="3">
        <f t="shared" si="443"/>
        <v>0</v>
      </c>
      <c r="EQ614" s="3">
        <f t="shared" si="443"/>
        <v>0</v>
      </c>
      <c r="ER614" s="3">
        <f t="shared" si="443"/>
        <v>0</v>
      </c>
      <c r="ES614" s="3">
        <f t="shared" si="443"/>
        <v>0</v>
      </c>
      <c r="ET614" s="3">
        <f t="shared" si="443"/>
        <v>0</v>
      </c>
      <c r="EU614" s="3">
        <f t="shared" si="443"/>
        <v>0</v>
      </c>
      <c r="EV614" s="3">
        <f t="shared" si="443"/>
        <v>0</v>
      </c>
      <c r="EW614" s="3">
        <f t="shared" si="443"/>
        <v>0</v>
      </c>
      <c r="EX614" s="3">
        <f t="shared" si="443"/>
        <v>0</v>
      </c>
      <c r="EY614" s="3">
        <f t="shared" si="443"/>
        <v>0</v>
      </c>
      <c r="EZ614" s="3">
        <f t="shared" si="443"/>
        <v>0</v>
      </c>
      <c r="FA614" s="3">
        <f t="shared" si="443"/>
        <v>0</v>
      </c>
      <c r="FB614" s="3">
        <f t="shared" si="443"/>
        <v>0</v>
      </c>
      <c r="FC614" s="3">
        <f t="shared" si="443"/>
        <v>0</v>
      </c>
      <c r="FD614" s="3">
        <f t="shared" si="443"/>
        <v>0</v>
      </c>
      <c r="FE614" s="3">
        <f t="shared" si="443"/>
        <v>0</v>
      </c>
      <c r="FF614" s="3">
        <f t="shared" si="443"/>
        <v>0</v>
      </c>
      <c r="FG614" s="3">
        <f t="shared" si="443"/>
        <v>0</v>
      </c>
      <c r="FH614" s="3">
        <f t="shared" si="443"/>
        <v>0</v>
      </c>
      <c r="FI614" s="3">
        <f t="shared" si="443"/>
        <v>0</v>
      </c>
      <c r="FJ614" s="3">
        <f t="shared" si="443"/>
        <v>0</v>
      </c>
      <c r="FK614" s="3">
        <f t="shared" si="443"/>
        <v>0</v>
      </c>
      <c r="FL614" s="3">
        <f t="shared" si="443"/>
        <v>0</v>
      </c>
      <c r="FM614" s="3">
        <f t="shared" si="443"/>
        <v>0</v>
      </c>
      <c r="FN614" s="3">
        <f t="shared" si="443"/>
        <v>0</v>
      </c>
      <c r="FO614" s="3">
        <f t="shared" si="443"/>
        <v>0</v>
      </c>
      <c r="FP614" s="3">
        <f t="shared" si="443"/>
        <v>0</v>
      </c>
      <c r="FQ614" s="3">
        <f t="shared" si="443"/>
        <v>0</v>
      </c>
      <c r="FR614" s="3">
        <f t="shared" si="443"/>
        <v>0</v>
      </c>
      <c r="FS614" s="3">
        <f t="shared" ref="FS614:GX614" si="444">FS637</f>
        <v>0</v>
      </c>
      <c r="FT614" s="3">
        <f t="shared" si="444"/>
        <v>0</v>
      </c>
      <c r="FU614" s="3">
        <f t="shared" si="444"/>
        <v>0</v>
      </c>
      <c r="FV614" s="3">
        <f t="shared" si="444"/>
        <v>0</v>
      </c>
      <c r="FW614" s="3">
        <f t="shared" si="444"/>
        <v>0</v>
      </c>
      <c r="FX614" s="3">
        <f t="shared" si="444"/>
        <v>0</v>
      </c>
      <c r="FY614" s="3">
        <f t="shared" si="444"/>
        <v>0</v>
      </c>
      <c r="FZ614" s="3">
        <f t="shared" si="444"/>
        <v>0</v>
      </c>
      <c r="GA614" s="3">
        <f t="shared" si="444"/>
        <v>0</v>
      </c>
      <c r="GB614" s="3">
        <f t="shared" si="444"/>
        <v>0</v>
      </c>
      <c r="GC614" s="3">
        <f t="shared" si="444"/>
        <v>0</v>
      </c>
      <c r="GD614" s="3">
        <f t="shared" si="444"/>
        <v>0</v>
      </c>
      <c r="GE614" s="3">
        <f t="shared" si="444"/>
        <v>0</v>
      </c>
      <c r="GF614" s="3">
        <f t="shared" si="444"/>
        <v>0</v>
      </c>
      <c r="GG614" s="3">
        <f t="shared" si="444"/>
        <v>0</v>
      </c>
      <c r="GH614" s="3">
        <f t="shared" si="444"/>
        <v>0</v>
      </c>
      <c r="GI614" s="3">
        <f t="shared" si="444"/>
        <v>0</v>
      </c>
      <c r="GJ614" s="3">
        <f t="shared" si="444"/>
        <v>0</v>
      </c>
      <c r="GK614" s="3">
        <f t="shared" si="444"/>
        <v>0</v>
      </c>
      <c r="GL614" s="3">
        <f t="shared" si="444"/>
        <v>0</v>
      </c>
      <c r="GM614" s="3">
        <f t="shared" si="444"/>
        <v>0</v>
      </c>
      <c r="GN614" s="3">
        <f t="shared" si="444"/>
        <v>0</v>
      </c>
      <c r="GO614" s="3">
        <f t="shared" si="444"/>
        <v>0</v>
      </c>
      <c r="GP614" s="3">
        <f t="shared" si="444"/>
        <v>0</v>
      </c>
      <c r="GQ614" s="3">
        <f t="shared" si="444"/>
        <v>0</v>
      </c>
      <c r="GR614" s="3">
        <f t="shared" si="444"/>
        <v>0</v>
      </c>
      <c r="GS614" s="3">
        <f t="shared" si="444"/>
        <v>0</v>
      </c>
      <c r="GT614" s="3">
        <f t="shared" si="444"/>
        <v>0</v>
      </c>
      <c r="GU614" s="3">
        <f t="shared" si="444"/>
        <v>0</v>
      </c>
      <c r="GV614" s="3">
        <f t="shared" si="444"/>
        <v>0</v>
      </c>
      <c r="GW614" s="3">
        <f t="shared" si="444"/>
        <v>0</v>
      </c>
      <c r="GX614" s="3">
        <f t="shared" si="444"/>
        <v>0</v>
      </c>
    </row>
    <row r="616" spans="1:245" x14ac:dyDescent="0.2">
      <c r="A616">
        <v>17</v>
      </c>
      <c r="B616">
        <v>1</v>
      </c>
      <c r="C616">
        <f>ROW(SmtRes!A404)</f>
        <v>404</v>
      </c>
      <c r="D616">
        <f>ROW(EtalonRes!A404)</f>
        <v>404</v>
      </c>
      <c r="E616" t="s">
        <v>658</v>
      </c>
      <c r="F616" t="s">
        <v>477</v>
      </c>
      <c r="G616" t="s">
        <v>550</v>
      </c>
      <c r="H616" t="s">
        <v>22</v>
      </c>
      <c r="I616">
        <v>0</v>
      </c>
      <c r="J616">
        <v>0</v>
      </c>
      <c r="K616">
        <v>0</v>
      </c>
      <c r="O616">
        <f t="shared" ref="O616:O635" si="445">ROUND(CP616,2)</f>
        <v>0</v>
      </c>
      <c r="P616">
        <f>SUMIF(SmtRes!AQ404:'SmtRes'!AQ404,"=1",SmtRes!DF404:'SmtRes'!DF404)</f>
        <v>0</v>
      </c>
      <c r="Q616">
        <f>SUMIF(SmtRes!AQ404:'SmtRes'!AQ404,"=1",SmtRes!DG404:'SmtRes'!DG404)</f>
        <v>0</v>
      </c>
      <c r="R616">
        <f>SUMIF(SmtRes!AQ404:'SmtRes'!AQ404,"=1",SmtRes!DH404:'SmtRes'!DH404)</f>
        <v>0</v>
      </c>
      <c r="S616">
        <f>SUMIF(SmtRes!AQ404:'SmtRes'!AQ404,"=1",SmtRes!DI404:'SmtRes'!DI404)</f>
        <v>0</v>
      </c>
      <c r="T616">
        <f t="shared" ref="T616:T635" si="446">ROUND(CU616*I616,2)</f>
        <v>0</v>
      </c>
      <c r="U616">
        <f>SUMIF(SmtRes!AQ404:'SmtRes'!AQ404,"=1",SmtRes!CV404:'SmtRes'!CV404)</f>
        <v>0</v>
      </c>
      <c r="V616">
        <f>SUMIF(SmtRes!AQ404:'SmtRes'!AQ404,"=1",SmtRes!CW404:'SmtRes'!CW404)</f>
        <v>0</v>
      </c>
      <c r="W616">
        <f t="shared" ref="W616:W635" si="447">ROUND(CX616*I616,2)</f>
        <v>0</v>
      </c>
      <c r="X616">
        <f t="shared" ref="X616:X635" si="448">ROUND(CY616,2)</f>
        <v>0</v>
      </c>
      <c r="Y616">
        <f t="shared" ref="Y616:Y635" si="449">ROUND(CZ616,2)</f>
        <v>0</v>
      </c>
      <c r="AA616">
        <v>32945098</v>
      </c>
      <c r="AB616">
        <f t="shared" ref="AB616:AB635" si="450">ROUND((AC616+AD616+AF616),6)</f>
        <v>7102.0219999999999</v>
      </c>
      <c r="AC616">
        <f>ROUND((0),6)</f>
        <v>0</v>
      </c>
      <c r="AD616">
        <f>ROUND((((0)-(0))+AE616),6)</f>
        <v>0</v>
      </c>
      <c r="AE616">
        <f>ROUND((0),6)</f>
        <v>0</v>
      </c>
      <c r="AF616">
        <f>ROUND((SUM(SmtRes!BT404:'SmtRes'!BT404)),6)</f>
        <v>7102.0219999999999</v>
      </c>
      <c r="AG616">
        <f t="shared" ref="AG616:AG635" si="451">ROUND((AP616),6)</f>
        <v>0</v>
      </c>
      <c r="AH616">
        <f>(SUM(SmtRes!BU404:'SmtRes'!BU404))</f>
        <v>17.8</v>
      </c>
      <c r="AI616">
        <f>(0)</f>
        <v>0</v>
      </c>
      <c r="AJ616">
        <f t="shared" ref="AJ616:AJ635" si="452">(AS616)</f>
        <v>0</v>
      </c>
      <c r="AK616">
        <v>7102.0220000000008</v>
      </c>
      <c r="AL616">
        <v>0</v>
      </c>
      <c r="AM616">
        <v>0</v>
      </c>
      <c r="AN616">
        <v>0</v>
      </c>
      <c r="AO616">
        <v>7102.0220000000008</v>
      </c>
      <c r="AP616">
        <v>0</v>
      </c>
      <c r="AQ616">
        <v>17.8</v>
      </c>
      <c r="AR616">
        <v>0</v>
      </c>
      <c r="AS616">
        <v>0</v>
      </c>
      <c r="AT616">
        <v>90</v>
      </c>
      <c r="AU616">
        <v>46</v>
      </c>
      <c r="AV616">
        <v>1</v>
      </c>
      <c r="AW616">
        <v>1</v>
      </c>
      <c r="AZ616">
        <v>1</v>
      </c>
      <c r="BA616">
        <v>1</v>
      </c>
      <c r="BB616">
        <v>1</v>
      </c>
      <c r="BC616">
        <v>1</v>
      </c>
      <c r="BD616" t="s">
        <v>3</v>
      </c>
      <c r="BE616" t="s">
        <v>3</v>
      </c>
      <c r="BF616" t="s">
        <v>3</v>
      </c>
      <c r="BG616" t="s">
        <v>3</v>
      </c>
      <c r="BH616">
        <v>0</v>
      </c>
      <c r="BI616">
        <v>1</v>
      </c>
      <c r="BJ616" t="s">
        <v>479</v>
      </c>
      <c r="BM616">
        <v>62001</v>
      </c>
      <c r="BN616">
        <v>0</v>
      </c>
      <c r="BO616" t="s">
        <v>3</v>
      </c>
      <c r="BP616">
        <v>0</v>
      </c>
      <c r="BQ616">
        <v>6</v>
      </c>
      <c r="BR616">
        <v>0</v>
      </c>
      <c r="BS616">
        <v>1</v>
      </c>
      <c r="BT616">
        <v>1</v>
      </c>
      <c r="BU616">
        <v>1</v>
      </c>
      <c r="BV616">
        <v>1</v>
      </c>
      <c r="BW616">
        <v>1</v>
      </c>
      <c r="BX616">
        <v>1</v>
      </c>
      <c r="BY616" t="s">
        <v>3</v>
      </c>
      <c r="BZ616">
        <v>90</v>
      </c>
      <c r="CA616">
        <v>46</v>
      </c>
      <c r="CB616" t="s">
        <v>3</v>
      </c>
      <c r="CE616">
        <v>0</v>
      </c>
      <c r="CF616">
        <v>0</v>
      </c>
      <c r="CG616">
        <v>0</v>
      </c>
      <c r="CM616">
        <v>0</v>
      </c>
      <c r="CN616" t="s">
        <v>3</v>
      </c>
      <c r="CO616">
        <v>0</v>
      </c>
      <c r="CP616">
        <f t="shared" ref="CP616:CP635" si="453">(P616+Q616+S616+R616)</f>
        <v>0</v>
      </c>
      <c r="CQ616">
        <f>SUMIF(SmtRes!AQ404:'SmtRes'!AQ404,"=1",SmtRes!AA404:'SmtRes'!AA404)</f>
        <v>0</v>
      </c>
      <c r="CR616">
        <f>SUMIF(SmtRes!AQ404:'SmtRes'!AQ404,"=1",SmtRes!AB404:'SmtRes'!AB404)</f>
        <v>0</v>
      </c>
      <c r="CS616">
        <f>SUMIF(SmtRes!AQ404:'SmtRes'!AQ404,"=1",SmtRes!AC404:'SmtRes'!AC404)</f>
        <v>0</v>
      </c>
      <c r="CT616">
        <f>SUMIF(SmtRes!AQ404:'SmtRes'!AQ404,"=1",SmtRes!AD404:'SmtRes'!AD404)</f>
        <v>398.99</v>
      </c>
      <c r="CU616">
        <f t="shared" ref="CU616:CU635" si="454">AG616</f>
        <v>0</v>
      </c>
      <c r="CV616">
        <f>SUMIF(SmtRes!AQ404:'SmtRes'!AQ404,"=1",SmtRes!BU404:'SmtRes'!BU404)</f>
        <v>17.8</v>
      </c>
      <c r="CW616">
        <f>SUMIF(SmtRes!AQ404:'SmtRes'!AQ404,"=1",SmtRes!BV404:'SmtRes'!BV404)</f>
        <v>0</v>
      </c>
      <c r="CX616">
        <f t="shared" ref="CX616:CX635" si="455">AJ616</f>
        <v>0</v>
      </c>
      <c r="CY616">
        <f>(((S616+R616)*AT616)/100)</f>
        <v>0</v>
      </c>
      <c r="CZ616">
        <f>(((S616+R616)*AU616)/100)</f>
        <v>0</v>
      </c>
      <c r="DC616" t="s">
        <v>3</v>
      </c>
      <c r="DD616" t="s">
        <v>3</v>
      </c>
      <c r="DE616" t="s">
        <v>3</v>
      </c>
      <c r="DF616" t="s">
        <v>3</v>
      </c>
      <c r="DG616" t="s">
        <v>3</v>
      </c>
      <c r="DH616" t="s">
        <v>3</v>
      </c>
      <c r="DI616" t="s">
        <v>3</v>
      </c>
      <c r="DJ616" t="s">
        <v>3</v>
      </c>
      <c r="DK616" t="s">
        <v>3</v>
      </c>
      <c r="DL616" t="s">
        <v>3</v>
      </c>
      <c r="DM616" t="s">
        <v>3</v>
      </c>
      <c r="DN616">
        <v>0</v>
      </c>
      <c r="DO616">
        <v>0</v>
      </c>
      <c r="DP616">
        <v>1</v>
      </c>
      <c r="DQ616">
        <v>1</v>
      </c>
      <c r="DU616">
        <v>1005</v>
      </c>
      <c r="DV616" t="s">
        <v>22</v>
      </c>
      <c r="DW616" t="s">
        <v>22</v>
      </c>
      <c r="DX616">
        <v>100</v>
      </c>
      <c r="DZ616" t="s">
        <v>3</v>
      </c>
      <c r="EA616" t="s">
        <v>3</v>
      </c>
      <c r="EB616" t="s">
        <v>3</v>
      </c>
      <c r="EC616" t="s">
        <v>3</v>
      </c>
      <c r="EE616">
        <v>31728057</v>
      </c>
      <c r="EF616">
        <v>6</v>
      </c>
      <c r="EG616" t="s">
        <v>52</v>
      </c>
      <c r="EH616">
        <v>96</v>
      </c>
      <c r="EI616" t="s">
        <v>96</v>
      </c>
      <c r="EJ616">
        <v>1</v>
      </c>
      <c r="EK616">
        <v>62001</v>
      </c>
      <c r="EL616" t="s">
        <v>96</v>
      </c>
      <c r="EM616" t="s">
        <v>97</v>
      </c>
      <c r="EO616" t="s">
        <v>3</v>
      </c>
      <c r="EQ616">
        <v>0</v>
      </c>
      <c r="ER616">
        <v>0</v>
      </c>
      <c r="ES616">
        <v>0</v>
      </c>
      <c r="ET616">
        <v>0</v>
      </c>
      <c r="EU616">
        <v>0</v>
      </c>
      <c r="EV616">
        <v>0</v>
      </c>
      <c r="EW616">
        <v>17.8</v>
      </c>
      <c r="EX616">
        <v>0</v>
      </c>
      <c r="EY616">
        <v>0</v>
      </c>
      <c r="FQ616">
        <v>0</v>
      </c>
      <c r="FR616">
        <f t="shared" ref="FR616:FR635" si="456">ROUND(IF(BI616=3,GM616,0),2)</f>
        <v>0</v>
      </c>
      <c r="FS616">
        <v>0</v>
      </c>
      <c r="FX616">
        <v>90</v>
      </c>
      <c r="FY616">
        <v>46</v>
      </c>
      <c r="GA616" t="s">
        <v>3</v>
      </c>
      <c r="GD616">
        <v>1</v>
      </c>
      <c r="GF616">
        <v>778363486</v>
      </c>
      <c r="GG616">
        <v>2</v>
      </c>
      <c r="GH616">
        <v>1</v>
      </c>
      <c r="GI616">
        <v>-2</v>
      </c>
      <c r="GJ616">
        <v>0</v>
      </c>
      <c r="GK616">
        <v>0</v>
      </c>
      <c r="GL616">
        <f t="shared" ref="GL616:GL635" si="457">ROUND(IF(AND(BH616=3,BI616=3,FS616&lt;&gt;0),P616,0),2)</f>
        <v>0</v>
      </c>
      <c r="GM616">
        <f t="shared" ref="GM616:GM635" si="458">ROUND(O616+X616+Y616,2)+GX616</f>
        <v>0</v>
      </c>
      <c r="GN616">
        <f t="shared" ref="GN616:GN635" si="459">IF(OR(BI616=0,BI616=1),GM616-GX616,0)</f>
        <v>0</v>
      </c>
      <c r="GO616">
        <f t="shared" ref="GO616:GO635" si="460">IF(BI616=2,GM616-GX616,0)</f>
        <v>0</v>
      </c>
      <c r="GP616">
        <f t="shared" ref="GP616:GP635" si="461">IF(BI616=4,GM616-GX616,0)</f>
        <v>0</v>
      </c>
      <c r="GR616">
        <v>0</v>
      </c>
      <c r="GS616">
        <v>3</v>
      </c>
      <c r="GT616">
        <v>0</v>
      </c>
      <c r="GU616" t="s">
        <v>3</v>
      </c>
      <c r="GV616">
        <f t="shared" ref="GV616:GV635" si="462">ROUND((GT616),6)</f>
        <v>0</v>
      </c>
      <c r="GW616">
        <v>1</v>
      </c>
      <c r="GX616">
        <f t="shared" ref="GX616:GX635" si="463">ROUND(HC616*I616,2)</f>
        <v>0</v>
      </c>
      <c r="HA616">
        <v>0</v>
      </c>
      <c r="HB616">
        <v>0</v>
      </c>
      <c r="HC616">
        <f t="shared" ref="HC616:HC635" si="464">GV616*GW616</f>
        <v>0</v>
      </c>
      <c r="HE616" t="s">
        <v>3</v>
      </c>
      <c r="HF616" t="s">
        <v>3</v>
      </c>
      <c r="HM616" t="s">
        <v>3</v>
      </c>
      <c r="HN616" t="s">
        <v>98</v>
      </c>
      <c r="HO616" t="s">
        <v>99</v>
      </c>
      <c r="HP616" t="s">
        <v>96</v>
      </c>
      <c r="HQ616" t="s">
        <v>96</v>
      </c>
      <c r="IK616">
        <v>0</v>
      </c>
    </row>
    <row r="617" spans="1:245" x14ac:dyDescent="0.2">
      <c r="A617">
        <v>17</v>
      </c>
      <c r="B617">
        <v>1</v>
      </c>
      <c r="C617">
        <f>ROW(SmtRes!A412)</f>
        <v>412</v>
      </c>
      <c r="D617">
        <f>ROW(EtalonRes!A412)</f>
        <v>412</v>
      </c>
      <c r="E617" t="s">
        <v>659</v>
      </c>
      <c r="F617" t="s">
        <v>481</v>
      </c>
      <c r="G617" t="s">
        <v>482</v>
      </c>
      <c r="H617" t="s">
        <v>22</v>
      </c>
      <c r="I617">
        <v>0</v>
      </c>
      <c r="J617">
        <v>0</v>
      </c>
      <c r="K617">
        <v>0</v>
      </c>
      <c r="O617">
        <f t="shared" si="445"/>
        <v>0</v>
      </c>
      <c r="P617">
        <f>SUMIF(SmtRes!AQ405:'SmtRes'!AQ412,"=1",SmtRes!DF405:'SmtRes'!DF412)</f>
        <v>0</v>
      </c>
      <c r="Q617">
        <f>SUMIF(SmtRes!AQ405:'SmtRes'!AQ412,"=1",SmtRes!DG405:'SmtRes'!DG412)</f>
        <v>0</v>
      </c>
      <c r="R617">
        <f>SUMIF(SmtRes!AQ405:'SmtRes'!AQ412,"=1",SmtRes!DH405:'SmtRes'!DH412)</f>
        <v>0</v>
      </c>
      <c r="S617">
        <f>SUMIF(SmtRes!AQ405:'SmtRes'!AQ412,"=1",SmtRes!DI405:'SmtRes'!DI412)</f>
        <v>0</v>
      </c>
      <c r="T617">
        <f t="shared" si="446"/>
        <v>0</v>
      </c>
      <c r="U617">
        <f>SUMIF(SmtRes!AQ405:'SmtRes'!AQ412,"=1",SmtRes!CV405:'SmtRes'!CV412)</f>
        <v>0</v>
      </c>
      <c r="V617">
        <f>SUMIF(SmtRes!AQ405:'SmtRes'!AQ412,"=1",SmtRes!CW405:'SmtRes'!CW412)</f>
        <v>0</v>
      </c>
      <c r="W617">
        <f t="shared" si="447"/>
        <v>0</v>
      </c>
      <c r="X617">
        <f t="shared" si="448"/>
        <v>0</v>
      </c>
      <c r="Y617">
        <f t="shared" si="449"/>
        <v>0</v>
      </c>
      <c r="AA617">
        <v>32945098</v>
      </c>
      <c r="AB617">
        <f t="shared" si="450"/>
        <v>16275.5406</v>
      </c>
      <c r="AC617">
        <f>ROUND((0),6)</f>
        <v>0</v>
      </c>
      <c r="AD617">
        <f>ROUND((((0)-(0))+AE617),6)</f>
        <v>0</v>
      </c>
      <c r="AE617">
        <f>ROUND((0),6)</f>
        <v>0</v>
      </c>
      <c r="AF617">
        <f>ROUND((SUM(SmtRes!BT405:'SmtRes'!BT412)),6)</f>
        <v>16275.5406</v>
      </c>
      <c r="AG617">
        <f t="shared" si="451"/>
        <v>0</v>
      </c>
      <c r="AH617">
        <f>(SUM(SmtRes!BU405:'SmtRes'!BU412))</f>
        <v>37.363500000000002</v>
      </c>
      <c r="AI617">
        <f>(SUM(SmtRes!BV405:'SmtRes'!BV412))</f>
        <v>1.1625000000000001</v>
      </c>
      <c r="AJ617">
        <f t="shared" si="452"/>
        <v>0</v>
      </c>
      <c r="AK617">
        <v>14152.644000000002</v>
      </c>
      <c r="AL617">
        <v>0</v>
      </c>
      <c r="AM617">
        <v>0</v>
      </c>
      <c r="AN617">
        <v>0</v>
      </c>
      <c r="AO617">
        <v>14152.644000000002</v>
      </c>
      <c r="AP617">
        <v>0</v>
      </c>
      <c r="AQ617">
        <v>32.49</v>
      </c>
      <c r="AR617">
        <v>0.92999999999999994</v>
      </c>
      <c r="AS617">
        <v>0</v>
      </c>
      <c r="AT617">
        <v>90</v>
      </c>
      <c r="AU617">
        <v>41.65</v>
      </c>
      <c r="AV617">
        <v>1</v>
      </c>
      <c r="AW617">
        <v>1</v>
      </c>
      <c r="AZ617">
        <v>1</v>
      </c>
      <c r="BA617">
        <v>1</v>
      </c>
      <c r="BB617">
        <v>1</v>
      </c>
      <c r="BC617">
        <v>1</v>
      </c>
      <c r="BD617" t="s">
        <v>3</v>
      </c>
      <c r="BE617" t="s">
        <v>3</v>
      </c>
      <c r="BF617" t="s">
        <v>3</v>
      </c>
      <c r="BG617" t="s">
        <v>3</v>
      </c>
      <c r="BH617">
        <v>0</v>
      </c>
      <c r="BI617">
        <v>1</v>
      </c>
      <c r="BJ617" t="s">
        <v>483</v>
      </c>
      <c r="BM617">
        <v>15001</v>
      </c>
      <c r="BN617">
        <v>0</v>
      </c>
      <c r="BO617" t="s">
        <v>3</v>
      </c>
      <c r="BP617">
        <v>0</v>
      </c>
      <c r="BQ617">
        <v>2</v>
      </c>
      <c r="BR617">
        <v>0</v>
      </c>
      <c r="BS617">
        <v>1</v>
      </c>
      <c r="BT617">
        <v>1</v>
      </c>
      <c r="BU617">
        <v>1</v>
      </c>
      <c r="BV617">
        <v>1</v>
      </c>
      <c r="BW617">
        <v>1</v>
      </c>
      <c r="BX617">
        <v>1</v>
      </c>
      <c r="BY617" t="s">
        <v>3</v>
      </c>
      <c r="BZ617">
        <v>100</v>
      </c>
      <c r="CA617">
        <v>49</v>
      </c>
      <c r="CB617" t="s">
        <v>3</v>
      </c>
      <c r="CE617">
        <v>0</v>
      </c>
      <c r="CF617">
        <v>0</v>
      </c>
      <c r="CG617">
        <v>0</v>
      </c>
      <c r="CM617">
        <v>0</v>
      </c>
      <c r="CN617" t="s">
        <v>1038</v>
      </c>
      <c r="CO617">
        <v>0</v>
      </c>
      <c r="CP617">
        <f t="shared" si="453"/>
        <v>0</v>
      </c>
      <c r="CQ617">
        <f>SUMIF(SmtRes!AQ405:'SmtRes'!AQ412,"=1",SmtRes!AA405:'SmtRes'!AA412)</f>
        <v>0</v>
      </c>
      <c r="CR617">
        <f>SUMIF(SmtRes!AQ405:'SmtRes'!AQ412,"=1",SmtRes!AB405:'SmtRes'!AB412)</f>
        <v>0</v>
      </c>
      <c r="CS617">
        <f>SUMIF(SmtRes!AQ405:'SmtRes'!AQ412,"=1",SmtRes!AC405:'SmtRes'!AC412)</f>
        <v>0</v>
      </c>
      <c r="CT617">
        <f>SUMIF(SmtRes!AQ405:'SmtRes'!AQ412,"=1",SmtRes!AD405:'SmtRes'!AD412)</f>
        <v>435.6</v>
      </c>
      <c r="CU617">
        <f t="shared" si="454"/>
        <v>0</v>
      </c>
      <c r="CV617">
        <f>SUMIF(SmtRes!AQ405:'SmtRes'!AQ412,"=1",SmtRes!BU405:'SmtRes'!BU412)</f>
        <v>37.363500000000002</v>
      </c>
      <c r="CW617">
        <f>SUMIF(SmtRes!AQ405:'SmtRes'!AQ412,"=1",SmtRes!BV405:'SmtRes'!BV412)</f>
        <v>1.1625000000000001</v>
      </c>
      <c r="CX617">
        <f t="shared" si="455"/>
        <v>0</v>
      </c>
      <c r="CY617">
        <f>(((S617+R617)*AT617)/100)</f>
        <v>0</v>
      </c>
      <c r="CZ617">
        <f>(((S617+R617)*AU617)/100)</f>
        <v>0</v>
      </c>
      <c r="DC617" t="s">
        <v>3</v>
      </c>
      <c r="DD617" t="s">
        <v>3</v>
      </c>
      <c r="DE617" t="s">
        <v>520</v>
      </c>
      <c r="DF617" t="s">
        <v>520</v>
      </c>
      <c r="DG617" t="s">
        <v>521</v>
      </c>
      <c r="DH617" t="s">
        <v>3</v>
      </c>
      <c r="DI617" t="s">
        <v>521</v>
      </c>
      <c r="DJ617" t="s">
        <v>520</v>
      </c>
      <c r="DK617" t="s">
        <v>3</v>
      </c>
      <c r="DL617" t="s">
        <v>522</v>
      </c>
      <c r="DM617" t="s">
        <v>523</v>
      </c>
      <c r="DN617">
        <v>0</v>
      </c>
      <c r="DO617">
        <v>0</v>
      </c>
      <c r="DP617">
        <v>1</v>
      </c>
      <c r="DQ617">
        <v>1</v>
      </c>
      <c r="DU617">
        <v>1005</v>
      </c>
      <c r="DV617" t="s">
        <v>22</v>
      </c>
      <c r="DW617" t="s">
        <v>22</v>
      </c>
      <c r="DX617">
        <v>100</v>
      </c>
      <c r="DZ617" t="s">
        <v>3</v>
      </c>
      <c r="EA617" t="s">
        <v>3</v>
      </c>
      <c r="EB617" t="s">
        <v>3</v>
      </c>
      <c r="EC617" t="s">
        <v>3</v>
      </c>
      <c r="EE617">
        <v>31728000</v>
      </c>
      <c r="EF617">
        <v>2</v>
      </c>
      <c r="EG617" t="s">
        <v>24</v>
      </c>
      <c r="EH617">
        <v>15</v>
      </c>
      <c r="EI617" t="s">
        <v>182</v>
      </c>
      <c r="EJ617">
        <v>1</v>
      </c>
      <c r="EK617">
        <v>15001</v>
      </c>
      <c r="EL617" t="s">
        <v>182</v>
      </c>
      <c r="EM617" t="s">
        <v>183</v>
      </c>
      <c r="EO617" t="s">
        <v>44</v>
      </c>
      <c r="EQ617">
        <v>0</v>
      </c>
      <c r="ER617">
        <v>0</v>
      </c>
      <c r="ES617">
        <v>0</v>
      </c>
      <c r="ET617">
        <v>0</v>
      </c>
      <c r="EU617">
        <v>0</v>
      </c>
      <c r="EV617">
        <v>0</v>
      </c>
      <c r="EW617">
        <v>32.49</v>
      </c>
      <c r="EX617">
        <v>0.93</v>
      </c>
      <c r="EY617">
        <v>0</v>
      </c>
      <c r="FQ617">
        <v>0</v>
      </c>
      <c r="FR617">
        <f t="shared" si="456"/>
        <v>0</v>
      </c>
      <c r="FS617">
        <v>0</v>
      </c>
      <c r="FX617">
        <v>90</v>
      </c>
      <c r="FY617">
        <v>41.65</v>
      </c>
      <c r="GA617" t="s">
        <v>3</v>
      </c>
      <c r="GD617">
        <v>1</v>
      </c>
      <c r="GF617">
        <v>286459372</v>
      </c>
      <c r="GG617">
        <v>2</v>
      </c>
      <c r="GH617">
        <v>1</v>
      </c>
      <c r="GI617">
        <v>-2</v>
      </c>
      <c r="GJ617">
        <v>0</v>
      </c>
      <c r="GK617">
        <v>0</v>
      </c>
      <c r="GL617">
        <f t="shared" si="457"/>
        <v>0</v>
      </c>
      <c r="GM617">
        <f t="shared" si="458"/>
        <v>0</v>
      </c>
      <c r="GN617">
        <f t="shared" si="459"/>
        <v>0</v>
      </c>
      <c r="GO617">
        <f t="shared" si="460"/>
        <v>0</v>
      </c>
      <c r="GP617">
        <f t="shared" si="461"/>
        <v>0</v>
      </c>
      <c r="GR617">
        <v>0</v>
      </c>
      <c r="GS617">
        <v>3</v>
      </c>
      <c r="GT617">
        <v>0</v>
      </c>
      <c r="GU617" t="s">
        <v>3</v>
      </c>
      <c r="GV617">
        <f t="shared" si="462"/>
        <v>0</v>
      </c>
      <c r="GW617">
        <v>1</v>
      </c>
      <c r="GX617">
        <f t="shared" si="463"/>
        <v>0</v>
      </c>
      <c r="HA617">
        <v>0</v>
      </c>
      <c r="HB617">
        <v>0</v>
      </c>
      <c r="HC617">
        <f t="shared" si="464"/>
        <v>0</v>
      </c>
      <c r="HE617" t="s">
        <v>3</v>
      </c>
      <c r="HF617" t="s">
        <v>3</v>
      </c>
      <c r="HM617" t="s">
        <v>3</v>
      </c>
      <c r="HN617" t="s">
        <v>184</v>
      </c>
      <c r="HO617" t="s">
        <v>185</v>
      </c>
      <c r="HP617" t="s">
        <v>182</v>
      </c>
      <c r="HQ617" t="s">
        <v>182</v>
      </c>
      <c r="IK617">
        <v>0</v>
      </c>
    </row>
    <row r="618" spans="1:245" x14ac:dyDescent="0.2">
      <c r="A618">
        <v>18</v>
      </c>
      <c r="B618">
        <v>1</v>
      </c>
      <c r="C618">
        <v>411</v>
      </c>
      <c r="E618" t="s">
        <v>660</v>
      </c>
      <c r="F618" t="s">
        <v>282</v>
      </c>
      <c r="G618" t="s">
        <v>283</v>
      </c>
      <c r="H618" t="s">
        <v>33</v>
      </c>
      <c r="I618">
        <v>0</v>
      </c>
      <c r="J618">
        <v>0</v>
      </c>
      <c r="K618">
        <v>0</v>
      </c>
      <c r="O618">
        <f t="shared" si="445"/>
        <v>0</v>
      </c>
      <c r="P618">
        <f>ROUND(CQ618*I618,2)</f>
        <v>0</v>
      </c>
      <c r="Q618">
        <f>ROUND(CR618*I618,2)</f>
        <v>0</v>
      </c>
      <c r="R618">
        <f>ROUND(CS618*I618,2)</f>
        <v>0</v>
      </c>
      <c r="S618">
        <f>ROUND(CT618*I618,2)</f>
        <v>0</v>
      </c>
      <c r="T618">
        <f t="shared" si="446"/>
        <v>0</v>
      </c>
      <c r="U618">
        <f>ROUND(CV618*I618,7)</f>
        <v>0</v>
      </c>
      <c r="V618">
        <f>ROUND(CW618*I618,7)</f>
        <v>0</v>
      </c>
      <c r="W618">
        <f t="shared" si="447"/>
        <v>0</v>
      </c>
      <c r="X618">
        <f t="shared" si="448"/>
        <v>0</v>
      </c>
      <c r="Y618">
        <f t="shared" si="449"/>
        <v>0</v>
      </c>
      <c r="AA618">
        <v>32945098</v>
      </c>
      <c r="AB618">
        <f t="shared" si="450"/>
        <v>0</v>
      </c>
      <c r="AC618">
        <f>ROUND((ES618),6)</f>
        <v>0</v>
      </c>
      <c r="AD618">
        <f>ROUND((((ET618)-(EU618))+AE618),6)</f>
        <v>0</v>
      </c>
      <c r="AE618">
        <f t="shared" ref="AE618:AF621" si="465">ROUND((EU618),6)</f>
        <v>0</v>
      </c>
      <c r="AF618">
        <f t="shared" si="465"/>
        <v>0</v>
      </c>
      <c r="AG618">
        <f t="shared" si="451"/>
        <v>0</v>
      </c>
      <c r="AH618">
        <f t="shared" ref="AH618:AI621" si="466">(EW618)</f>
        <v>0</v>
      </c>
      <c r="AI618">
        <f t="shared" si="466"/>
        <v>0</v>
      </c>
      <c r="AJ618">
        <f t="shared" si="452"/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100</v>
      </c>
      <c r="AU618">
        <v>49</v>
      </c>
      <c r="AV618">
        <v>1</v>
      </c>
      <c r="AW618">
        <v>1</v>
      </c>
      <c r="AZ618">
        <v>1</v>
      </c>
      <c r="BA618">
        <v>1</v>
      </c>
      <c r="BB618">
        <v>1</v>
      </c>
      <c r="BC618">
        <v>1</v>
      </c>
      <c r="BD618" t="s">
        <v>3</v>
      </c>
      <c r="BE618" t="s">
        <v>3</v>
      </c>
      <c r="BF618" t="s">
        <v>3</v>
      </c>
      <c r="BG618" t="s">
        <v>3</v>
      </c>
      <c r="BH618">
        <v>3</v>
      </c>
      <c r="BI618">
        <v>1</v>
      </c>
      <c r="BJ618" t="s">
        <v>3</v>
      </c>
      <c r="BM618">
        <v>15001</v>
      </c>
      <c r="BN618">
        <v>0</v>
      </c>
      <c r="BO618" t="s">
        <v>3</v>
      </c>
      <c r="BP618">
        <v>0</v>
      </c>
      <c r="BQ618">
        <v>2</v>
      </c>
      <c r="BR618">
        <v>0</v>
      </c>
      <c r="BS618">
        <v>1</v>
      </c>
      <c r="BT618">
        <v>1</v>
      </c>
      <c r="BU618">
        <v>1</v>
      </c>
      <c r="BV618">
        <v>1</v>
      </c>
      <c r="BW618">
        <v>1</v>
      </c>
      <c r="BX618">
        <v>1</v>
      </c>
      <c r="BY618" t="s">
        <v>3</v>
      </c>
      <c r="BZ618">
        <v>100</v>
      </c>
      <c r="CA618">
        <v>49</v>
      </c>
      <c r="CB618" t="s">
        <v>3</v>
      </c>
      <c r="CE618">
        <v>0</v>
      </c>
      <c r="CF618">
        <v>0</v>
      </c>
      <c r="CG618">
        <v>0</v>
      </c>
      <c r="CM618">
        <v>0</v>
      </c>
      <c r="CN618" t="s">
        <v>3</v>
      </c>
      <c r="CO618">
        <v>0</v>
      </c>
      <c r="CP618">
        <f t="shared" si="453"/>
        <v>0</v>
      </c>
      <c r="CQ618">
        <f>ROUND(AL618*BC618,2)</f>
        <v>0</v>
      </c>
      <c r="CR618">
        <f>ROUND(AM618*BB618,2)</f>
        <v>0</v>
      </c>
      <c r="CS618">
        <f>ROUND(AN618*BS618,2)</f>
        <v>0</v>
      </c>
      <c r="CT618">
        <f>ROUND(AO618*BA618,2)</f>
        <v>0</v>
      </c>
      <c r="CU618">
        <f t="shared" si="454"/>
        <v>0</v>
      </c>
      <c r="CV618">
        <f t="shared" ref="CV618:CW621" si="467">AH618</f>
        <v>0</v>
      </c>
      <c r="CW618">
        <f t="shared" si="467"/>
        <v>0</v>
      </c>
      <c r="CX618">
        <f t="shared" si="455"/>
        <v>0</v>
      </c>
      <c r="CY618">
        <f>(((S618+R618)*AT618)/100)</f>
        <v>0</v>
      </c>
      <c r="CZ618">
        <f>(((S618+R618)*AU618)/100)</f>
        <v>0</v>
      </c>
      <c r="DC618" t="s">
        <v>3</v>
      </c>
      <c r="DD618" t="s">
        <v>3</v>
      </c>
      <c r="DE618" t="s">
        <v>3</v>
      </c>
      <c r="DF618" t="s">
        <v>3</v>
      </c>
      <c r="DG618" t="s">
        <v>3</v>
      </c>
      <c r="DH618" t="s">
        <v>3</v>
      </c>
      <c r="DI618" t="s">
        <v>3</v>
      </c>
      <c r="DJ618" t="s">
        <v>3</v>
      </c>
      <c r="DK618" t="s">
        <v>3</v>
      </c>
      <c r="DL618" t="s">
        <v>3</v>
      </c>
      <c r="DM618" t="s">
        <v>3</v>
      </c>
      <c r="DN618">
        <v>0</v>
      </c>
      <c r="DO618">
        <v>0</v>
      </c>
      <c r="DP618">
        <v>1</v>
      </c>
      <c r="DQ618">
        <v>1</v>
      </c>
      <c r="DU618">
        <v>1009</v>
      </c>
      <c r="DV618" t="s">
        <v>33</v>
      </c>
      <c r="DW618" t="s">
        <v>33</v>
      </c>
      <c r="DX618">
        <v>1000</v>
      </c>
      <c r="DZ618" t="s">
        <v>3</v>
      </c>
      <c r="EA618" t="s">
        <v>3</v>
      </c>
      <c r="EB618" t="s">
        <v>3</v>
      </c>
      <c r="EC618" t="s">
        <v>3</v>
      </c>
      <c r="EE618">
        <v>31728000</v>
      </c>
      <c r="EF618">
        <v>2</v>
      </c>
      <c r="EG618" t="s">
        <v>24</v>
      </c>
      <c r="EH618">
        <v>15</v>
      </c>
      <c r="EI618" t="s">
        <v>182</v>
      </c>
      <c r="EJ618">
        <v>1</v>
      </c>
      <c r="EK618">
        <v>15001</v>
      </c>
      <c r="EL618" t="s">
        <v>182</v>
      </c>
      <c r="EM618" t="s">
        <v>183</v>
      </c>
      <c r="EO618" t="s">
        <v>3</v>
      </c>
      <c r="EQ618">
        <v>0</v>
      </c>
      <c r="ER618">
        <v>0</v>
      </c>
      <c r="ES618">
        <v>0</v>
      </c>
      <c r="ET618">
        <v>0</v>
      </c>
      <c r="EU618">
        <v>0</v>
      </c>
      <c r="EV618">
        <v>0</v>
      </c>
      <c r="EW618">
        <v>0</v>
      </c>
      <c r="EX618">
        <v>0</v>
      </c>
      <c r="FQ618">
        <v>0</v>
      </c>
      <c r="FR618">
        <f t="shared" si="456"/>
        <v>0</v>
      </c>
      <c r="FS618">
        <v>0</v>
      </c>
      <c r="FX618">
        <v>100</v>
      </c>
      <c r="FY618">
        <v>49</v>
      </c>
      <c r="GA618" t="s">
        <v>3</v>
      </c>
      <c r="GD618">
        <v>1</v>
      </c>
      <c r="GF618">
        <v>1880203204</v>
      </c>
      <c r="GG618">
        <v>2</v>
      </c>
      <c r="GH618">
        <v>1</v>
      </c>
      <c r="GI618">
        <v>-2</v>
      </c>
      <c r="GJ618">
        <v>0</v>
      </c>
      <c r="GK618">
        <v>0</v>
      </c>
      <c r="GL618">
        <f t="shared" si="457"/>
        <v>0</v>
      </c>
      <c r="GM618">
        <f t="shared" si="458"/>
        <v>0</v>
      </c>
      <c r="GN618">
        <f t="shared" si="459"/>
        <v>0</v>
      </c>
      <c r="GO618">
        <f t="shared" si="460"/>
        <v>0</v>
      </c>
      <c r="GP618">
        <f t="shared" si="461"/>
        <v>0</v>
      </c>
      <c r="GR618">
        <v>0</v>
      </c>
      <c r="GS618">
        <v>3</v>
      </c>
      <c r="GT618">
        <v>0</v>
      </c>
      <c r="GU618" t="s">
        <v>3</v>
      </c>
      <c r="GV618">
        <f t="shared" si="462"/>
        <v>0</v>
      </c>
      <c r="GW618">
        <v>1</v>
      </c>
      <c r="GX618">
        <f t="shared" si="463"/>
        <v>0</v>
      </c>
      <c r="HA618">
        <v>0</v>
      </c>
      <c r="HB618">
        <v>0</v>
      </c>
      <c r="HC618">
        <f t="shared" si="464"/>
        <v>0</v>
      </c>
      <c r="HE618" t="s">
        <v>3</v>
      </c>
      <c r="HF618" t="s">
        <v>3</v>
      </c>
      <c r="HM618" t="s">
        <v>3</v>
      </c>
      <c r="HN618" t="s">
        <v>184</v>
      </c>
      <c r="HO618" t="s">
        <v>185</v>
      </c>
      <c r="HP618" t="s">
        <v>182</v>
      </c>
      <c r="HQ618" t="s">
        <v>182</v>
      </c>
      <c r="IK618">
        <v>0</v>
      </c>
    </row>
    <row r="619" spans="1:245" x14ac:dyDescent="0.2">
      <c r="A619">
        <v>18</v>
      </c>
      <c r="B619">
        <v>1</v>
      </c>
      <c r="C619">
        <v>412</v>
      </c>
      <c r="E619" t="s">
        <v>661</v>
      </c>
      <c r="F619" t="s">
        <v>285</v>
      </c>
      <c r="G619" t="s">
        <v>191</v>
      </c>
      <c r="H619" t="s">
        <v>33</v>
      </c>
      <c r="I619">
        <v>0</v>
      </c>
      <c r="J619">
        <v>0</v>
      </c>
      <c r="K619">
        <v>0</v>
      </c>
      <c r="O619">
        <f t="shared" si="445"/>
        <v>0</v>
      </c>
      <c r="P619">
        <f>ROUND(CQ619*I619,2)</f>
        <v>0</v>
      </c>
      <c r="Q619">
        <f>ROUND(CR619*I619,2)</f>
        <v>0</v>
      </c>
      <c r="R619">
        <f>ROUND(CS619*I619,2)</f>
        <v>0</v>
      </c>
      <c r="S619">
        <f>ROUND(CT619*I619,2)</f>
        <v>0</v>
      </c>
      <c r="T619">
        <f t="shared" si="446"/>
        <v>0</v>
      </c>
      <c r="U619">
        <f>ROUND(CV619*I619,7)</f>
        <v>0</v>
      </c>
      <c r="V619">
        <f>ROUND(CW619*I619,7)</f>
        <v>0</v>
      </c>
      <c r="W619">
        <f t="shared" si="447"/>
        <v>0</v>
      </c>
      <c r="X619">
        <f t="shared" si="448"/>
        <v>0</v>
      </c>
      <c r="Y619">
        <f t="shared" si="449"/>
        <v>0</v>
      </c>
      <c r="AA619">
        <v>32945098</v>
      </c>
      <c r="AB619">
        <f t="shared" si="450"/>
        <v>0</v>
      </c>
      <c r="AC619">
        <f>ROUND((ES619),6)</f>
        <v>0</v>
      </c>
      <c r="AD619">
        <f>ROUND((((ET619)-(EU619))+AE619),6)</f>
        <v>0</v>
      </c>
      <c r="AE619">
        <f t="shared" si="465"/>
        <v>0</v>
      </c>
      <c r="AF619">
        <f t="shared" si="465"/>
        <v>0</v>
      </c>
      <c r="AG619">
        <f t="shared" si="451"/>
        <v>0</v>
      </c>
      <c r="AH619">
        <f t="shared" si="466"/>
        <v>0</v>
      </c>
      <c r="AI619">
        <f t="shared" si="466"/>
        <v>0</v>
      </c>
      <c r="AJ619">
        <f t="shared" si="452"/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100</v>
      </c>
      <c r="AU619">
        <v>49</v>
      </c>
      <c r="AV619">
        <v>1</v>
      </c>
      <c r="AW619">
        <v>1</v>
      </c>
      <c r="AZ619">
        <v>1</v>
      </c>
      <c r="BA619">
        <v>1</v>
      </c>
      <c r="BB619">
        <v>1</v>
      </c>
      <c r="BC619">
        <v>1</v>
      </c>
      <c r="BD619" t="s">
        <v>3</v>
      </c>
      <c r="BE619" t="s">
        <v>3</v>
      </c>
      <c r="BF619" t="s">
        <v>3</v>
      </c>
      <c r="BG619" t="s">
        <v>3</v>
      </c>
      <c r="BH619">
        <v>3</v>
      </c>
      <c r="BI619">
        <v>1</v>
      </c>
      <c r="BJ619" t="s">
        <v>3</v>
      </c>
      <c r="BM619">
        <v>15001</v>
      </c>
      <c r="BN619">
        <v>0</v>
      </c>
      <c r="BO619" t="s">
        <v>3</v>
      </c>
      <c r="BP619">
        <v>0</v>
      </c>
      <c r="BQ619">
        <v>2</v>
      </c>
      <c r="BR619">
        <v>0</v>
      </c>
      <c r="BS619">
        <v>1</v>
      </c>
      <c r="BT619">
        <v>1</v>
      </c>
      <c r="BU619">
        <v>1</v>
      </c>
      <c r="BV619">
        <v>1</v>
      </c>
      <c r="BW619">
        <v>1</v>
      </c>
      <c r="BX619">
        <v>1</v>
      </c>
      <c r="BY619" t="s">
        <v>3</v>
      </c>
      <c r="BZ619">
        <v>100</v>
      </c>
      <c r="CA619">
        <v>49</v>
      </c>
      <c r="CB619" t="s">
        <v>3</v>
      </c>
      <c r="CE619">
        <v>0</v>
      </c>
      <c r="CF619">
        <v>0</v>
      </c>
      <c r="CG619">
        <v>0</v>
      </c>
      <c r="CM619">
        <v>0</v>
      </c>
      <c r="CN619" t="s">
        <v>3</v>
      </c>
      <c r="CO619">
        <v>0</v>
      </c>
      <c r="CP619">
        <f t="shared" si="453"/>
        <v>0</v>
      </c>
      <c r="CQ619">
        <f>ROUND(AL619*BC619,2)</f>
        <v>0</v>
      </c>
      <c r="CR619">
        <f>ROUND(AM619*BB619,2)</f>
        <v>0</v>
      </c>
      <c r="CS619">
        <f>ROUND(AN619*BS619,2)</f>
        <v>0</v>
      </c>
      <c r="CT619">
        <f>ROUND(AO619*BA619,2)</f>
        <v>0</v>
      </c>
      <c r="CU619">
        <f t="shared" si="454"/>
        <v>0</v>
      </c>
      <c r="CV619">
        <f t="shared" si="467"/>
        <v>0</v>
      </c>
      <c r="CW619">
        <f t="shared" si="467"/>
        <v>0</v>
      </c>
      <c r="CX619">
        <f t="shared" si="455"/>
        <v>0</v>
      </c>
      <c r="CY619">
        <f>(((S619+R619)*AT619)/100)</f>
        <v>0</v>
      </c>
      <c r="CZ619">
        <f>(((S619+R619)*AU619)/100)</f>
        <v>0</v>
      </c>
      <c r="DC619" t="s">
        <v>3</v>
      </c>
      <c r="DD619" t="s">
        <v>3</v>
      </c>
      <c r="DE619" t="s">
        <v>3</v>
      </c>
      <c r="DF619" t="s">
        <v>3</v>
      </c>
      <c r="DG619" t="s">
        <v>3</v>
      </c>
      <c r="DH619" t="s">
        <v>3</v>
      </c>
      <c r="DI619" t="s">
        <v>3</v>
      </c>
      <c r="DJ619" t="s">
        <v>3</v>
      </c>
      <c r="DK619" t="s">
        <v>3</v>
      </c>
      <c r="DL619" t="s">
        <v>3</v>
      </c>
      <c r="DM619" t="s">
        <v>3</v>
      </c>
      <c r="DN619">
        <v>0</v>
      </c>
      <c r="DO619">
        <v>0</v>
      </c>
      <c r="DP619">
        <v>1</v>
      </c>
      <c r="DQ619">
        <v>1</v>
      </c>
      <c r="DU619">
        <v>1009</v>
      </c>
      <c r="DV619" t="s">
        <v>33</v>
      </c>
      <c r="DW619" t="s">
        <v>33</v>
      </c>
      <c r="DX619">
        <v>1000</v>
      </c>
      <c r="DZ619" t="s">
        <v>3</v>
      </c>
      <c r="EA619" t="s">
        <v>3</v>
      </c>
      <c r="EB619" t="s">
        <v>3</v>
      </c>
      <c r="EC619" t="s">
        <v>3</v>
      </c>
      <c r="EE619">
        <v>31728000</v>
      </c>
      <c r="EF619">
        <v>2</v>
      </c>
      <c r="EG619" t="s">
        <v>24</v>
      </c>
      <c r="EH619">
        <v>15</v>
      </c>
      <c r="EI619" t="s">
        <v>182</v>
      </c>
      <c r="EJ619">
        <v>1</v>
      </c>
      <c r="EK619">
        <v>15001</v>
      </c>
      <c r="EL619" t="s">
        <v>182</v>
      </c>
      <c r="EM619" t="s">
        <v>183</v>
      </c>
      <c r="EO619" t="s">
        <v>3</v>
      </c>
      <c r="EQ619">
        <v>0</v>
      </c>
      <c r="ER619">
        <v>0</v>
      </c>
      <c r="ES619">
        <v>0</v>
      </c>
      <c r="ET619">
        <v>0</v>
      </c>
      <c r="EU619">
        <v>0</v>
      </c>
      <c r="EV619">
        <v>0</v>
      </c>
      <c r="EW619">
        <v>0</v>
      </c>
      <c r="EX619">
        <v>0</v>
      </c>
      <c r="FQ619">
        <v>0</v>
      </c>
      <c r="FR619">
        <f t="shared" si="456"/>
        <v>0</v>
      </c>
      <c r="FS619">
        <v>0</v>
      </c>
      <c r="FX619">
        <v>100</v>
      </c>
      <c r="FY619">
        <v>49</v>
      </c>
      <c r="GA619" t="s">
        <v>3</v>
      </c>
      <c r="GD619">
        <v>1</v>
      </c>
      <c r="GF619">
        <v>-1212923053</v>
      </c>
      <c r="GG619">
        <v>2</v>
      </c>
      <c r="GH619">
        <v>1</v>
      </c>
      <c r="GI619">
        <v>-2</v>
      </c>
      <c r="GJ619">
        <v>0</v>
      </c>
      <c r="GK619">
        <v>0</v>
      </c>
      <c r="GL619">
        <f t="shared" si="457"/>
        <v>0</v>
      </c>
      <c r="GM619">
        <f t="shared" si="458"/>
        <v>0</v>
      </c>
      <c r="GN619">
        <f t="shared" si="459"/>
        <v>0</v>
      </c>
      <c r="GO619">
        <f t="shared" si="460"/>
        <v>0</v>
      </c>
      <c r="GP619">
        <f t="shared" si="461"/>
        <v>0</v>
      </c>
      <c r="GR619">
        <v>0</v>
      </c>
      <c r="GS619">
        <v>3</v>
      </c>
      <c r="GT619">
        <v>0</v>
      </c>
      <c r="GU619" t="s">
        <v>3</v>
      </c>
      <c r="GV619">
        <f t="shared" si="462"/>
        <v>0</v>
      </c>
      <c r="GW619">
        <v>1</v>
      </c>
      <c r="GX619">
        <f t="shared" si="463"/>
        <v>0</v>
      </c>
      <c r="HA619">
        <v>0</v>
      </c>
      <c r="HB619">
        <v>0</v>
      </c>
      <c r="HC619">
        <f t="shared" si="464"/>
        <v>0</v>
      </c>
      <c r="HE619" t="s">
        <v>3</v>
      </c>
      <c r="HF619" t="s">
        <v>3</v>
      </c>
      <c r="HM619" t="s">
        <v>3</v>
      </c>
      <c r="HN619" t="s">
        <v>184</v>
      </c>
      <c r="HO619" t="s">
        <v>185</v>
      </c>
      <c r="HP619" t="s">
        <v>182</v>
      </c>
      <c r="HQ619" t="s">
        <v>182</v>
      </c>
      <c r="IK619">
        <v>0</v>
      </c>
    </row>
    <row r="620" spans="1:245" x14ac:dyDescent="0.2">
      <c r="A620">
        <v>17</v>
      </c>
      <c r="B620">
        <v>1</v>
      </c>
      <c r="E620" t="s">
        <v>662</v>
      </c>
      <c r="F620" t="s">
        <v>555</v>
      </c>
      <c r="G620" t="s">
        <v>556</v>
      </c>
      <c r="H620" t="s">
        <v>33</v>
      </c>
      <c r="I620">
        <v>0</v>
      </c>
      <c r="J620">
        <v>0</v>
      </c>
      <c r="K620">
        <v>0</v>
      </c>
      <c r="O620">
        <f t="shared" si="445"/>
        <v>0</v>
      </c>
      <c r="P620">
        <f>ROUND(CQ620*I620,2)</f>
        <v>0</v>
      </c>
      <c r="Q620">
        <f>ROUND(CR620*I620,2)</f>
        <v>0</v>
      </c>
      <c r="R620">
        <f>ROUND(CS620*I620,2)</f>
        <v>0</v>
      </c>
      <c r="S620">
        <f>ROUND(CT620*I620,2)</f>
        <v>0</v>
      </c>
      <c r="T620">
        <f t="shared" si="446"/>
        <v>0</v>
      </c>
      <c r="U620">
        <f>ROUND(CV620*I620,7)</f>
        <v>0</v>
      </c>
      <c r="V620">
        <f>ROUND(CW620*I620,7)</f>
        <v>0</v>
      </c>
      <c r="W620">
        <f t="shared" si="447"/>
        <v>0</v>
      </c>
      <c r="X620">
        <f t="shared" si="448"/>
        <v>0</v>
      </c>
      <c r="Y620">
        <f t="shared" si="449"/>
        <v>0</v>
      </c>
      <c r="AA620">
        <v>32945098</v>
      </c>
      <c r="AB620">
        <f t="shared" si="450"/>
        <v>14354.75</v>
      </c>
      <c r="AC620">
        <f>ROUND((ES620),6)</f>
        <v>14354.75</v>
      </c>
      <c r="AD620">
        <f>ROUND((((ET620)-(EU620))+AE620),6)</f>
        <v>0</v>
      </c>
      <c r="AE620">
        <f t="shared" si="465"/>
        <v>0</v>
      </c>
      <c r="AF620">
        <f t="shared" si="465"/>
        <v>0</v>
      </c>
      <c r="AG620">
        <f t="shared" si="451"/>
        <v>0</v>
      </c>
      <c r="AH620">
        <f t="shared" si="466"/>
        <v>0</v>
      </c>
      <c r="AI620">
        <f t="shared" si="466"/>
        <v>0</v>
      </c>
      <c r="AJ620">
        <f t="shared" si="452"/>
        <v>0</v>
      </c>
      <c r="AK620">
        <v>14354.75</v>
      </c>
      <c r="AL620">
        <v>14354.75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1</v>
      </c>
      <c r="AW620">
        <v>1</v>
      </c>
      <c r="AZ620">
        <v>1</v>
      </c>
      <c r="BA620">
        <v>1</v>
      </c>
      <c r="BB620">
        <v>1</v>
      </c>
      <c r="BC620">
        <v>1.24</v>
      </c>
      <c r="BD620" t="s">
        <v>3</v>
      </c>
      <c r="BE620" t="s">
        <v>3</v>
      </c>
      <c r="BF620" t="s">
        <v>3</v>
      </c>
      <c r="BG620" t="s">
        <v>3</v>
      </c>
      <c r="BH620">
        <v>3</v>
      </c>
      <c r="BI620">
        <v>1</v>
      </c>
      <c r="BJ620" t="s">
        <v>557</v>
      </c>
      <c r="BM620">
        <v>500001</v>
      </c>
      <c r="BN620">
        <v>0</v>
      </c>
      <c r="BO620" t="s">
        <v>555</v>
      </c>
      <c r="BP620">
        <v>1</v>
      </c>
      <c r="BQ620">
        <v>8</v>
      </c>
      <c r="BR620">
        <v>0</v>
      </c>
      <c r="BS620">
        <v>1</v>
      </c>
      <c r="BT620">
        <v>1</v>
      </c>
      <c r="BU620">
        <v>1</v>
      </c>
      <c r="BV620">
        <v>1</v>
      </c>
      <c r="BW620">
        <v>1</v>
      </c>
      <c r="BX620">
        <v>1</v>
      </c>
      <c r="BY620" t="s">
        <v>3</v>
      </c>
      <c r="BZ620">
        <v>0</v>
      </c>
      <c r="CA620">
        <v>0</v>
      </c>
      <c r="CB620" t="s">
        <v>3</v>
      </c>
      <c r="CE620">
        <v>0</v>
      </c>
      <c r="CF620">
        <v>0</v>
      </c>
      <c r="CG620">
        <v>0</v>
      </c>
      <c r="CM620">
        <v>0</v>
      </c>
      <c r="CN620" t="s">
        <v>3</v>
      </c>
      <c r="CO620">
        <v>0</v>
      </c>
      <c r="CP620">
        <f t="shared" si="453"/>
        <v>0</v>
      </c>
      <c r="CQ620">
        <f>ROUND(AL620*BC620,2)</f>
        <v>17799.89</v>
      </c>
      <c r="CR620">
        <f>ROUND(AM620*BB620,2)</f>
        <v>0</v>
      </c>
      <c r="CS620">
        <f>ROUND(AN620*BS620,2)</f>
        <v>0</v>
      </c>
      <c r="CT620">
        <f>ROUND(AO620*BA620,2)</f>
        <v>0</v>
      </c>
      <c r="CU620">
        <f t="shared" si="454"/>
        <v>0</v>
      </c>
      <c r="CV620">
        <f t="shared" si="467"/>
        <v>0</v>
      </c>
      <c r="CW620">
        <f t="shared" si="467"/>
        <v>0</v>
      </c>
      <c r="CX620">
        <f t="shared" si="455"/>
        <v>0</v>
      </c>
      <c r="CY620">
        <f>0</f>
        <v>0</v>
      </c>
      <c r="CZ620">
        <f>0</f>
        <v>0</v>
      </c>
      <c r="DC620" t="s">
        <v>3</v>
      </c>
      <c r="DD620" t="s">
        <v>3</v>
      </c>
      <c r="DE620" t="s">
        <v>3</v>
      </c>
      <c r="DF620" t="s">
        <v>3</v>
      </c>
      <c r="DG620" t="s">
        <v>3</v>
      </c>
      <c r="DH620" t="s">
        <v>3</v>
      </c>
      <c r="DI620" t="s">
        <v>3</v>
      </c>
      <c r="DJ620" t="s">
        <v>3</v>
      </c>
      <c r="DK620" t="s">
        <v>3</v>
      </c>
      <c r="DL620" t="s">
        <v>3</v>
      </c>
      <c r="DM620" t="s">
        <v>3</v>
      </c>
      <c r="DN620">
        <v>0</v>
      </c>
      <c r="DO620">
        <v>0</v>
      </c>
      <c r="DP620">
        <v>1</v>
      </c>
      <c r="DQ620">
        <v>1</v>
      </c>
      <c r="DU620">
        <v>1009</v>
      </c>
      <c r="DV620" t="s">
        <v>33</v>
      </c>
      <c r="DW620" t="s">
        <v>33</v>
      </c>
      <c r="DX620">
        <v>1000</v>
      </c>
      <c r="DZ620" t="s">
        <v>3</v>
      </c>
      <c r="EA620" t="s">
        <v>3</v>
      </c>
      <c r="EB620" t="s">
        <v>3</v>
      </c>
      <c r="EC620" t="s">
        <v>3</v>
      </c>
      <c r="EE620">
        <v>31727907</v>
      </c>
      <c r="EF620">
        <v>8</v>
      </c>
      <c r="EG620" t="s">
        <v>73</v>
      </c>
      <c r="EH620">
        <v>0</v>
      </c>
      <c r="EI620" t="s">
        <v>3</v>
      </c>
      <c r="EJ620">
        <v>1</v>
      </c>
      <c r="EK620">
        <v>500001</v>
      </c>
      <c r="EL620" t="s">
        <v>74</v>
      </c>
      <c r="EM620" t="s">
        <v>75</v>
      </c>
      <c r="EO620" t="s">
        <v>3</v>
      </c>
      <c r="EQ620">
        <v>0</v>
      </c>
      <c r="ER620">
        <v>14354.75</v>
      </c>
      <c r="ES620">
        <v>14354.75</v>
      </c>
      <c r="ET620">
        <v>0</v>
      </c>
      <c r="EU620">
        <v>0</v>
      </c>
      <c r="EV620">
        <v>0</v>
      </c>
      <c r="EW620">
        <v>0</v>
      </c>
      <c r="EX620">
        <v>0</v>
      </c>
      <c r="EY620">
        <v>0</v>
      </c>
      <c r="FQ620">
        <v>0</v>
      </c>
      <c r="FR620">
        <f t="shared" si="456"/>
        <v>0</v>
      </c>
      <c r="FS620">
        <v>0</v>
      </c>
      <c r="FX620">
        <v>0</v>
      </c>
      <c r="FY620">
        <v>0</v>
      </c>
      <c r="GA620" t="s">
        <v>3</v>
      </c>
      <c r="GD620">
        <v>1</v>
      </c>
      <c r="GF620">
        <v>964504961</v>
      </c>
      <c r="GG620">
        <v>2</v>
      </c>
      <c r="GH620">
        <v>1</v>
      </c>
      <c r="GI620">
        <v>2</v>
      </c>
      <c r="GJ620">
        <v>0</v>
      </c>
      <c r="GK620">
        <v>0</v>
      </c>
      <c r="GL620">
        <f t="shared" si="457"/>
        <v>0</v>
      </c>
      <c r="GM620">
        <f t="shared" si="458"/>
        <v>0</v>
      </c>
      <c r="GN620">
        <f t="shared" si="459"/>
        <v>0</v>
      </c>
      <c r="GO620">
        <f t="shared" si="460"/>
        <v>0</v>
      </c>
      <c r="GP620">
        <f t="shared" si="461"/>
        <v>0</v>
      </c>
      <c r="GR620">
        <v>0</v>
      </c>
      <c r="GS620">
        <v>3</v>
      </c>
      <c r="GT620">
        <v>0</v>
      </c>
      <c r="GU620" t="s">
        <v>3</v>
      </c>
      <c r="GV620">
        <f t="shared" si="462"/>
        <v>0</v>
      </c>
      <c r="GW620">
        <v>1</v>
      </c>
      <c r="GX620">
        <f t="shared" si="463"/>
        <v>0</v>
      </c>
      <c r="HA620">
        <v>0</v>
      </c>
      <c r="HB620">
        <v>0</v>
      </c>
      <c r="HC620">
        <f t="shared" si="464"/>
        <v>0</v>
      </c>
      <c r="HE620" t="s">
        <v>3</v>
      </c>
      <c r="HF620" t="s">
        <v>3</v>
      </c>
      <c r="HM620" t="s">
        <v>3</v>
      </c>
      <c r="HN620" t="s">
        <v>3</v>
      </c>
      <c r="HO620" t="s">
        <v>3</v>
      </c>
      <c r="HP620" t="s">
        <v>3</v>
      </c>
      <c r="HQ620" t="s">
        <v>3</v>
      </c>
      <c r="IK620">
        <v>0</v>
      </c>
    </row>
    <row r="621" spans="1:245" x14ac:dyDescent="0.2">
      <c r="A621">
        <v>17</v>
      </c>
      <c r="B621">
        <v>1</v>
      </c>
      <c r="E621" t="s">
        <v>663</v>
      </c>
      <c r="F621" t="s">
        <v>291</v>
      </c>
      <c r="G621" t="s">
        <v>292</v>
      </c>
      <c r="H621" t="s">
        <v>33</v>
      </c>
      <c r="I621">
        <v>0</v>
      </c>
      <c r="J621">
        <v>0</v>
      </c>
      <c r="K621">
        <v>0</v>
      </c>
      <c r="O621">
        <f t="shared" si="445"/>
        <v>0</v>
      </c>
      <c r="P621">
        <f>ROUND(CQ621*I621,2)</f>
        <v>0</v>
      </c>
      <c r="Q621">
        <f>ROUND(CR621*I621,2)</f>
        <v>0</v>
      </c>
      <c r="R621">
        <f>ROUND(CS621*I621,2)</f>
        <v>0</v>
      </c>
      <c r="S621">
        <f>ROUND(CT621*I621,2)</f>
        <v>0</v>
      </c>
      <c r="T621">
        <f t="shared" si="446"/>
        <v>0</v>
      </c>
      <c r="U621">
        <f>ROUND(CV621*I621,7)</f>
        <v>0</v>
      </c>
      <c r="V621">
        <f>ROUND(CW621*I621,7)</f>
        <v>0</v>
      </c>
      <c r="W621">
        <f t="shared" si="447"/>
        <v>0</v>
      </c>
      <c r="X621">
        <f t="shared" si="448"/>
        <v>0</v>
      </c>
      <c r="Y621">
        <f t="shared" si="449"/>
        <v>0</v>
      </c>
      <c r="AA621">
        <v>32945098</v>
      </c>
      <c r="AB621">
        <f t="shared" si="450"/>
        <v>60840.08</v>
      </c>
      <c r="AC621">
        <f>ROUND((ES621),6)</f>
        <v>60840.08</v>
      </c>
      <c r="AD621">
        <f>ROUND((((ET621)-(EU621))+AE621),6)</f>
        <v>0</v>
      </c>
      <c r="AE621">
        <f t="shared" si="465"/>
        <v>0</v>
      </c>
      <c r="AF621">
        <f t="shared" si="465"/>
        <v>0</v>
      </c>
      <c r="AG621">
        <f t="shared" si="451"/>
        <v>0</v>
      </c>
      <c r="AH621">
        <f t="shared" si="466"/>
        <v>0</v>
      </c>
      <c r="AI621">
        <f t="shared" si="466"/>
        <v>0</v>
      </c>
      <c r="AJ621">
        <f t="shared" si="452"/>
        <v>0</v>
      </c>
      <c r="AK621">
        <v>60840.08</v>
      </c>
      <c r="AL621">
        <v>60840.08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1</v>
      </c>
      <c r="AW621">
        <v>1</v>
      </c>
      <c r="AZ621">
        <v>1</v>
      </c>
      <c r="BA621">
        <v>1</v>
      </c>
      <c r="BB621">
        <v>1</v>
      </c>
      <c r="BC621">
        <v>1.23</v>
      </c>
      <c r="BD621" t="s">
        <v>3</v>
      </c>
      <c r="BE621" t="s">
        <v>3</v>
      </c>
      <c r="BF621" t="s">
        <v>3</v>
      </c>
      <c r="BG621" t="s">
        <v>3</v>
      </c>
      <c r="BH621">
        <v>3</v>
      </c>
      <c r="BI621">
        <v>1</v>
      </c>
      <c r="BJ621" t="s">
        <v>293</v>
      </c>
      <c r="BM621">
        <v>500001</v>
      </c>
      <c r="BN621">
        <v>0</v>
      </c>
      <c r="BO621" t="s">
        <v>291</v>
      </c>
      <c r="BP621">
        <v>1</v>
      </c>
      <c r="BQ621">
        <v>8</v>
      </c>
      <c r="BR621">
        <v>0</v>
      </c>
      <c r="BS621">
        <v>1</v>
      </c>
      <c r="BT621">
        <v>1</v>
      </c>
      <c r="BU621">
        <v>1</v>
      </c>
      <c r="BV621">
        <v>1</v>
      </c>
      <c r="BW621">
        <v>1</v>
      </c>
      <c r="BX621">
        <v>1</v>
      </c>
      <c r="BY621" t="s">
        <v>3</v>
      </c>
      <c r="BZ621">
        <v>0</v>
      </c>
      <c r="CA621">
        <v>0</v>
      </c>
      <c r="CB621" t="s">
        <v>3</v>
      </c>
      <c r="CE621">
        <v>0</v>
      </c>
      <c r="CF621">
        <v>0</v>
      </c>
      <c r="CG621">
        <v>0</v>
      </c>
      <c r="CM621">
        <v>0</v>
      </c>
      <c r="CN621" t="s">
        <v>3</v>
      </c>
      <c r="CO621">
        <v>0</v>
      </c>
      <c r="CP621">
        <f t="shared" si="453"/>
        <v>0</v>
      </c>
      <c r="CQ621">
        <f>ROUND(AL621*BC621,2)</f>
        <v>74833.3</v>
      </c>
      <c r="CR621">
        <f>ROUND(AM621*BB621,2)</f>
        <v>0</v>
      </c>
      <c r="CS621">
        <f>ROUND(AN621*BS621,2)</f>
        <v>0</v>
      </c>
      <c r="CT621">
        <f>ROUND(AO621*BA621,2)</f>
        <v>0</v>
      </c>
      <c r="CU621">
        <f t="shared" si="454"/>
        <v>0</v>
      </c>
      <c r="CV621">
        <f t="shared" si="467"/>
        <v>0</v>
      </c>
      <c r="CW621">
        <f t="shared" si="467"/>
        <v>0</v>
      </c>
      <c r="CX621">
        <f t="shared" si="455"/>
        <v>0</v>
      </c>
      <c r="CY621">
        <f>0</f>
        <v>0</v>
      </c>
      <c r="CZ621">
        <f>0</f>
        <v>0</v>
      </c>
      <c r="DC621" t="s">
        <v>3</v>
      </c>
      <c r="DD621" t="s">
        <v>3</v>
      </c>
      <c r="DE621" t="s">
        <v>3</v>
      </c>
      <c r="DF621" t="s">
        <v>3</v>
      </c>
      <c r="DG621" t="s">
        <v>3</v>
      </c>
      <c r="DH621" t="s">
        <v>3</v>
      </c>
      <c r="DI621" t="s">
        <v>3</v>
      </c>
      <c r="DJ621" t="s">
        <v>3</v>
      </c>
      <c r="DK621" t="s">
        <v>3</v>
      </c>
      <c r="DL621" t="s">
        <v>3</v>
      </c>
      <c r="DM621" t="s">
        <v>3</v>
      </c>
      <c r="DN621">
        <v>0</v>
      </c>
      <c r="DO621">
        <v>0</v>
      </c>
      <c r="DP621">
        <v>1</v>
      </c>
      <c r="DQ621">
        <v>1</v>
      </c>
      <c r="DU621">
        <v>1009</v>
      </c>
      <c r="DV621" t="s">
        <v>33</v>
      </c>
      <c r="DW621" t="s">
        <v>33</v>
      </c>
      <c r="DX621">
        <v>1000</v>
      </c>
      <c r="DZ621" t="s">
        <v>3</v>
      </c>
      <c r="EA621" t="s">
        <v>3</v>
      </c>
      <c r="EB621" t="s">
        <v>3</v>
      </c>
      <c r="EC621" t="s">
        <v>3</v>
      </c>
      <c r="EE621">
        <v>31727907</v>
      </c>
      <c r="EF621">
        <v>8</v>
      </c>
      <c r="EG621" t="s">
        <v>73</v>
      </c>
      <c r="EH621">
        <v>0</v>
      </c>
      <c r="EI621" t="s">
        <v>3</v>
      </c>
      <c r="EJ621">
        <v>1</v>
      </c>
      <c r="EK621">
        <v>500001</v>
      </c>
      <c r="EL621" t="s">
        <v>74</v>
      </c>
      <c r="EM621" t="s">
        <v>75</v>
      </c>
      <c r="EO621" t="s">
        <v>3</v>
      </c>
      <c r="EQ621">
        <v>0</v>
      </c>
      <c r="ER621">
        <v>60840.08</v>
      </c>
      <c r="ES621">
        <v>60840.08</v>
      </c>
      <c r="ET621">
        <v>0</v>
      </c>
      <c r="EU621">
        <v>0</v>
      </c>
      <c r="EV621">
        <v>0</v>
      </c>
      <c r="EW621">
        <v>0</v>
      </c>
      <c r="EX621">
        <v>0</v>
      </c>
      <c r="EY621">
        <v>0</v>
      </c>
      <c r="FQ621">
        <v>0</v>
      </c>
      <c r="FR621">
        <f t="shared" si="456"/>
        <v>0</v>
      </c>
      <c r="FS621">
        <v>0</v>
      </c>
      <c r="FX621">
        <v>0</v>
      </c>
      <c r="FY621">
        <v>0</v>
      </c>
      <c r="GA621" t="s">
        <v>3</v>
      </c>
      <c r="GD621">
        <v>1</v>
      </c>
      <c r="GF621">
        <v>-2132977165</v>
      </c>
      <c r="GG621">
        <v>2</v>
      </c>
      <c r="GH621">
        <v>1</v>
      </c>
      <c r="GI621">
        <v>2</v>
      </c>
      <c r="GJ621">
        <v>0</v>
      </c>
      <c r="GK621">
        <v>0</v>
      </c>
      <c r="GL621">
        <f t="shared" si="457"/>
        <v>0</v>
      </c>
      <c r="GM621">
        <f t="shared" si="458"/>
        <v>0</v>
      </c>
      <c r="GN621">
        <f t="shared" si="459"/>
        <v>0</v>
      </c>
      <c r="GO621">
        <f t="shared" si="460"/>
        <v>0</v>
      </c>
      <c r="GP621">
        <f t="shared" si="461"/>
        <v>0</v>
      </c>
      <c r="GR621">
        <v>0</v>
      </c>
      <c r="GS621">
        <v>3</v>
      </c>
      <c r="GT621">
        <v>0</v>
      </c>
      <c r="GU621" t="s">
        <v>3</v>
      </c>
      <c r="GV621">
        <f t="shared" si="462"/>
        <v>0</v>
      </c>
      <c r="GW621">
        <v>1</v>
      </c>
      <c r="GX621">
        <f t="shared" si="463"/>
        <v>0</v>
      </c>
      <c r="HA621">
        <v>0</v>
      </c>
      <c r="HB621">
        <v>0</v>
      </c>
      <c r="HC621">
        <f t="shared" si="464"/>
        <v>0</v>
      </c>
      <c r="HE621" t="s">
        <v>3</v>
      </c>
      <c r="HF621" t="s">
        <v>3</v>
      </c>
      <c r="HM621" t="s">
        <v>3</v>
      </c>
      <c r="HN621" t="s">
        <v>3</v>
      </c>
      <c r="HO621" t="s">
        <v>3</v>
      </c>
      <c r="HP621" t="s">
        <v>3</v>
      </c>
      <c r="HQ621" t="s">
        <v>3</v>
      </c>
      <c r="IK621">
        <v>0</v>
      </c>
    </row>
    <row r="622" spans="1:245" x14ac:dyDescent="0.2">
      <c r="A622">
        <v>17</v>
      </c>
      <c r="B622">
        <v>1</v>
      </c>
      <c r="C622">
        <f>ROW(SmtRes!A421)</f>
        <v>421</v>
      </c>
      <c r="D622">
        <f>ROW(EtalonRes!A421)</f>
        <v>421</v>
      </c>
      <c r="E622" t="s">
        <v>664</v>
      </c>
      <c r="F622" t="s">
        <v>489</v>
      </c>
      <c r="G622" t="s">
        <v>490</v>
      </c>
      <c r="H622" t="s">
        <v>22</v>
      </c>
      <c r="I622">
        <v>0</v>
      </c>
      <c r="J622">
        <v>0</v>
      </c>
      <c r="K622">
        <v>0</v>
      </c>
      <c r="O622">
        <f t="shared" si="445"/>
        <v>0</v>
      </c>
      <c r="P622">
        <f>SUMIF(SmtRes!AQ413:'SmtRes'!AQ421,"=1",SmtRes!DF413:'SmtRes'!DF421)</f>
        <v>0</v>
      </c>
      <c r="Q622">
        <f>SUMIF(SmtRes!AQ413:'SmtRes'!AQ421,"=1",SmtRes!DG413:'SmtRes'!DG421)</f>
        <v>0</v>
      </c>
      <c r="R622">
        <f>SUMIF(SmtRes!AQ413:'SmtRes'!AQ421,"=1",SmtRes!DH413:'SmtRes'!DH421)</f>
        <v>0</v>
      </c>
      <c r="S622">
        <f>SUMIF(SmtRes!AQ413:'SmtRes'!AQ421,"=1",SmtRes!DI413:'SmtRes'!DI421)</f>
        <v>0</v>
      </c>
      <c r="T622">
        <f t="shared" si="446"/>
        <v>0</v>
      </c>
      <c r="U622">
        <f>SUMIF(SmtRes!AQ413:'SmtRes'!AQ421,"=1",SmtRes!CV413:'SmtRes'!CV421)</f>
        <v>0</v>
      </c>
      <c r="V622">
        <f>SUMIF(SmtRes!AQ413:'SmtRes'!AQ421,"=1",SmtRes!CW413:'SmtRes'!CW421)</f>
        <v>0</v>
      </c>
      <c r="W622">
        <f t="shared" si="447"/>
        <v>0</v>
      </c>
      <c r="X622">
        <f t="shared" si="448"/>
        <v>0</v>
      </c>
      <c r="Y622">
        <f t="shared" si="449"/>
        <v>0</v>
      </c>
      <c r="AA622">
        <v>32945098</v>
      </c>
      <c r="AB622">
        <f t="shared" si="450"/>
        <v>17015.688764999999</v>
      </c>
      <c r="AC622">
        <f>ROUND((0),6)</f>
        <v>0</v>
      </c>
      <c r="AD622">
        <f>ROUND((((0)-(0))+AE622),6)</f>
        <v>0</v>
      </c>
      <c r="AE622">
        <f>ROUND((0),6)</f>
        <v>0</v>
      </c>
      <c r="AF622">
        <f>ROUND((SUM(SmtRes!BT413:'SmtRes'!BT421)),6)</f>
        <v>17015.688764999999</v>
      </c>
      <c r="AG622">
        <f t="shared" si="451"/>
        <v>0</v>
      </c>
      <c r="AH622">
        <f>(SUM(SmtRes!BU413:'SmtRes'!BU421))</f>
        <v>37.639499999999991</v>
      </c>
      <c r="AI622">
        <f>(SUM(SmtRes!BV413:'SmtRes'!BV421))</f>
        <v>0.13750000000000001</v>
      </c>
      <c r="AJ622">
        <f t="shared" si="452"/>
        <v>0</v>
      </c>
      <c r="AK622">
        <v>14796.251099999998</v>
      </c>
      <c r="AL622">
        <v>0</v>
      </c>
      <c r="AM622">
        <v>0</v>
      </c>
      <c r="AN622">
        <v>0</v>
      </c>
      <c r="AO622">
        <v>14796.251099999998</v>
      </c>
      <c r="AP622">
        <v>0</v>
      </c>
      <c r="AQ622">
        <v>32.729999999999997</v>
      </c>
      <c r="AR622">
        <v>0.11</v>
      </c>
      <c r="AS622">
        <v>0</v>
      </c>
      <c r="AT622">
        <v>90</v>
      </c>
      <c r="AU622">
        <v>41.65</v>
      </c>
      <c r="AV622">
        <v>1</v>
      </c>
      <c r="AW622">
        <v>1</v>
      </c>
      <c r="AZ622">
        <v>1</v>
      </c>
      <c r="BA622">
        <v>1</v>
      </c>
      <c r="BB622">
        <v>1</v>
      </c>
      <c r="BC622">
        <v>1</v>
      </c>
      <c r="BD622" t="s">
        <v>3</v>
      </c>
      <c r="BE622" t="s">
        <v>3</v>
      </c>
      <c r="BF622" t="s">
        <v>3</v>
      </c>
      <c r="BG622" t="s">
        <v>3</v>
      </c>
      <c r="BH622">
        <v>0</v>
      </c>
      <c r="BI622">
        <v>1</v>
      </c>
      <c r="BJ622" t="s">
        <v>491</v>
      </c>
      <c r="BM622">
        <v>15001</v>
      </c>
      <c r="BN622">
        <v>0</v>
      </c>
      <c r="BO622" t="s">
        <v>3</v>
      </c>
      <c r="BP622">
        <v>0</v>
      </c>
      <c r="BQ622">
        <v>2</v>
      </c>
      <c r="BR622">
        <v>0</v>
      </c>
      <c r="BS622">
        <v>1</v>
      </c>
      <c r="BT622">
        <v>1</v>
      </c>
      <c r="BU622">
        <v>1</v>
      </c>
      <c r="BV622">
        <v>1</v>
      </c>
      <c r="BW622">
        <v>1</v>
      </c>
      <c r="BX622">
        <v>1</v>
      </c>
      <c r="BY622" t="s">
        <v>3</v>
      </c>
      <c r="BZ622">
        <v>100</v>
      </c>
      <c r="CA622">
        <v>49</v>
      </c>
      <c r="CB622" t="s">
        <v>3</v>
      </c>
      <c r="CE622">
        <v>0</v>
      </c>
      <c r="CF622">
        <v>0</v>
      </c>
      <c r="CG622">
        <v>0</v>
      </c>
      <c r="CM622">
        <v>0</v>
      </c>
      <c r="CN622" t="s">
        <v>1038</v>
      </c>
      <c r="CO622">
        <v>0</v>
      </c>
      <c r="CP622">
        <f t="shared" si="453"/>
        <v>0</v>
      </c>
      <c r="CQ622">
        <f>SUMIF(SmtRes!AQ413:'SmtRes'!AQ421,"=1",SmtRes!AA413:'SmtRes'!AA421)</f>
        <v>0</v>
      </c>
      <c r="CR622">
        <f>SUMIF(SmtRes!AQ413:'SmtRes'!AQ421,"=1",SmtRes!AB413:'SmtRes'!AB421)</f>
        <v>0</v>
      </c>
      <c r="CS622">
        <f>SUMIF(SmtRes!AQ413:'SmtRes'!AQ421,"=1",SmtRes!AC413:'SmtRes'!AC421)</f>
        <v>0</v>
      </c>
      <c r="CT622">
        <f>SUMIF(SmtRes!AQ413:'SmtRes'!AQ421,"=1",SmtRes!AD413:'SmtRes'!AD421)</f>
        <v>452.07</v>
      </c>
      <c r="CU622">
        <f t="shared" si="454"/>
        <v>0</v>
      </c>
      <c r="CV622">
        <f>SUMIF(SmtRes!AQ413:'SmtRes'!AQ421,"=1",SmtRes!BU413:'SmtRes'!BU421)</f>
        <v>37.639499999999991</v>
      </c>
      <c r="CW622">
        <f>SUMIF(SmtRes!AQ413:'SmtRes'!AQ421,"=1",SmtRes!BV413:'SmtRes'!BV421)</f>
        <v>0.13750000000000001</v>
      </c>
      <c r="CX622">
        <f t="shared" si="455"/>
        <v>0</v>
      </c>
      <c r="CY622">
        <f>(((S622+R622)*AT622)/100)</f>
        <v>0</v>
      </c>
      <c r="CZ622">
        <f>(((S622+R622)*AU622)/100)</f>
        <v>0</v>
      </c>
      <c r="DC622" t="s">
        <v>3</v>
      </c>
      <c r="DD622" t="s">
        <v>3</v>
      </c>
      <c r="DE622" t="s">
        <v>520</v>
      </c>
      <c r="DF622" t="s">
        <v>520</v>
      </c>
      <c r="DG622" t="s">
        <v>521</v>
      </c>
      <c r="DH622" t="s">
        <v>3</v>
      </c>
      <c r="DI622" t="s">
        <v>521</v>
      </c>
      <c r="DJ622" t="s">
        <v>520</v>
      </c>
      <c r="DK622" t="s">
        <v>3</v>
      </c>
      <c r="DL622" t="s">
        <v>522</v>
      </c>
      <c r="DM622" t="s">
        <v>523</v>
      </c>
      <c r="DN622">
        <v>0</v>
      </c>
      <c r="DO622">
        <v>0</v>
      </c>
      <c r="DP622">
        <v>1</v>
      </c>
      <c r="DQ622">
        <v>1</v>
      </c>
      <c r="DU622">
        <v>1005</v>
      </c>
      <c r="DV622" t="s">
        <v>22</v>
      </c>
      <c r="DW622" t="s">
        <v>22</v>
      </c>
      <c r="DX622">
        <v>100</v>
      </c>
      <c r="DZ622" t="s">
        <v>3</v>
      </c>
      <c r="EA622" t="s">
        <v>3</v>
      </c>
      <c r="EB622" t="s">
        <v>3</v>
      </c>
      <c r="EC622" t="s">
        <v>3</v>
      </c>
      <c r="EE622">
        <v>31728000</v>
      </c>
      <c r="EF622">
        <v>2</v>
      </c>
      <c r="EG622" t="s">
        <v>24</v>
      </c>
      <c r="EH622">
        <v>15</v>
      </c>
      <c r="EI622" t="s">
        <v>182</v>
      </c>
      <c r="EJ622">
        <v>1</v>
      </c>
      <c r="EK622">
        <v>15001</v>
      </c>
      <c r="EL622" t="s">
        <v>182</v>
      </c>
      <c r="EM622" t="s">
        <v>183</v>
      </c>
      <c r="EO622" t="s">
        <v>44</v>
      </c>
      <c r="EQ622">
        <v>0</v>
      </c>
      <c r="ER622">
        <v>0</v>
      </c>
      <c r="ES622">
        <v>0</v>
      </c>
      <c r="ET622">
        <v>0</v>
      </c>
      <c r="EU622">
        <v>0</v>
      </c>
      <c r="EV622">
        <v>0</v>
      </c>
      <c r="EW622">
        <v>32.729999999999997</v>
      </c>
      <c r="EX622">
        <v>0.11</v>
      </c>
      <c r="EY622">
        <v>0</v>
      </c>
      <c r="FQ622">
        <v>0</v>
      </c>
      <c r="FR622">
        <f t="shared" si="456"/>
        <v>0</v>
      </c>
      <c r="FS622">
        <v>0</v>
      </c>
      <c r="FX622">
        <v>90</v>
      </c>
      <c r="FY622">
        <v>41.65</v>
      </c>
      <c r="GA622" t="s">
        <v>3</v>
      </c>
      <c r="GD622">
        <v>1</v>
      </c>
      <c r="GF622">
        <v>-766795007</v>
      </c>
      <c r="GG622">
        <v>2</v>
      </c>
      <c r="GH622">
        <v>1</v>
      </c>
      <c r="GI622">
        <v>-2</v>
      </c>
      <c r="GJ622">
        <v>0</v>
      </c>
      <c r="GK622">
        <v>0</v>
      </c>
      <c r="GL622">
        <f t="shared" si="457"/>
        <v>0</v>
      </c>
      <c r="GM622">
        <f t="shared" si="458"/>
        <v>0</v>
      </c>
      <c r="GN622">
        <f t="shared" si="459"/>
        <v>0</v>
      </c>
      <c r="GO622">
        <f t="shared" si="460"/>
        <v>0</v>
      </c>
      <c r="GP622">
        <f t="shared" si="461"/>
        <v>0</v>
      </c>
      <c r="GR622">
        <v>0</v>
      </c>
      <c r="GS622">
        <v>3</v>
      </c>
      <c r="GT622">
        <v>0</v>
      </c>
      <c r="GU622" t="s">
        <v>3</v>
      </c>
      <c r="GV622">
        <f t="shared" si="462"/>
        <v>0</v>
      </c>
      <c r="GW622">
        <v>1</v>
      </c>
      <c r="GX622">
        <f t="shared" si="463"/>
        <v>0</v>
      </c>
      <c r="HA622">
        <v>0</v>
      </c>
      <c r="HB622">
        <v>0</v>
      </c>
      <c r="HC622">
        <f t="shared" si="464"/>
        <v>0</v>
      </c>
      <c r="HE622" t="s">
        <v>3</v>
      </c>
      <c r="HF622" t="s">
        <v>3</v>
      </c>
      <c r="HM622" t="s">
        <v>3</v>
      </c>
      <c r="HN622" t="s">
        <v>184</v>
      </c>
      <c r="HO622" t="s">
        <v>185</v>
      </c>
      <c r="HP622" t="s">
        <v>182</v>
      </c>
      <c r="HQ622" t="s">
        <v>182</v>
      </c>
      <c r="IK622">
        <v>0</v>
      </c>
    </row>
    <row r="623" spans="1:245" x14ac:dyDescent="0.2">
      <c r="A623">
        <v>18</v>
      </c>
      <c r="B623">
        <v>1</v>
      </c>
      <c r="C623">
        <v>419</v>
      </c>
      <c r="E623" t="s">
        <v>665</v>
      </c>
      <c r="F623" t="s">
        <v>187</v>
      </c>
      <c r="G623" t="s">
        <v>188</v>
      </c>
      <c r="H623" t="s">
        <v>33</v>
      </c>
      <c r="I623">
        <v>0</v>
      </c>
      <c r="J623">
        <v>0.03</v>
      </c>
      <c r="K623">
        <v>0</v>
      </c>
      <c r="O623">
        <f t="shared" si="445"/>
        <v>0</v>
      </c>
      <c r="P623">
        <f>ROUND(CQ623*I623,2)</f>
        <v>0</v>
      </c>
      <c r="Q623">
        <f>ROUND(CR623*I623,2)</f>
        <v>0</v>
      </c>
      <c r="R623">
        <f>ROUND(CS623*I623,2)</f>
        <v>0</v>
      </c>
      <c r="S623">
        <f>ROUND(CT623*I623,2)</f>
        <v>0</v>
      </c>
      <c r="T623">
        <f t="shared" si="446"/>
        <v>0</v>
      </c>
      <c r="U623">
        <f>ROUND(CV623*I623,7)</f>
        <v>0</v>
      </c>
      <c r="V623">
        <f>ROUND(CW623*I623,7)</f>
        <v>0</v>
      </c>
      <c r="W623">
        <f t="shared" si="447"/>
        <v>0</v>
      </c>
      <c r="X623">
        <f t="shared" si="448"/>
        <v>0</v>
      </c>
      <c r="Y623">
        <f t="shared" si="449"/>
        <v>0</v>
      </c>
      <c r="AA623">
        <v>32945098</v>
      </c>
      <c r="AB623">
        <f t="shared" si="450"/>
        <v>0</v>
      </c>
      <c r="AC623">
        <f>ROUND((ES623),6)</f>
        <v>0</v>
      </c>
      <c r="AD623">
        <f>ROUND((((ET623)-(EU623))+AE623),6)</f>
        <v>0</v>
      </c>
      <c r="AE623">
        <f t="shared" ref="AE623:AF626" si="468">ROUND((EU623),6)</f>
        <v>0</v>
      </c>
      <c r="AF623">
        <f t="shared" si="468"/>
        <v>0</v>
      </c>
      <c r="AG623">
        <f t="shared" si="451"/>
        <v>0</v>
      </c>
      <c r="AH623">
        <f t="shared" ref="AH623:AI626" si="469">(EW623)</f>
        <v>0</v>
      </c>
      <c r="AI623">
        <f t="shared" si="469"/>
        <v>0</v>
      </c>
      <c r="AJ623">
        <f t="shared" si="452"/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100</v>
      </c>
      <c r="AU623">
        <v>49</v>
      </c>
      <c r="AV623">
        <v>1</v>
      </c>
      <c r="AW623">
        <v>1</v>
      </c>
      <c r="AZ623">
        <v>1</v>
      </c>
      <c r="BA623">
        <v>1</v>
      </c>
      <c r="BB623">
        <v>1</v>
      </c>
      <c r="BC623">
        <v>1</v>
      </c>
      <c r="BD623" t="s">
        <v>3</v>
      </c>
      <c r="BE623" t="s">
        <v>3</v>
      </c>
      <c r="BF623" t="s">
        <v>3</v>
      </c>
      <c r="BG623" t="s">
        <v>3</v>
      </c>
      <c r="BH623">
        <v>3</v>
      </c>
      <c r="BI623">
        <v>1</v>
      </c>
      <c r="BJ623" t="s">
        <v>3</v>
      </c>
      <c r="BM623">
        <v>15001</v>
      </c>
      <c r="BN623">
        <v>0</v>
      </c>
      <c r="BO623" t="s">
        <v>3</v>
      </c>
      <c r="BP623">
        <v>0</v>
      </c>
      <c r="BQ623">
        <v>2</v>
      </c>
      <c r="BR623">
        <v>0</v>
      </c>
      <c r="BS623">
        <v>1</v>
      </c>
      <c r="BT623">
        <v>1</v>
      </c>
      <c r="BU623">
        <v>1</v>
      </c>
      <c r="BV623">
        <v>1</v>
      </c>
      <c r="BW623">
        <v>1</v>
      </c>
      <c r="BX623">
        <v>1</v>
      </c>
      <c r="BY623" t="s">
        <v>3</v>
      </c>
      <c r="BZ623">
        <v>100</v>
      </c>
      <c r="CA623">
        <v>49</v>
      </c>
      <c r="CB623" t="s">
        <v>3</v>
      </c>
      <c r="CE623">
        <v>0</v>
      </c>
      <c r="CF623">
        <v>0</v>
      </c>
      <c r="CG623">
        <v>0</v>
      </c>
      <c r="CM623">
        <v>0</v>
      </c>
      <c r="CN623" t="s">
        <v>3</v>
      </c>
      <c r="CO623">
        <v>0</v>
      </c>
      <c r="CP623">
        <f t="shared" si="453"/>
        <v>0</v>
      </c>
      <c r="CQ623">
        <f>ROUND(AL623*BC623,2)</f>
        <v>0</v>
      </c>
      <c r="CR623">
        <f>ROUND(AM623*BB623,2)</f>
        <v>0</v>
      </c>
      <c r="CS623">
        <f>ROUND(AN623*BS623,2)</f>
        <v>0</v>
      </c>
      <c r="CT623">
        <f>ROUND(AO623*BA623,2)</f>
        <v>0</v>
      </c>
      <c r="CU623">
        <f t="shared" si="454"/>
        <v>0</v>
      </c>
      <c r="CV623">
        <f t="shared" ref="CV623:CW626" si="470">AH623</f>
        <v>0</v>
      </c>
      <c r="CW623">
        <f t="shared" si="470"/>
        <v>0</v>
      </c>
      <c r="CX623">
        <f t="shared" si="455"/>
        <v>0</v>
      </c>
      <c r="CY623">
        <f>(((S623+R623)*AT623)/100)</f>
        <v>0</v>
      </c>
      <c r="CZ623">
        <f>(((S623+R623)*AU623)/100)</f>
        <v>0</v>
      </c>
      <c r="DC623" t="s">
        <v>3</v>
      </c>
      <c r="DD623" t="s">
        <v>3</v>
      </c>
      <c r="DE623" t="s">
        <v>3</v>
      </c>
      <c r="DF623" t="s">
        <v>3</v>
      </c>
      <c r="DG623" t="s">
        <v>3</v>
      </c>
      <c r="DH623" t="s">
        <v>3</v>
      </c>
      <c r="DI623" t="s">
        <v>3</v>
      </c>
      <c r="DJ623" t="s">
        <v>3</v>
      </c>
      <c r="DK623" t="s">
        <v>3</v>
      </c>
      <c r="DL623" t="s">
        <v>3</v>
      </c>
      <c r="DM623" t="s">
        <v>3</v>
      </c>
      <c r="DN623">
        <v>0</v>
      </c>
      <c r="DO623">
        <v>0</v>
      </c>
      <c r="DP623">
        <v>1</v>
      </c>
      <c r="DQ623">
        <v>1</v>
      </c>
      <c r="DU623">
        <v>1009</v>
      </c>
      <c r="DV623" t="s">
        <v>33</v>
      </c>
      <c r="DW623" t="s">
        <v>33</v>
      </c>
      <c r="DX623">
        <v>1000</v>
      </c>
      <c r="DZ623" t="s">
        <v>3</v>
      </c>
      <c r="EA623" t="s">
        <v>3</v>
      </c>
      <c r="EB623" t="s">
        <v>3</v>
      </c>
      <c r="EC623" t="s">
        <v>3</v>
      </c>
      <c r="EE623">
        <v>31728000</v>
      </c>
      <c r="EF623">
        <v>2</v>
      </c>
      <c r="EG623" t="s">
        <v>24</v>
      </c>
      <c r="EH623">
        <v>15</v>
      </c>
      <c r="EI623" t="s">
        <v>182</v>
      </c>
      <c r="EJ623">
        <v>1</v>
      </c>
      <c r="EK623">
        <v>15001</v>
      </c>
      <c r="EL623" t="s">
        <v>182</v>
      </c>
      <c r="EM623" t="s">
        <v>183</v>
      </c>
      <c r="EO623" t="s">
        <v>3</v>
      </c>
      <c r="EQ623">
        <v>0</v>
      </c>
      <c r="ER623">
        <v>0</v>
      </c>
      <c r="ES623">
        <v>0</v>
      </c>
      <c r="ET623">
        <v>0</v>
      </c>
      <c r="EU623">
        <v>0</v>
      </c>
      <c r="EV623">
        <v>0</v>
      </c>
      <c r="EW623">
        <v>0</v>
      </c>
      <c r="EX623">
        <v>0</v>
      </c>
      <c r="FQ623">
        <v>0</v>
      </c>
      <c r="FR623">
        <f t="shared" si="456"/>
        <v>0</v>
      </c>
      <c r="FS623">
        <v>0</v>
      </c>
      <c r="FX623">
        <v>100</v>
      </c>
      <c r="FY623">
        <v>49</v>
      </c>
      <c r="GA623" t="s">
        <v>3</v>
      </c>
      <c r="GD623">
        <v>1</v>
      </c>
      <c r="GF623">
        <v>1853111044</v>
      </c>
      <c r="GG623">
        <v>2</v>
      </c>
      <c r="GH623">
        <v>1</v>
      </c>
      <c r="GI623">
        <v>-2</v>
      </c>
      <c r="GJ623">
        <v>0</v>
      </c>
      <c r="GK623">
        <v>0</v>
      </c>
      <c r="GL623">
        <f t="shared" si="457"/>
        <v>0</v>
      </c>
      <c r="GM623">
        <f t="shared" si="458"/>
        <v>0</v>
      </c>
      <c r="GN623">
        <f t="shared" si="459"/>
        <v>0</v>
      </c>
      <c r="GO623">
        <f t="shared" si="460"/>
        <v>0</v>
      </c>
      <c r="GP623">
        <f t="shared" si="461"/>
        <v>0</v>
      </c>
      <c r="GR623">
        <v>0</v>
      </c>
      <c r="GS623">
        <v>3</v>
      </c>
      <c r="GT623">
        <v>0</v>
      </c>
      <c r="GU623" t="s">
        <v>3</v>
      </c>
      <c r="GV623">
        <f t="shared" si="462"/>
        <v>0</v>
      </c>
      <c r="GW623">
        <v>1</v>
      </c>
      <c r="GX623">
        <f t="shared" si="463"/>
        <v>0</v>
      </c>
      <c r="HA623">
        <v>0</v>
      </c>
      <c r="HB623">
        <v>0</v>
      </c>
      <c r="HC623">
        <f t="shared" si="464"/>
        <v>0</v>
      </c>
      <c r="HE623" t="s">
        <v>3</v>
      </c>
      <c r="HF623" t="s">
        <v>3</v>
      </c>
      <c r="HM623" t="s">
        <v>3</v>
      </c>
      <c r="HN623" t="s">
        <v>184</v>
      </c>
      <c r="HO623" t="s">
        <v>185</v>
      </c>
      <c r="HP623" t="s">
        <v>182</v>
      </c>
      <c r="HQ623" t="s">
        <v>182</v>
      </c>
      <c r="IK623">
        <v>0</v>
      </c>
    </row>
    <row r="624" spans="1:245" x14ac:dyDescent="0.2">
      <c r="A624">
        <v>18</v>
      </c>
      <c r="B624">
        <v>1</v>
      </c>
      <c r="C624">
        <v>420</v>
      </c>
      <c r="E624" t="s">
        <v>666</v>
      </c>
      <c r="F624" t="s">
        <v>190</v>
      </c>
      <c r="G624" t="s">
        <v>191</v>
      </c>
      <c r="H624" t="s">
        <v>33</v>
      </c>
      <c r="I624">
        <v>0</v>
      </c>
      <c r="J624">
        <v>0.02</v>
      </c>
      <c r="K624">
        <v>0</v>
      </c>
      <c r="O624">
        <f t="shared" si="445"/>
        <v>0</v>
      </c>
      <c r="P624">
        <f>ROUND(CQ624*I624,2)</f>
        <v>0</v>
      </c>
      <c r="Q624">
        <f>ROUND(CR624*I624,2)</f>
        <v>0</v>
      </c>
      <c r="R624">
        <f>ROUND(CS624*I624,2)</f>
        <v>0</v>
      </c>
      <c r="S624">
        <f>ROUND(CT624*I624,2)</f>
        <v>0</v>
      </c>
      <c r="T624">
        <f t="shared" si="446"/>
        <v>0</v>
      </c>
      <c r="U624">
        <f>ROUND(CV624*I624,7)</f>
        <v>0</v>
      </c>
      <c r="V624">
        <f>ROUND(CW624*I624,7)</f>
        <v>0</v>
      </c>
      <c r="W624">
        <f t="shared" si="447"/>
        <v>0</v>
      </c>
      <c r="X624">
        <f t="shared" si="448"/>
        <v>0</v>
      </c>
      <c r="Y624">
        <f t="shared" si="449"/>
        <v>0</v>
      </c>
      <c r="AA624">
        <v>32945098</v>
      </c>
      <c r="AB624">
        <f t="shared" si="450"/>
        <v>0</v>
      </c>
      <c r="AC624">
        <f>ROUND((ES624),6)</f>
        <v>0</v>
      </c>
      <c r="AD624">
        <f>ROUND((((ET624)-(EU624))+AE624),6)</f>
        <v>0</v>
      </c>
      <c r="AE624">
        <f t="shared" si="468"/>
        <v>0</v>
      </c>
      <c r="AF624">
        <f t="shared" si="468"/>
        <v>0</v>
      </c>
      <c r="AG624">
        <f t="shared" si="451"/>
        <v>0</v>
      </c>
      <c r="AH624">
        <f t="shared" si="469"/>
        <v>0</v>
      </c>
      <c r="AI624">
        <f t="shared" si="469"/>
        <v>0</v>
      </c>
      <c r="AJ624">
        <f t="shared" si="452"/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100</v>
      </c>
      <c r="AU624">
        <v>49</v>
      </c>
      <c r="AV624">
        <v>1</v>
      </c>
      <c r="AW624">
        <v>1</v>
      </c>
      <c r="AZ624">
        <v>1</v>
      </c>
      <c r="BA624">
        <v>1</v>
      </c>
      <c r="BB624">
        <v>1</v>
      </c>
      <c r="BC624">
        <v>1</v>
      </c>
      <c r="BD624" t="s">
        <v>3</v>
      </c>
      <c r="BE624" t="s">
        <v>3</v>
      </c>
      <c r="BF624" t="s">
        <v>3</v>
      </c>
      <c r="BG624" t="s">
        <v>3</v>
      </c>
      <c r="BH624">
        <v>3</v>
      </c>
      <c r="BI624">
        <v>1</v>
      </c>
      <c r="BJ624" t="s">
        <v>3</v>
      </c>
      <c r="BM624">
        <v>15001</v>
      </c>
      <c r="BN624">
        <v>0</v>
      </c>
      <c r="BO624" t="s">
        <v>3</v>
      </c>
      <c r="BP624">
        <v>0</v>
      </c>
      <c r="BQ624">
        <v>2</v>
      </c>
      <c r="BR624">
        <v>0</v>
      </c>
      <c r="BS624">
        <v>1</v>
      </c>
      <c r="BT624">
        <v>1</v>
      </c>
      <c r="BU624">
        <v>1</v>
      </c>
      <c r="BV624">
        <v>1</v>
      </c>
      <c r="BW624">
        <v>1</v>
      </c>
      <c r="BX624">
        <v>1</v>
      </c>
      <c r="BY624" t="s">
        <v>3</v>
      </c>
      <c r="BZ624">
        <v>100</v>
      </c>
      <c r="CA624">
        <v>49</v>
      </c>
      <c r="CB624" t="s">
        <v>3</v>
      </c>
      <c r="CE624">
        <v>0</v>
      </c>
      <c r="CF624">
        <v>0</v>
      </c>
      <c r="CG624">
        <v>0</v>
      </c>
      <c r="CM624">
        <v>0</v>
      </c>
      <c r="CN624" t="s">
        <v>3</v>
      </c>
      <c r="CO624">
        <v>0</v>
      </c>
      <c r="CP624">
        <f t="shared" si="453"/>
        <v>0</v>
      </c>
      <c r="CQ624">
        <f>ROUND(AL624*BC624,2)</f>
        <v>0</v>
      </c>
      <c r="CR624">
        <f>ROUND(AM624*BB624,2)</f>
        <v>0</v>
      </c>
      <c r="CS624">
        <f>ROUND(AN624*BS624,2)</f>
        <v>0</v>
      </c>
      <c r="CT624">
        <f>ROUND(AO624*BA624,2)</f>
        <v>0</v>
      </c>
      <c r="CU624">
        <f t="shared" si="454"/>
        <v>0</v>
      </c>
      <c r="CV624">
        <f t="shared" si="470"/>
        <v>0</v>
      </c>
      <c r="CW624">
        <f t="shared" si="470"/>
        <v>0</v>
      </c>
      <c r="CX624">
        <f t="shared" si="455"/>
        <v>0</v>
      </c>
      <c r="CY624">
        <f>(((S624+R624)*AT624)/100)</f>
        <v>0</v>
      </c>
      <c r="CZ624">
        <f>(((S624+R624)*AU624)/100)</f>
        <v>0</v>
      </c>
      <c r="DC624" t="s">
        <v>3</v>
      </c>
      <c r="DD624" t="s">
        <v>3</v>
      </c>
      <c r="DE624" t="s">
        <v>3</v>
      </c>
      <c r="DF624" t="s">
        <v>3</v>
      </c>
      <c r="DG624" t="s">
        <v>3</v>
      </c>
      <c r="DH624" t="s">
        <v>3</v>
      </c>
      <c r="DI624" t="s">
        <v>3</v>
      </c>
      <c r="DJ624" t="s">
        <v>3</v>
      </c>
      <c r="DK624" t="s">
        <v>3</v>
      </c>
      <c r="DL624" t="s">
        <v>3</v>
      </c>
      <c r="DM624" t="s">
        <v>3</v>
      </c>
      <c r="DN624">
        <v>0</v>
      </c>
      <c r="DO624">
        <v>0</v>
      </c>
      <c r="DP624">
        <v>1</v>
      </c>
      <c r="DQ624">
        <v>1</v>
      </c>
      <c r="DU624">
        <v>1009</v>
      </c>
      <c r="DV624" t="s">
        <v>33</v>
      </c>
      <c r="DW624" t="s">
        <v>33</v>
      </c>
      <c r="DX624">
        <v>1000</v>
      </c>
      <c r="DZ624" t="s">
        <v>3</v>
      </c>
      <c r="EA624" t="s">
        <v>3</v>
      </c>
      <c r="EB624" t="s">
        <v>3</v>
      </c>
      <c r="EC624" t="s">
        <v>3</v>
      </c>
      <c r="EE624">
        <v>31728000</v>
      </c>
      <c r="EF624">
        <v>2</v>
      </c>
      <c r="EG624" t="s">
        <v>24</v>
      </c>
      <c r="EH624">
        <v>15</v>
      </c>
      <c r="EI624" t="s">
        <v>182</v>
      </c>
      <c r="EJ624">
        <v>1</v>
      </c>
      <c r="EK624">
        <v>15001</v>
      </c>
      <c r="EL624" t="s">
        <v>182</v>
      </c>
      <c r="EM624" t="s">
        <v>183</v>
      </c>
      <c r="EO624" t="s">
        <v>3</v>
      </c>
      <c r="EQ624">
        <v>0</v>
      </c>
      <c r="ER624">
        <v>0</v>
      </c>
      <c r="ES624">
        <v>0</v>
      </c>
      <c r="ET624">
        <v>0</v>
      </c>
      <c r="EU624">
        <v>0</v>
      </c>
      <c r="EV624">
        <v>0</v>
      </c>
      <c r="EW624">
        <v>0</v>
      </c>
      <c r="EX624">
        <v>0</v>
      </c>
      <c r="FQ624">
        <v>0</v>
      </c>
      <c r="FR624">
        <f t="shared" si="456"/>
        <v>0</v>
      </c>
      <c r="FS624">
        <v>0</v>
      </c>
      <c r="FX624">
        <v>100</v>
      </c>
      <c r="FY624">
        <v>49</v>
      </c>
      <c r="GA624" t="s">
        <v>3</v>
      </c>
      <c r="GD624">
        <v>1</v>
      </c>
      <c r="GF624">
        <v>696686784</v>
      </c>
      <c r="GG624">
        <v>2</v>
      </c>
      <c r="GH624">
        <v>1</v>
      </c>
      <c r="GI624">
        <v>-2</v>
      </c>
      <c r="GJ624">
        <v>0</v>
      </c>
      <c r="GK624">
        <v>0</v>
      </c>
      <c r="GL624">
        <f t="shared" si="457"/>
        <v>0</v>
      </c>
      <c r="GM624">
        <f t="shared" si="458"/>
        <v>0</v>
      </c>
      <c r="GN624">
        <f t="shared" si="459"/>
        <v>0</v>
      </c>
      <c r="GO624">
        <f t="shared" si="460"/>
        <v>0</v>
      </c>
      <c r="GP624">
        <f t="shared" si="461"/>
        <v>0</v>
      </c>
      <c r="GR624">
        <v>0</v>
      </c>
      <c r="GS624">
        <v>3</v>
      </c>
      <c r="GT624">
        <v>0</v>
      </c>
      <c r="GU624" t="s">
        <v>3</v>
      </c>
      <c r="GV624">
        <f t="shared" si="462"/>
        <v>0</v>
      </c>
      <c r="GW624">
        <v>1</v>
      </c>
      <c r="GX624">
        <f t="shared" si="463"/>
        <v>0</v>
      </c>
      <c r="HA624">
        <v>0</v>
      </c>
      <c r="HB624">
        <v>0</v>
      </c>
      <c r="HC624">
        <f t="shared" si="464"/>
        <v>0</v>
      </c>
      <c r="HE624" t="s">
        <v>3</v>
      </c>
      <c r="HF624" t="s">
        <v>3</v>
      </c>
      <c r="HM624" t="s">
        <v>3</v>
      </c>
      <c r="HN624" t="s">
        <v>184</v>
      </c>
      <c r="HO624" t="s">
        <v>185</v>
      </c>
      <c r="HP624" t="s">
        <v>182</v>
      </c>
      <c r="HQ624" t="s">
        <v>182</v>
      </c>
      <c r="IK624">
        <v>0</v>
      </c>
    </row>
    <row r="625" spans="1:245" x14ac:dyDescent="0.2">
      <c r="A625">
        <v>17</v>
      </c>
      <c r="B625">
        <v>1</v>
      </c>
      <c r="E625" t="s">
        <v>667</v>
      </c>
      <c r="F625" t="s">
        <v>193</v>
      </c>
      <c r="G625" t="s">
        <v>194</v>
      </c>
      <c r="H625" t="s">
        <v>33</v>
      </c>
      <c r="I625">
        <v>0</v>
      </c>
      <c r="J625">
        <v>0</v>
      </c>
      <c r="K625">
        <v>0</v>
      </c>
      <c r="O625">
        <f t="shared" si="445"/>
        <v>0</v>
      </c>
      <c r="P625">
        <f>ROUND(CQ625*I625,2)</f>
        <v>0</v>
      </c>
      <c r="Q625">
        <f>ROUND(CR625*I625,2)</f>
        <v>0</v>
      </c>
      <c r="R625">
        <f>ROUND(CS625*I625,2)</f>
        <v>0</v>
      </c>
      <c r="S625">
        <f>ROUND(CT625*I625,2)</f>
        <v>0</v>
      </c>
      <c r="T625">
        <f t="shared" si="446"/>
        <v>0</v>
      </c>
      <c r="U625">
        <f>ROUND(CV625*I625,7)</f>
        <v>0</v>
      </c>
      <c r="V625">
        <f>ROUND(CW625*I625,7)</f>
        <v>0</v>
      </c>
      <c r="W625">
        <f t="shared" si="447"/>
        <v>0</v>
      </c>
      <c r="X625">
        <f t="shared" si="448"/>
        <v>0</v>
      </c>
      <c r="Y625">
        <f t="shared" si="449"/>
        <v>0</v>
      </c>
      <c r="AA625">
        <v>32945098</v>
      </c>
      <c r="AB625">
        <f t="shared" si="450"/>
        <v>79606.460000000006</v>
      </c>
      <c r="AC625">
        <f>ROUND((ES625),6)</f>
        <v>79606.460000000006</v>
      </c>
      <c r="AD625">
        <f>ROUND((((ET625)-(EU625))+AE625),6)</f>
        <v>0</v>
      </c>
      <c r="AE625">
        <f t="shared" si="468"/>
        <v>0</v>
      </c>
      <c r="AF625">
        <f t="shared" si="468"/>
        <v>0</v>
      </c>
      <c r="AG625">
        <f t="shared" si="451"/>
        <v>0</v>
      </c>
      <c r="AH625">
        <f t="shared" si="469"/>
        <v>0</v>
      </c>
      <c r="AI625">
        <f t="shared" si="469"/>
        <v>0</v>
      </c>
      <c r="AJ625">
        <f t="shared" si="452"/>
        <v>0</v>
      </c>
      <c r="AK625">
        <v>79606.460000000006</v>
      </c>
      <c r="AL625">
        <v>79606.460000000006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1</v>
      </c>
      <c r="AW625">
        <v>1</v>
      </c>
      <c r="AZ625">
        <v>1</v>
      </c>
      <c r="BA625">
        <v>1</v>
      </c>
      <c r="BB625">
        <v>1</v>
      </c>
      <c r="BC625">
        <v>1</v>
      </c>
      <c r="BD625" t="s">
        <v>3</v>
      </c>
      <c r="BE625" t="s">
        <v>3</v>
      </c>
      <c r="BF625" t="s">
        <v>3</v>
      </c>
      <c r="BG625" t="s">
        <v>3</v>
      </c>
      <c r="BH625">
        <v>3</v>
      </c>
      <c r="BI625">
        <v>1</v>
      </c>
      <c r="BJ625" t="s">
        <v>195</v>
      </c>
      <c r="BM625">
        <v>500001</v>
      </c>
      <c r="BN625">
        <v>0</v>
      </c>
      <c r="BO625" t="s">
        <v>3</v>
      </c>
      <c r="BP625">
        <v>0</v>
      </c>
      <c r="BQ625">
        <v>8</v>
      </c>
      <c r="BR625">
        <v>0</v>
      </c>
      <c r="BS625">
        <v>1</v>
      </c>
      <c r="BT625">
        <v>1</v>
      </c>
      <c r="BU625">
        <v>1</v>
      </c>
      <c r="BV625">
        <v>1</v>
      </c>
      <c r="BW625">
        <v>1</v>
      </c>
      <c r="BX625">
        <v>1</v>
      </c>
      <c r="BY625" t="s">
        <v>3</v>
      </c>
      <c r="BZ625">
        <v>0</v>
      </c>
      <c r="CA625">
        <v>0</v>
      </c>
      <c r="CB625" t="s">
        <v>3</v>
      </c>
      <c r="CE625">
        <v>0</v>
      </c>
      <c r="CF625">
        <v>0</v>
      </c>
      <c r="CG625">
        <v>0</v>
      </c>
      <c r="CM625">
        <v>0</v>
      </c>
      <c r="CN625" t="s">
        <v>3</v>
      </c>
      <c r="CO625">
        <v>0</v>
      </c>
      <c r="CP625">
        <f t="shared" si="453"/>
        <v>0</v>
      </c>
      <c r="CQ625">
        <f>ROUND(AL625*BC625,2)</f>
        <v>79606.460000000006</v>
      </c>
      <c r="CR625">
        <f>ROUND(AM625*BB625,2)</f>
        <v>0</v>
      </c>
      <c r="CS625">
        <f>ROUND(AN625*BS625,2)</f>
        <v>0</v>
      </c>
      <c r="CT625">
        <f>ROUND(AO625*BA625,2)</f>
        <v>0</v>
      </c>
      <c r="CU625">
        <f t="shared" si="454"/>
        <v>0</v>
      </c>
      <c r="CV625">
        <f t="shared" si="470"/>
        <v>0</v>
      </c>
      <c r="CW625">
        <f t="shared" si="470"/>
        <v>0</v>
      </c>
      <c r="CX625">
        <f t="shared" si="455"/>
        <v>0</v>
      </c>
      <c r="CY625">
        <f>0</f>
        <v>0</v>
      </c>
      <c r="CZ625">
        <f>0</f>
        <v>0</v>
      </c>
      <c r="DC625" t="s">
        <v>3</v>
      </c>
      <c r="DD625" t="s">
        <v>3</v>
      </c>
      <c r="DE625" t="s">
        <v>3</v>
      </c>
      <c r="DF625" t="s">
        <v>3</v>
      </c>
      <c r="DG625" t="s">
        <v>3</v>
      </c>
      <c r="DH625" t="s">
        <v>3</v>
      </c>
      <c r="DI625" t="s">
        <v>3</v>
      </c>
      <c r="DJ625" t="s">
        <v>3</v>
      </c>
      <c r="DK625" t="s">
        <v>3</v>
      </c>
      <c r="DL625" t="s">
        <v>3</v>
      </c>
      <c r="DM625" t="s">
        <v>3</v>
      </c>
      <c r="DN625">
        <v>0</v>
      </c>
      <c r="DO625">
        <v>0</v>
      </c>
      <c r="DP625">
        <v>1</v>
      </c>
      <c r="DQ625">
        <v>1</v>
      </c>
      <c r="DU625">
        <v>1009</v>
      </c>
      <c r="DV625" t="s">
        <v>33</v>
      </c>
      <c r="DW625" t="s">
        <v>33</v>
      </c>
      <c r="DX625">
        <v>1000</v>
      </c>
      <c r="DZ625" t="s">
        <v>3</v>
      </c>
      <c r="EA625" t="s">
        <v>3</v>
      </c>
      <c r="EB625" t="s">
        <v>3</v>
      </c>
      <c r="EC625" t="s">
        <v>3</v>
      </c>
      <c r="EE625">
        <v>31727907</v>
      </c>
      <c r="EF625">
        <v>8</v>
      </c>
      <c r="EG625" t="s">
        <v>73</v>
      </c>
      <c r="EH625">
        <v>0</v>
      </c>
      <c r="EI625" t="s">
        <v>3</v>
      </c>
      <c r="EJ625">
        <v>1</v>
      </c>
      <c r="EK625">
        <v>500001</v>
      </c>
      <c r="EL625" t="s">
        <v>74</v>
      </c>
      <c r="EM625" t="s">
        <v>75</v>
      </c>
      <c r="EO625" t="s">
        <v>3</v>
      </c>
      <c r="EQ625">
        <v>0</v>
      </c>
      <c r="ER625">
        <v>79606.460000000006</v>
      </c>
      <c r="ES625">
        <v>79606.460000000006</v>
      </c>
      <c r="ET625">
        <v>0</v>
      </c>
      <c r="EU625">
        <v>0</v>
      </c>
      <c r="EV625">
        <v>0</v>
      </c>
      <c r="EW625">
        <v>0</v>
      </c>
      <c r="EX625">
        <v>0</v>
      </c>
      <c r="EY625">
        <v>0</v>
      </c>
      <c r="FQ625">
        <v>1143.47</v>
      </c>
      <c r="FR625">
        <f t="shared" si="456"/>
        <v>0</v>
      </c>
      <c r="FS625">
        <v>0</v>
      </c>
      <c r="FX625">
        <v>0</v>
      </c>
      <c r="FY625">
        <v>0</v>
      </c>
      <c r="GA625" t="s">
        <v>3</v>
      </c>
      <c r="GD625">
        <v>1</v>
      </c>
      <c r="GE625">
        <v>52265.82</v>
      </c>
      <c r="GF625">
        <v>1141136802</v>
      </c>
      <c r="GG625">
        <v>2</v>
      </c>
      <c r="GH625">
        <v>1</v>
      </c>
      <c r="GI625">
        <v>-2</v>
      </c>
      <c r="GJ625">
        <v>0</v>
      </c>
      <c r="GK625">
        <v>0</v>
      </c>
      <c r="GL625">
        <f t="shared" si="457"/>
        <v>0</v>
      </c>
      <c r="GM625">
        <f t="shared" si="458"/>
        <v>0</v>
      </c>
      <c r="GN625">
        <f t="shared" si="459"/>
        <v>0</v>
      </c>
      <c r="GO625">
        <f t="shared" si="460"/>
        <v>0</v>
      </c>
      <c r="GP625">
        <f t="shared" si="461"/>
        <v>0</v>
      </c>
      <c r="GR625">
        <v>3</v>
      </c>
      <c r="GS625">
        <v>3</v>
      </c>
      <c r="GT625">
        <v>0</v>
      </c>
      <c r="GU625" t="s">
        <v>3</v>
      </c>
      <c r="GV625">
        <f t="shared" si="462"/>
        <v>0</v>
      </c>
      <c r="GW625">
        <v>1</v>
      </c>
      <c r="GX625">
        <f t="shared" si="463"/>
        <v>0</v>
      </c>
      <c r="HA625">
        <v>0</v>
      </c>
      <c r="HB625">
        <v>0</v>
      </c>
      <c r="HC625">
        <f t="shared" si="464"/>
        <v>0</v>
      </c>
      <c r="HE625" t="s">
        <v>3</v>
      </c>
      <c r="HF625" t="s">
        <v>3</v>
      </c>
      <c r="HM625" t="s">
        <v>3</v>
      </c>
      <c r="HN625" t="s">
        <v>3</v>
      </c>
      <c r="HO625" t="s">
        <v>3</v>
      </c>
      <c r="HP625" t="s">
        <v>3</v>
      </c>
      <c r="HQ625" t="s">
        <v>3</v>
      </c>
      <c r="IK625">
        <v>0</v>
      </c>
    </row>
    <row r="626" spans="1:245" x14ac:dyDescent="0.2">
      <c r="A626">
        <v>17</v>
      </c>
      <c r="B626">
        <v>1</v>
      </c>
      <c r="E626" t="s">
        <v>668</v>
      </c>
      <c r="F626" t="s">
        <v>291</v>
      </c>
      <c r="G626" t="s">
        <v>292</v>
      </c>
      <c r="H626" t="s">
        <v>33</v>
      </c>
      <c r="I626">
        <v>0</v>
      </c>
      <c r="J626">
        <v>0</v>
      </c>
      <c r="K626">
        <v>0</v>
      </c>
      <c r="O626">
        <f t="shared" si="445"/>
        <v>0</v>
      </c>
      <c r="P626">
        <f>ROUND(CQ626*I626,2)</f>
        <v>0</v>
      </c>
      <c r="Q626">
        <f>ROUND(CR626*I626,2)</f>
        <v>0</v>
      </c>
      <c r="R626">
        <f>ROUND(CS626*I626,2)</f>
        <v>0</v>
      </c>
      <c r="S626">
        <f>ROUND(CT626*I626,2)</f>
        <v>0</v>
      </c>
      <c r="T626">
        <f t="shared" si="446"/>
        <v>0</v>
      </c>
      <c r="U626">
        <f>ROUND(CV626*I626,7)</f>
        <v>0</v>
      </c>
      <c r="V626">
        <f>ROUND(CW626*I626,7)</f>
        <v>0</v>
      </c>
      <c r="W626">
        <f t="shared" si="447"/>
        <v>0</v>
      </c>
      <c r="X626">
        <f t="shared" si="448"/>
        <v>0</v>
      </c>
      <c r="Y626">
        <f t="shared" si="449"/>
        <v>0</v>
      </c>
      <c r="AA626">
        <v>32945098</v>
      </c>
      <c r="AB626">
        <f t="shared" si="450"/>
        <v>60840.08</v>
      </c>
      <c r="AC626">
        <f>ROUND((ES626),6)</f>
        <v>60840.08</v>
      </c>
      <c r="AD626">
        <f>ROUND((((ET626)-(EU626))+AE626),6)</f>
        <v>0</v>
      </c>
      <c r="AE626">
        <f t="shared" si="468"/>
        <v>0</v>
      </c>
      <c r="AF626">
        <f t="shared" si="468"/>
        <v>0</v>
      </c>
      <c r="AG626">
        <f t="shared" si="451"/>
        <v>0</v>
      </c>
      <c r="AH626">
        <f t="shared" si="469"/>
        <v>0</v>
      </c>
      <c r="AI626">
        <f t="shared" si="469"/>
        <v>0</v>
      </c>
      <c r="AJ626">
        <f t="shared" si="452"/>
        <v>0</v>
      </c>
      <c r="AK626">
        <v>60840.08</v>
      </c>
      <c r="AL626">
        <v>60840.08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1</v>
      </c>
      <c r="AW626">
        <v>1</v>
      </c>
      <c r="AZ626">
        <v>1</v>
      </c>
      <c r="BA626">
        <v>1</v>
      </c>
      <c r="BB626">
        <v>1</v>
      </c>
      <c r="BC626">
        <v>1.23</v>
      </c>
      <c r="BD626" t="s">
        <v>3</v>
      </c>
      <c r="BE626" t="s">
        <v>3</v>
      </c>
      <c r="BF626" t="s">
        <v>3</v>
      </c>
      <c r="BG626" t="s">
        <v>3</v>
      </c>
      <c r="BH626">
        <v>3</v>
      </c>
      <c r="BI626">
        <v>1</v>
      </c>
      <c r="BJ626" t="s">
        <v>293</v>
      </c>
      <c r="BM626">
        <v>500001</v>
      </c>
      <c r="BN626">
        <v>0</v>
      </c>
      <c r="BO626" t="s">
        <v>291</v>
      </c>
      <c r="BP626">
        <v>1</v>
      </c>
      <c r="BQ626">
        <v>8</v>
      </c>
      <c r="BR626">
        <v>0</v>
      </c>
      <c r="BS626">
        <v>1</v>
      </c>
      <c r="BT626">
        <v>1</v>
      </c>
      <c r="BU626">
        <v>1</v>
      </c>
      <c r="BV626">
        <v>1</v>
      </c>
      <c r="BW626">
        <v>1</v>
      </c>
      <c r="BX626">
        <v>1</v>
      </c>
      <c r="BY626" t="s">
        <v>3</v>
      </c>
      <c r="BZ626">
        <v>0</v>
      </c>
      <c r="CA626">
        <v>0</v>
      </c>
      <c r="CB626" t="s">
        <v>3</v>
      </c>
      <c r="CE626">
        <v>0</v>
      </c>
      <c r="CF626">
        <v>0</v>
      </c>
      <c r="CG626">
        <v>0</v>
      </c>
      <c r="CM626">
        <v>0</v>
      </c>
      <c r="CN626" t="s">
        <v>3</v>
      </c>
      <c r="CO626">
        <v>0</v>
      </c>
      <c r="CP626">
        <f t="shared" si="453"/>
        <v>0</v>
      </c>
      <c r="CQ626">
        <f>ROUND(AL626*BC626,2)</f>
        <v>74833.3</v>
      </c>
      <c r="CR626">
        <f>ROUND(AM626*BB626,2)</f>
        <v>0</v>
      </c>
      <c r="CS626">
        <f>ROUND(AN626*BS626,2)</f>
        <v>0</v>
      </c>
      <c r="CT626">
        <f>ROUND(AO626*BA626,2)</f>
        <v>0</v>
      </c>
      <c r="CU626">
        <f t="shared" si="454"/>
        <v>0</v>
      </c>
      <c r="CV626">
        <f t="shared" si="470"/>
        <v>0</v>
      </c>
      <c r="CW626">
        <f t="shared" si="470"/>
        <v>0</v>
      </c>
      <c r="CX626">
        <f t="shared" si="455"/>
        <v>0</v>
      </c>
      <c r="CY626">
        <f>0</f>
        <v>0</v>
      </c>
      <c r="CZ626">
        <f>0</f>
        <v>0</v>
      </c>
      <c r="DC626" t="s">
        <v>3</v>
      </c>
      <c r="DD626" t="s">
        <v>3</v>
      </c>
      <c r="DE626" t="s">
        <v>3</v>
      </c>
      <c r="DF626" t="s">
        <v>3</v>
      </c>
      <c r="DG626" t="s">
        <v>3</v>
      </c>
      <c r="DH626" t="s">
        <v>3</v>
      </c>
      <c r="DI626" t="s">
        <v>3</v>
      </c>
      <c r="DJ626" t="s">
        <v>3</v>
      </c>
      <c r="DK626" t="s">
        <v>3</v>
      </c>
      <c r="DL626" t="s">
        <v>3</v>
      </c>
      <c r="DM626" t="s">
        <v>3</v>
      </c>
      <c r="DN626">
        <v>0</v>
      </c>
      <c r="DO626">
        <v>0</v>
      </c>
      <c r="DP626">
        <v>1</v>
      </c>
      <c r="DQ626">
        <v>1</v>
      </c>
      <c r="DU626">
        <v>1009</v>
      </c>
      <c r="DV626" t="s">
        <v>33</v>
      </c>
      <c r="DW626" t="s">
        <v>33</v>
      </c>
      <c r="DX626">
        <v>1000</v>
      </c>
      <c r="DZ626" t="s">
        <v>3</v>
      </c>
      <c r="EA626" t="s">
        <v>3</v>
      </c>
      <c r="EB626" t="s">
        <v>3</v>
      </c>
      <c r="EC626" t="s">
        <v>3</v>
      </c>
      <c r="EE626">
        <v>31727907</v>
      </c>
      <c r="EF626">
        <v>8</v>
      </c>
      <c r="EG626" t="s">
        <v>73</v>
      </c>
      <c r="EH626">
        <v>0</v>
      </c>
      <c r="EI626" t="s">
        <v>3</v>
      </c>
      <c r="EJ626">
        <v>1</v>
      </c>
      <c r="EK626">
        <v>500001</v>
      </c>
      <c r="EL626" t="s">
        <v>74</v>
      </c>
      <c r="EM626" t="s">
        <v>75</v>
      </c>
      <c r="EO626" t="s">
        <v>3</v>
      </c>
      <c r="EQ626">
        <v>0</v>
      </c>
      <c r="ER626">
        <v>60840.08</v>
      </c>
      <c r="ES626">
        <v>60840.08</v>
      </c>
      <c r="ET626">
        <v>0</v>
      </c>
      <c r="EU626">
        <v>0</v>
      </c>
      <c r="EV626">
        <v>0</v>
      </c>
      <c r="EW626">
        <v>0</v>
      </c>
      <c r="EX626">
        <v>0</v>
      </c>
      <c r="EY626">
        <v>0</v>
      </c>
      <c r="FQ626">
        <v>0</v>
      </c>
      <c r="FR626">
        <f t="shared" si="456"/>
        <v>0</v>
      </c>
      <c r="FS626">
        <v>0</v>
      </c>
      <c r="FX626">
        <v>0</v>
      </c>
      <c r="FY626">
        <v>0</v>
      </c>
      <c r="GA626" t="s">
        <v>3</v>
      </c>
      <c r="GD626">
        <v>1</v>
      </c>
      <c r="GF626">
        <v>-2132977165</v>
      </c>
      <c r="GG626">
        <v>2</v>
      </c>
      <c r="GH626">
        <v>1</v>
      </c>
      <c r="GI626">
        <v>2</v>
      </c>
      <c r="GJ626">
        <v>0</v>
      </c>
      <c r="GK626">
        <v>0</v>
      </c>
      <c r="GL626">
        <f t="shared" si="457"/>
        <v>0</v>
      </c>
      <c r="GM626">
        <f t="shared" si="458"/>
        <v>0</v>
      </c>
      <c r="GN626">
        <f t="shared" si="459"/>
        <v>0</v>
      </c>
      <c r="GO626">
        <f t="shared" si="460"/>
        <v>0</v>
      </c>
      <c r="GP626">
        <f t="shared" si="461"/>
        <v>0</v>
      </c>
      <c r="GR626">
        <v>0</v>
      </c>
      <c r="GS626">
        <v>3</v>
      </c>
      <c r="GT626">
        <v>0</v>
      </c>
      <c r="GU626" t="s">
        <v>3</v>
      </c>
      <c r="GV626">
        <f t="shared" si="462"/>
        <v>0</v>
      </c>
      <c r="GW626">
        <v>1</v>
      </c>
      <c r="GX626">
        <f t="shared" si="463"/>
        <v>0</v>
      </c>
      <c r="HA626">
        <v>0</v>
      </c>
      <c r="HB626">
        <v>0</v>
      </c>
      <c r="HC626">
        <f t="shared" si="464"/>
        <v>0</v>
      </c>
      <c r="HE626" t="s">
        <v>3</v>
      </c>
      <c r="HF626" t="s">
        <v>3</v>
      </c>
      <c r="HM626" t="s">
        <v>3</v>
      </c>
      <c r="HN626" t="s">
        <v>3</v>
      </c>
      <c r="HO626" t="s">
        <v>3</v>
      </c>
      <c r="HP626" t="s">
        <v>3</v>
      </c>
      <c r="HQ626" t="s">
        <v>3</v>
      </c>
      <c r="IK626">
        <v>0</v>
      </c>
    </row>
    <row r="627" spans="1:245" x14ac:dyDescent="0.2">
      <c r="A627">
        <v>17</v>
      </c>
      <c r="B627">
        <v>1</v>
      </c>
      <c r="C627">
        <f>ROW(SmtRes!A423)</f>
        <v>423</v>
      </c>
      <c r="D627">
        <f>ROW(EtalonRes!A423)</f>
        <v>423</v>
      </c>
      <c r="E627" t="s">
        <v>669</v>
      </c>
      <c r="F627" t="s">
        <v>565</v>
      </c>
      <c r="G627" t="s">
        <v>566</v>
      </c>
      <c r="H627" t="s">
        <v>22</v>
      </c>
      <c r="I627">
        <v>0</v>
      </c>
      <c r="J627">
        <v>0</v>
      </c>
      <c r="K627">
        <v>0</v>
      </c>
      <c r="O627">
        <f t="shared" si="445"/>
        <v>0</v>
      </c>
      <c r="P627">
        <f>SUMIF(SmtRes!AQ422:'SmtRes'!AQ423,"=1",SmtRes!DF422:'SmtRes'!DF423)</f>
        <v>0</v>
      </c>
      <c r="Q627">
        <f>SUMIF(SmtRes!AQ422:'SmtRes'!AQ423,"=1",SmtRes!DG422:'SmtRes'!DG423)</f>
        <v>0</v>
      </c>
      <c r="R627">
        <f>SUMIF(SmtRes!AQ422:'SmtRes'!AQ423,"=1",SmtRes!DH422:'SmtRes'!DH423)</f>
        <v>0</v>
      </c>
      <c r="S627">
        <f>SUMIF(SmtRes!AQ422:'SmtRes'!AQ423,"=1",SmtRes!DI422:'SmtRes'!DI423)</f>
        <v>0</v>
      </c>
      <c r="T627">
        <f t="shared" si="446"/>
        <v>0</v>
      </c>
      <c r="U627">
        <f>SUMIF(SmtRes!AQ422:'SmtRes'!AQ423,"=1",SmtRes!CV422:'SmtRes'!CV423)</f>
        <v>0</v>
      </c>
      <c r="V627">
        <f>SUMIF(SmtRes!AQ422:'SmtRes'!AQ423,"=1",SmtRes!CW422:'SmtRes'!CW423)</f>
        <v>0</v>
      </c>
      <c r="W627">
        <f t="shared" si="447"/>
        <v>0</v>
      </c>
      <c r="X627">
        <f t="shared" si="448"/>
        <v>0</v>
      </c>
      <c r="Y627">
        <f t="shared" si="449"/>
        <v>0</v>
      </c>
      <c r="AA627">
        <v>32945098</v>
      </c>
      <c r="AB627">
        <f t="shared" si="450"/>
        <v>14741.2896</v>
      </c>
      <c r="AC627">
        <f>ROUND((0),6)</f>
        <v>0</v>
      </c>
      <c r="AD627">
        <f>ROUND((((0)-(0))+AE627),6)</f>
        <v>0</v>
      </c>
      <c r="AE627">
        <f>ROUND((0),6)</f>
        <v>0</v>
      </c>
      <c r="AF627">
        <f>ROUND((SUM(SmtRes!BT422:'SmtRes'!BT423)),6)</f>
        <v>14741.2896</v>
      </c>
      <c r="AG627">
        <f t="shared" si="451"/>
        <v>0</v>
      </c>
      <c r="AH627">
        <f>(SUM(SmtRes!BU422:'SmtRes'!BU423))</f>
        <v>36.28</v>
      </c>
      <c r="AI627">
        <f>(0)</f>
        <v>0</v>
      </c>
      <c r="AJ627">
        <f t="shared" si="452"/>
        <v>0</v>
      </c>
      <c r="AK627">
        <v>14741.2896</v>
      </c>
      <c r="AL627">
        <v>0</v>
      </c>
      <c r="AM627">
        <v>0</v>
      </c>
      <c r="AN627">
        <v>0</v>
      </c>
      <c r="AO627">
        <v>14741.2896</v>
      </c>
      <c r="AP627">
        <v>0</v>
      </c>
      <c r="AQ627">
        <v>36.28</v>
      </c>
      <c r="AR627">
        <v>0</v>
      </c>
      <c r="AS627">
        <v>0</v>
      </c>
      <c r="AT627">
        <v>90</v>
      </c>
      <c r="AU627">
        <v>47</v>
      </c>
      <c r="AV627">
        <v>1</v>
      </c>
      <c r="AW627">
        <v>1</v>
      </c>
      <c r="AZ627">
        <v>1</v>
      </c>
      <c r="BA627">
        <v>1</v>
      </c>
      <c r="BB627">
        <v>1</v>
      </c>
      <c r="BC627">
        <v>1</v>
      </c>
      <c r="BD627" t="s">
        <v>3</v>
      </c>
      <c r="BE627" t="s">
        <v>3</v>
      </c>
      <c r="BF627" t="s">
        <v>3</v>
      </c>
      <c r="BG627" t="s">
        <v>3</v>
      </c>
      <c r="BH627">
        <v>0</v>
      </c>
      <c r="BI627">
        <v>1</v>
      </c>
      <c r="BJ627" t="s">
        <v>567</v>
      </c>
      <c r="BM627">
        <v>56001</v>
      </c>
      <c r="BN627">
        <v>0</v>
      </c>
      <c r="BO627" t="s">
        <v>3</v>
      </c>
      <c r="BP627">
        <v>0</v>
      </c>
      <c r="BQ627">
        <v>6</v>
      </c>
      <c r="BR627">
        <v>0</v>
      </c>
      <c r="BS627">
        <v>1</v>
      </c>
      <c r="BT627">
        <v>1</v>
      </c>
      <c r="BU627">
        <v>1</v>
      </c>
      <c r="BV627">
        <v>1</v>
      </c>
      <c r="BW627">
        <v>1</v>
      </c>
      <c r="BX627">
        <v>1</v>
      </c>
      <c r="BY627" t="s">
        <v>3</v>
      </c>
      <c r="BZ627">
        <v>90</v>
      </c>
      <c r="CA627">
        <v>47</v>
      </c>
      <c r="CB627" t="s">
        <v>3</v>
      </c>
      <c r="CE627">
        <v>0</v>
      </c>
      <c r="CF627">
        <v>0</v>
      </c>
      <c r="CG627">
        <v>0</v>
      </c>
      <c r="CM627">
        <v>0</v>
      </c>
      <c r="CN627" t="s">
        <v>3</v>
      </c>
      <c r="CO627">
        <v>0</v>
      </c>
      <c r="CP627">
        <f t="shared" si="453"/>
        <v>0</v>
      </c>
      <c r="CQ627">
        <f>SUMIF(SmtRes!AQ422:'SmtRes'!AQ423,"=1",SmtRes!AA422:'SmtRes'!AA423)</f>
        <v>0</v>
      </c>
      <c r="CR627">
        <f>SUMIF(SmtRes!AQ422:'SmtRes'!AQ423,"=1",SmtRes!AB422:'SmtRes'!AB423)</f>
        <v>0</v>
      </c>
      <c r="CS627">
        <f>SUMIF(SmtRes!AQ422:'SmtRes'!AQ423,"=1",SmtRes!AC422:'SmtRes'!AC423)</f>
        <v>0</v>
      </c>
      <c r="CT627">
        <f>SUMIF(SmtRes!AQ422:'SmtRes'!AQ423,"=1",SmtRes!AD422:'SmtRes'!AD423)</f>
        <v>406.32</v>
      </c>
      <c r="CU627">
        <f t="shared" si="454"/>
        <v>0</v>
      </c>
      <c r="CV627">
        <f>SUMIF(SmtRes!AQ422:'SmtRes'!AQ423,"=1",SmtRes!BU422:'SmtRes'!BU423)</f>
        <v>36.28</v>
      </c>
      <c r="CW627">
        <f>SUMIF(SmtRes!AQ422:'SmtRes'!AQ423,"=1",SmtRes!BV422:'SmtRes'!BV423)</f>
        <v>0</v>
      </c>
      <c r="CX627">
        <f t="shared" si="455"/>
        <v>0</v>
      </c>
      <c r="CY627">
        <f t="shared" ref="CY627:CY634" si="471">(((S627+R627)*AT627)/100)</f>
        <v>0</v>
      </c>
      <c r="CZ627">
        <f t="shared" ref="CZ627:CZ634" si="472">(((S627+R627)*AU627)/100)</f>
        <v>0</v>
      </c>
      <c r="DC627" t="s">
        <v>3</v>
      </c>
      <c r="DD627" t="s">
        <v>3</v>
      </c>
      <c r="DE627" t="s">
        <v>3</v>
      </c>
      <c r="DF627" t="s">
        <v>3</v>
      </c>
      <c r="DG627" t="s">
        <v>3</v>
      </c>
      <c r="DH627" t="s">
        <v>3</v>
      </c>
      <c r="DI627" t="s">
        <v>3</v>
      </c>
      <c r="DJ627" t="s">
        <v>3</v>
      </c>
      <c r="DK627" t="s">
        <v>3</v>
      </c>
      <c r="DL627" t="s">
        <v>3</v>
      </c>
      <c r="DM627" t="s">
        <v>3</v>
      </c>
      <c r="DN627">
        <v>0</v>
      </c>
      <c r="DO627">
        <v>0</v>
      </c>
      <c r="DP627">
        <v>1</v>
      </c>
      <c r="DQ627">
        <v>1</v>
      </c>
      <c r="DU627">
        <v>1005</v>
      </c>
      <c r="DV627" t="s">
        <v>22</v>
      </c>
      <c r="DW627" t="s">
        <v>22</v>
      </c>
      <c r="DX627">
        <v>100</v>
      </c>
      <c r="DZ627" t="s">
        <v>3</v>
      </c>
      <c r="EA627" t="s">
        <v>3</v>
      </c>
      <c r="EB627" t="s">
        <v>3</v>
      </c>
      <c r="EC627" t="s">
        <v>3</v>
      </c>
      <c r="EE627">
        <v>31728051</v>
      </c>
      <c r="EF627">
        <v>6</v>
      </c>
      <c r="EG627" t="s">
        <v>52</v>
      </c>
      <c r="EH627">
        <v>90</v>
      </c>
      <c r="EI627" t="s">
        <v>568</v>
      </c>
      <c r="EJ627">
        <v>1</v>
      </c>
      <c r="EK627">
        <v>56001</v>
      </c>
      <c r="EL627" t="s">
        <v>568</v>
      </c>
      <c r="EM627" t="s">
        <v>569</v>
      </c>
      <c r="EO627" t="s">
        <v>3</v>
      </c>
      <c r="EQ627">
        <v>0</v>
      </c>
      <c r="ER627">
        <v>0</v>
      </c>
      <c r="ES627">
        <v>0</v>
      </c>
      <c r="ET627">
        <v>0</v>
      </c>
      <c r="EU627">
        <v>0</v>
      </c>
      <c r="EV627">
        <v>0</v>
      </c>
      <c r="EW627">
        <v>36.28</v>
      </c>
      <c r="EX627">
        <v>0</v>
      </c>
      <c r="EY627">
        <v>0</v>
      </c>
      <c r="FQ627">
        <v>0</v>
      </c>
      <c r="FR627">
        <f t="shared" si="456"/>
        <v>0</v>
      </c>
      <c r="FS627">
        <v>0</v>
      </c>
      <c r="FX627">
        <v>90</v>
      </c>
      <c r="FY627">
        <v>47</v>
      </c>
      <c r="GA627" t="s">
        <v>3</v>
      </c>
      <c r="GD627">
        <v>1</v>
      </c>
      <c r="GF627">
        <v>-394335797</v>
      </c>
      <c r="GG627">
        <v>2</v>
      </c>
      <c r="GH627">
        <v>1</v>
      </c>
      <c r="GI627">
        <v>-2</v>
      </c>
      <c r="GJ627">
        <v>0</v>
      </c>
      <c r="GK627">
        <v>0</v>
      </c>
      <c r="GL627">
        <f t="shared" si="457"/>
        <v>0</v>
      </c>
      <c r="GM627">
        <f t="shared" si="458"/>
        <v>0</v>
      </c>
      <c r="GN627">
        <f t="shared" si="459"/>
        <v>0</v>
      </c>
      <c r="GO627">
        <f t="shared" si="460"/>
        <v>0</v>
      </c>
      <c r="GP627">
        <f t="shared" si="461"/>
        <v>0</v>
      </c>
      <c r="GR627">
        <v>0</v>
      </c>
      <c r="GS627">
        <v>3</v>
      </c>
      <c r="GT627">
        <v>0</v>
      </c>
      <c r="GU627" t="s">
        <v>3</v>
      </c>
      <c r="GV627">
        <f t="shared" si="462"/>
        <v>0</v>
      </c>
      <c r="GW627">
        <v>1</v>
      </c>
      <c r="GX627">
        <f t="shared" si="463"/>
        <v>0</v>
      </c>
      <c r="HA627">
        <v>0</v>
      </c>
      <c r="HB627">
        <v>0</v>
      </c>
      <c r="HC627">
        <f t="shared" si="464"/>
        <v>0</v>
      </c>
      <c r="HE627" t="s">
        <v>3</v>
      </c>
      <c r="HF627" t="s">
        <v>3</v>
      </c>
      <c r="HM627" t="s">
        <v>3</v>
      </c>
      <c r="HN627" t="s">
        <v>570</v>
      </c>
      <c r="HO627" t="s">
        <v>571</v>
      </c>
      <c r="HP627" t="s">
        <v>568</v>
      </c>
      <c r="HQ627" t="s">
        <v>568</v>
      </c>
      <c r="IK627">
        <v>0</v>
      </c>
    </row>
    <row r="628" spans="1:245" x14ac:dyDescent="0.2">
      <c r="A628">
        <v>18</v>
      </c>
      <c r="B628">
        <v>1</v>
      </c>
      <c r="C628">
        <v>423</v>
      </c>
      <c r="E628" t="s">
        <v>670</v>
      </c>
      <c r="F628" t="s">
        <v>31</v>
      </c>
      <c r="G628" t="s">
        <v>32</v>
      </c>
      <c r="H628" t="s">
        <v>33</v>
      </c>
      <c r="I628">
        <v>0</v>
      </c>
      <c r="J628">
        <v>1.18</v>
      </c>
      <c r="K628">
        <v>0</v>
      </c>
      <c r="O628">
        <f t="shared" si="445"/>
        <v>0</v>
      </c>
      <c r="P628">
        <f>ROUND(CQ628*I628,2)</f>
        <v>0</v>
      </c>
      <c r="Q628">
        <f>ROUND(CR628*I628,2)</f>
        <v>0</v>
      </c>
      <c r="R628">
        <f>ROUND(CS628*I628,2)</f>
        <v>0</v>
      </c>
      <c r="S628">
        <f>ROUND(CT628*I628,2)</f>
        <v>0</v>
      </c>
      <c r="T628">
        <f t="shared" si="446"/>
        <v>0</v>
      </c>
      <c r="U628">
        <f>ROUND(CV628*I628,7)</f>
        <v>0</v>
      </c>
      <c r="V628">
        <f>ROUND(CW628*I628,7)</f>
        <v>0</v>
      </c>
      <c r="W628">
        <f t="shared" si="447"/>
        <v>0</v>
      </c>
      <c r="X628">
        <f t="shared" si="448"/>
        <v>0</v>
      </c>
      <c r="Y628">
        <f t="shared" si="449"/>
        <v>0</v>
      </c>
      <c r="AA628">
        <v>32945098</v>
      </c>
      <c r="AB628">
        <f t="shared" si="450"/>
        <v>0</v>
      </c>
      <c r="AC628">
        <f>ROUND((ES628),6)</f>
        <v>0</v>
      </c>
      <c r="AD628">
        <f>ROUND((((ET628)-(EU628))+AE628),6)</f>
        <v>0</v>
      </c>
      <c r="AE628">
        <f>ROUND((EU628),6)</f>
        <v>0</v>
      </c>
      <c r="AF628">
        <f>ROUND((EV628),6)</f>
        <v>0</v>
      </c>
      <c r="AG628">
        <f t="shared" si="451"/>
        <v>0</v>
      </c>
      <c r="AH628">
        <f>(EW628)</f>
        <v>0</v>
      </c>
      <c r="AI628">
        <f>(EX628)</f>
        <v>0</v>
      </c>
      <c r="AJ628">
        <f t="shared" si="452"/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90</v>
      </c>
      <c r="AU628">
        <v>47</v>
      </c>
      <c r="AV628">
        <v>1</v>
      </c>
      <c r="AW628">
        <v>1</v>
      </c>
      <c r="AZ628">
        <v>1</v>
      </c>
      <c r="BA628">
        <v>1</v>
      </c>
      <c r="BB628">
        <v>1</v>
      </c>
      <c r="BC628">
        <v>1</v>
      </c>
      <c r="BD628" t="s">
        <v>3</v>
      </c>
      <c r="BE628" t="s">
        <v>3</v>
      </c>
      <c r="BF628" t="s">
        <v>3</v>
      </c>
      <c r="BG628" t="s">
        <v>3</v>
      </c>
      <c r="BH628">
        <v>3</v>
      </c>
      <c r="BI628">
        <v>1</v>
      </c>
      <c r="BJ628" t="s">
        <v>3</v>
      </c>
      <c r="BM628">
        <v>56001</v>
      </c>
      <c r="BN628">
        <v>0</v>
      </c>
      <c r="BO628" t="s">
        <v>3</v>
      </c>
      <c r="BP628">
        <v>0</v>
      </c>
      <c r="BQ628">
        <v>6</v>
      </c>
      <c r="BR628">
        <v>0</v>
      </c>
      <c r="BS628">
        <v>1</v>
      </c>
      <c r="BT628">
        <v>1</v>
      </c>
      <c r="BU628">
        <v>1</v>
      </c>
      <c r="BV628">
        <v>1</v>
      </c>
      <c r="BW628">
        <v>1</v>
      </c>
      <c r="BX628">
        <v>1</v>
      </c>
      <c r="BY628" t="s">
        <v>3</v>
      </c>
      <c r="BZ628">
        <v>90</v>
      </c>
      <c r="CA628">
        <v>47</v>
      </c>
      <c r="CB628" t="s">
        <v>3</v>
      </c>
      <c r="CE628">
        <v>0</v>
      </c>
      <c r="CF628">
        <v>0</v>
      </c>
      <c r="CG628">
        <v>0</v>
      </c>
      <c r="CM628">
        <v>0</v>
      </c>
      <c r="CN628" t="s">
        <v>3</v>
      </c>
      <c r="CO628">
        <v>0</v>
      </c>
      <c r="CP628">
        <f t="shared" si="453"/>
        <v>0</v>
      </c>
      <c r="CQ628">
        <f>ROUND(AL628*BC628,2)</f>
        <v>0</v>
      </c>
      <c r="CR628">
        <f>ROUND(AM628*BB628,2)</f>
        <v>0</v>
      </c>
      <c r="CS628">
        <f>ROUND(AN628*BS628,2)</f>
        <v>0</v>
      </c>
      <c r="CT628">
        <f>ROUND(AO628*BA628,2)</f>
        <v>0</v>
      </c>
      <c r="CU628">
        <f t="shared" si="454"/>
        <v>0</v>
      </c>
      <c r="CV628">
        <f>AH628</f>
        <v>0</v>
      </c>
      <c r="CW628">
        <f>AI628</f>
        <v>0</v>
      </c>
      <c r="CX628">
        <f t="shared" si="455"/>
        <v>0</v>
      </c>
      <c r="CY628">
        <f t="shared" si="471"/>
        <v>0</v>
      </c>
      <c r="CZ628">
        <f t="shared" si="472"/>
        <v>0</v>
      </c>
      <c r="DC628" t="s">
        <v>3</v>
      </c>
      <c r="DD628" t="s">
        <v>3</v>
      </c>
      <c r="DE628" t="s">
        <v>3</v>
      </c>
      <c r="DF628" t="s">
        <v>3</v>
      </c>
      <c r="DG628" t="s">
        <v>3</v>
      </c>
      <c r="DH628" t="s">
        <v>3</v>
      </c>
      <c r="DI628" t="s">
        <v>3</v>
      </c>
      <c r="DJ628" t="s">
        <v>3</v>
      </c>
      <c r="DK628" t="s">
        <v>3</v>
      </c>
      <c r="DL628" t="s">
        <v>3</v>
      </c>
      <c r="DM628" t="s">
        <v>3</v>
      </c>
      <c r="DN628">
        <v>0</v>
      </c>
      <c r="DO628">
        <v>0</v>
      </c>
      <c r="DP628">
        <v>1</v>
      </c>
      <c r="DQ628">
        <v>1</v>
      </c>
      <c r="DU628">
        <v>1009</v>
      </c>
      <c r="DV628" t="s">
        <v>33</v>
      </c>
      <c r="DW628" t="s">
        <v>33</v>
      </c>
      <c r="DX628">
        <v>1000</v>
      </c>
      <c r="DZ628" t="s">
        <v>3</v>
      </c>
      <c r="EA628" t="s">
        <v>3</v>
      </c>
      <c r="EB628" t="s">
        <v>3</v>
      </c>
      <c r="EC628" t="s">
        <v>3</v>
      </c>
      <c r="EE628">
        <v>31728051</v>
      </c>
      <c r="EF628">
        <v>6</v>
      </c>
      <c r="EG628" t="s">
        <v>52</v>
      </c>
      <c r="EH628">
        <v>90</v>
      </c>
      <c r="EI628" t="s">
        <v>568</v>
      </c>
      <c r="EJ628">
        <v>1</v>
      </c>
      <c r="EK628">
        <v>56001</v>
      </c>
      <c r="EL628" t="s">
        <v>568</v>
      </c>
      <c r="EM628" t="s">
        <v>569</v>
      </c>
      <c r="EO628" t="s">
        <v>3</v>
      </c>
      <c r="EQ628">
        <v>0</v>
      </c>
      <c r="ER628">
        <v>0</v>
      </c>
      <c r="ES628">
        <v>0</v>
      </c>
      <c r="ET628">
        <v>0</v>
      </c>
      <c r="EU628">
        <v>0</v>
      </c>
      <c r="EV628">
        <v>0</v>
      </c>
      <c r="EW628">
        <v>0</v>
      </c>
      <c r="EX628">
        <v>0</v>
      </c>
      <c r="FQ628">
        <v>0</v>
      </c>
      <c r="FR628">
        <f t="shared" si="456"/>
        <v>0</v>
      </c>
      <c r="FS628">
        <v>0</v>
      </c>
      <c r="FX628">
        <v>90</v>
      </c>
      <c r="FY628">
        <v>47</v>
      </c>
      <c r="GA628" t="s">
        <v>3</v>
      </c>
      <c r="GD628">
        <v>1</v>
      </c>
      <c r="GF628">
        <v>2102561428</v>
      </c>
      <c r="GG628">
        <v>2</v>
      </c>
      <c r="GH628">
        <v>1</v>
      </c>
      <c r="GI628">
        <v>-2</v>
      </c>
      <c r="GJ628">
        <v>0</v>
      </c>
      <c r="GK628">
        <v>0</v>
      </c>
      <c r="GL628">
        <f t="shared" si="457"/>
        <v>0</v>
      </c>
      <c r="GM628">
        <f t="shared" si="458"/>
        <v>0</v>
      </c>
      <c r="GN628">
        <f t="shared" si="459"/>
        <v>0</v>
      </c>
      <c r="GO628">
        <f t="shared" si="460"/>
        <v>0</v>
      </c>
      <c r="GP628">
        <f t="shared" si="461"/>
        <v>0</v>
      </c>
      <c r="GR628">
        <v>0</v>
      </c>
      <c r="GS628">
        <v>3</v>
      </c>
      <c r="GT628">
        <v>0</v>
      </c>
      <c r="GU628" t="s">
        <v>3</v>
      </c>
      <c r="GV628">
        <f t="shared" si="462"/>
        <v>0</v>
      </c>
      <c r="GW628">
        <v>1</v>
      </c>
      <c r="GX628">
        <f t="shared" si="463"/>
        <v>0</v>
      </c>
      <c r="HA628">
        <v>0</v>
      </c>
      <c r="HB628">
        <v>0</v>
      </c>
      <c r="HC628">
        <f t="shared" si="464"/>
        <v>0</v>
      </c>
      <c r="HE628" t="s">
        <v>3</v>
      </c>
      <c r="HF628" t="s">
        <v>3</v>
      </c>
      <c r="HM628" t="s">
        <v>3</v>
      </c>
      <c r="HN628" t="s">
        <v>570</v>
      </c>
      <c r="HO628" t="s">
        <v>571</v>
      </c>
      <c r="HP628" t="s">
        <v>568</v>
      </c>
      <c r="HQ628" t="s">
        <v>568</v>
      </c>
      <c r="IK628">
        <v>0</v>
      </c>
    </row>
    <row r="629" spans="1:245" x14ac:dyDescent="0.2">
      <c r="A629">
        <v>17</v>
      </c>
      <c r="B629">
        <v>1</v>
      </c>
      <c r="C629">
        <f>ROW(SmtRes!A427)</f>
        <v>427</v>
      </c>
      <c r="D629">
        <f>ROW(EtalonRes!A427)</f>
        <v>427</v>
      </c>
      <c r="E629" t="s">
        <v>671</v>
      </c>
      <c r="F629" t="s">
        <v>574</v>
      </c>
      <c r="G629" t="s">
        <v>575</v>
      </c>
      <c r="H629" t="s">
        <v>203</v>
      </c>
      <c r="I629">
        <v>0</v>
      </c>
      <c r="J629">
        <v>0</v>
      </c>
      <c r="K629">
        <v>0</v>
      </c>
      <c r="O629">
        <f t="shared" si="445"/>
        <v>0</v>
      </c>
      <c r="P629">
        <f>SUMIF(SmtRes!AQ424:'SmtRes'!AQ427,"=1",SmtRes!DF424:'SmtRes'!DF427)</f>
        <v>0</v>
      </c>
      <c r="Q629">
        <f>SUMIF(SmtRes!AQ424:'SmtRes'!AQ427,"=1",SmtRes!DG424:'SmtRes'!DG427)</f>
        <v>0</v>
      </c>
      <c r="R629">
        <f>SUMIF(SmtRes!AQ424:'SmtRes'!AQ427,"=1",SmtRes!DH424:'SmtRes'!DH427)</f>
        <v>0</v>
      </c>
      <c r="S629">
        <f>SUMIF(SmtRes!AQ424:'SmtRes'!AQ427,"=1",SmtRes!DI424:'SmtRes'!DI427)</f>
        <v>0</v>
      </c>
      <c r="T629">
        <f t="shared" si="446"/>
        <v>0</v>
      </c>
      <c r="U629">
        <f>SUMIF(SmtRes!AQ424:'SmtRes'!AQ427,"=1",SmtRes!CV424:'SmtRes'!CV427)</f>
        <v>0</v>
      </c>
      <c r="V629">
        <f>SUMIF(SmtRes!AQ424:'SmtRes'!AQ427,"=1",SmtRes!CW424:'SmtRes'!CW427)</f>
        <v>0</v>
      </c>
      <c r="W629">
        <f t="shared" si="447"/>
        <v>0</v>
      </c>
      <c r="X629">
        <f t="shared" si="448"/>
        <v>0</v>
      </c>
      <c r="Y629">
        <f t="shared" si="449"/>
        <v>0</v>
      </c>
      <c r="AA629">
        <v>32945098</v>
      </c>
      <c r="AB629">
        <f t="shared" si="450"/>
        <v>73509.414000000004</v>
      </c>
      <c r="AC629">
        <f>ROUND((0),6)</f>
        <v>0</v>
      </c>
      <c r="AD629">
        <f>ROUND((((0)-(0))+AE629),6)</f>
        <v>0</v>
      </c>
      <c r="AE629">
        <f>ROUND((0),6)</f>
        <v>0</v>
      </c>
      <c r="AF629">
        <f>ROUND((SUM(SmtRes!BT424:'SmtRes'!BT427)),6)</f>
        <v>73509.414000000004</v>
      </c>
      <c r="AG629">
        <f t="shared" si="451"/>
        <v>0</v>
      </c>
      <c r="AH629">
        <f>(SUM(SmtRes!BU424:'SmtRes'!BU427))</f>
        <v>179.3</v>
      </c>
      <c r="AI629">
        <f>(0)</f>
        <v>0</v>
      </c>
      <c r="AJ629">
        <f t="shared" si="452"/>
        <v>0</v>
      </c>
      <c r="AK629">
        <v>73509.414000000004</v>
      </c>
      <c r="AL629">
        <v>0</v>
      </c>
      <c r="AM629">
        <v>0</v>
      </c>
      <c r="AN629">
        <v>0</v>
      </c>
      <c r="AO629">
        <v>73509.414000000004</v>
      </c>
      <c r="AP629">
        <v>0</v>
      </c>
      <c r="AQ629">
        <v>179.3</v>
      </c>
      <c r="AR629">
        <v>0</v>
      </c>
      <c r="AS629">
        <v>0</v>
      </c>
      <c r="AT629">
        <v>90</v>
      </c>
      <c r="AU629">
        <v>47</v>
      </c>
      <c r="AV629">
        <v>1</v>
      </c>
      <c r="AW629">
        <v>1</v>
      </c>
      <c r="AZ629">
        <v>1</v>
      </c>
      <c r="BA629">
        <v>1</v>
      </c>
      <c r="BB629">
        <v>1</v>
      </c>
      <c r="BC629">
        <v>1</v>
      </c>
      <c r="BD629" t="s">
        <v>3</v>
      </c>
      <c r="BE629" t="s">
        <v>3</v>
      </c>
      <c r="BF629" t="s">
        <v>3</v>
      </c>
      <c r="BG629" t="s">
        <v>3</v>
      </c>
      <c r="BH629">
        <v>0</v>
      </c>
      <c r="BI629">
        <v>1</v>
      </c>
      <c r="BJ629" t="s">
        <v>576</v>
      </c>
      <c r="BM629">
        <v>56001</v>
      </c>
      <c r="BN629">
        <v>0</v>
      </c>
      <c r="BO629" t="s">
        <v>3</v>
      </c>
      <c r="BP629">
        <v>0</v>
      </c>
      <c r="BQ629">
        <v>6</v>
      </c>
      <c r="BR629">
        <v>0</v>
      </c>
      <c r="BS629">
        <v>1</v>
      </c>
      <c r="BT629">
        <v>1</v>
      </c>
      <c r="BU629">
        <v>1</v>
      </c>
      <c r="BV629">
        <v>1</v>
      </c>
      <c r="BW629">
        <v>1</v>
      </c>
      <c r="BX629">
        <v>1</v>
      </c>
      <c r="BY629" t="s">
        <v>3</v>
      </c>
      <c r="BZ629">
        <v>90</v>
      </c>
      <c r="CA629">
        <v>47</v>
      </c>
      <c r="CB629" t="s">
        <v>3</v>
      </c>
      <c r="CE629">
        <v>0</v>
      </c>
      <c r="CF629">
        <v>0</v>
      </c>
      <c r="CG629">
        <v>0</v>
      </c>
      <c r="CM629">
        <v>0</v>
      </c>
      <c r="CN629" t="s">
        <v>3</v>
      </c>
      <c r="CO629">
        <v>0</v>
      </c>
      <c r="CP629">
        <f t="shared" si="453"/>
        <v>0</v>
      </c>
      <c r="CQ629">
        <f>SUMIF(SmtRes!AQ424:'SmtRes'!AQ427,"=1",SmtRes!AA424:'SmtRes'!AA427)</f>
        <v>0</v>
      </c>
      <c r="CR629">
        <f>SUMIF(SmtRes!AQ424:'SmtRes'!AQ427,"=1",SmtRes!AB424:'SmtRes'!AB427)</f>
        <v>0</v>
      </c>
      <c r="CS629">
        <f>SUMIF(SmtRes!AQ424:'SmtRes'!AQ427,"=1",SmtRes!AC424:'SmtRes'!AC427)</f>
        <v>0</v>
      </c>
      <c r="CT629">
        <f>SUMIF(SmtRes!AQ424:'SmtRes'!AQ427,"=1",SmtRes!AD424:'SmtRes'!AD427)</f>
        <v>409.98</v>
      </c>
      <c r="CU629">
        <f t="shared" si="454"/>
        <v>0</v>
      </c>
      <c r="CV629">
        <f>SUMIF(SmtRes!AQ424:'SmtRes'!AQ427,"=1",SmtRes!BU424:'SmtRes'!BU427)</f>
        <v>179.3</v>
      </c>
      <c r="CW629">
        <f>SUMIF(SmtRes!AQ424:'SmtRes'!AQ427,"=1",SmtRes!BV424:'SmtRes'!BV427)</f>
        <v>0</v>
      </c>
      <c r="CX629">
        <f t="shared" si="455"/>
        <v>0</v>
      </c>
      <c r="CY629">
        <f t="shared" si="471"/>
        <v>0</v>
      </c>
      <c r="CZ629">
        <f t="shared" si="472"/>
        <v>0</v>
      </c>
      <c r="DC629" t="s">
        <v>3</v>
      </c>
      <c r="DD629" t="s">
        <v>3</v>
      </c>
      <c r="DE629" t="s">
        <v>3</v>
      </c>
      <c r="DF629" t="s">
        <v>3</v>
      </c>
      <c r="DG629" t="s">
        <v>3</v>
      </c>
      <c r="DH629" t="s">
        <v>3</v>
      </c>
      <c r="DI629" t="s">
        <v>3</v>
      </c>
      <c r="DJ629" t="s">
        <v>3</v>
      </c>
      <c r="DK629" t="s">
        <v>3</v>
      </c>
      <c r="DL629" t="s">
        <v>3</v>
      </c>
      <c r="DM629" t="s">
        <v>3</v>
      </c>
      <c r="DN629">
        <v>0</v>
      </c>
      <c r="DO629">
        <v>0</v>
      </c>
      <c r="DP629">
        <v>1</v>
      </c>
      <c r="DQ629">
        <v>1</v>
      </c>
      <c r="DU629">
        <v>1013</v>
      </c>
      <c r="DV629" t="s">
        <v>203</v>
      </c>
      <c r="DW629" t="s">
        <v>203</v>
      </c>
      <c r="DX629">
        <v>1</v>
      </c>
      <c r="DZ629" t="s">
        <v>3</v>
      </c>
      <c r="EA629" t="s">
        <v>3</v>
      </c>
      <c r="EB629" t="s">
        <v>3</v>
      </c>
      <c r="EC629" t="s">
        <v>3</v>
      </c>
      <c r="EE629">
        <v>31728051</v>
      </c>
      <c r="EF629">
        <v>6</v>
      </c>
      <c r="EG629" t="s">
        <v>52</v>
      </c>
      <c r="EH629">
        <v>90</v>
      </c>
      <c r="EI629" t="s">
        <v>568</v>
      </c>
      <c r="EJ629">
        <v>1</v>
      </c>
      <c r="EK629">
        <v>56001</v>
      </c>
      <c r="EL629" t="s">
        <v>568</v>
      </c>
      <c r="EM629" t="s">
        <v>569</v>
      </c>
      <c r="EO629" t="s">
        <v>3</v>
      </c>
      <c r="EQ629">
        <v>0</v>
      </c>
      <c r="ER629">
        <v>0</v>
      </c>
      <c r="ES629">
        <v>0</v>
      </c>
      <c r="ET629">
        <v>0</v>
      </c>
      <c r="EU629">
        <v>0</v>
      </c>
      <c r="EV629">
        <v>0</v>
      </c>
      <c r="EW629">
        <v>179.3</v>
      </c>
      <c r="EX629">
        <v>0</v>
      </c>
      <c r="EY629">
        <v>0</v>
      </c>
      <c r="FQ629">
        <v>0</v>
      </c>
      <c r="FR629">
        <f t="shared" si="456"/>
        <v>0</v>
      </c>
      <c r="FS629">
        <v>0</v>
      </c>
      <c r="FX629">
        <v>90</v>
      </c>
      <c r="FY629">
        <v>47</v>
      </c>
      <c r="GA629" t="s">
        <v>3</v>
      </c>
      <c r="GD629">
        <v>1</v>
      </c>
      <c r="GF629">
        <v>-619413679</v>
      </c>
      <c r="GG629">
        <v>2</v>
      </c>
      <c r="GH629">
        <v>1</v>
      </c>
      <c r="GI629">
        <v>-2</v>
      </c>
      <c r="GJ629">
        <v>0</v>
      </c>
      <c r="GK629">
        <v>0</v>
      </c>
      <c r="GL629">
        <f t="shared" si="457"/>
        <v>0</v>
      </c>
      <c r="GM629">
        <f t="shared" si="458"/>
        <v>0</v>
      </c>
      <c r="GN629">
        <f t="shared" si="459"/>
        <v>0</v>
      </c>
      <c r="GO629">
        <f t="shared" si="460"/>
        <v>0</v>
      </c>
      <c r="GP629">
        <f t="shared" si="461"/>
        <v>0</v>
      </c>
      <c r="GR629">
        <v>0</v>
      </c>
      <c r="GS629">
        <v>3</v>
      </c>
      <c r="GT629">
        <v>0</v>
      </c>
      <c r="GU629" t="s">
        <v>3</v>
      </c>
      <c r="GV629">
        <f t="shared" si="462"/>
        <v>0</v>
      </c>
      <c r="GW629">
        <v>1</v>
      </c>
      <c r="GX629">
        <f t="shared" si="463"/>
        <v>0</v>
      </c>
      <c r="HA629">
        <v>0</v>
      </c>
      <c r="HB629">
        <v>0</v>
      </c>
      <c r="HC629">
        <f t="shared" si="464"/>
        <v>0</v>
      </c>
      <c r="HE629" t="s">
        <v>3</v>
      </c>
      <c r="HF629" t="s">
        <v>3</v>
      </c>
      <c r="HM629" t="s">
        <v>3</v>
      </c>
      <c r="HN629" t="s">
        <v>570</v>
      </c>
      <c r="HO629" t="s">
        <v>571</v>
      </c>
      <c r="HP629" t="s">
        <v>568</v>
      </c>
      <c r="HQ629" t="s">
        <v>568</v>
      </c>
      <c r="IK629">
        <v>0</v>
      </c>
    </row>
    <row r="630" spans="1:245" x14ac:dyDescent="0.2">
      <c r="A630">
        <v>18</v>
      </c>
      <c r="B630">
        <v>1</v>
      </c>
      <c r="C630">
        <v>427</v>
      </c>
      <c r="E630" t="s">
        <v>672</v>
      </c>
      <c r="F630" t="s">
        <v>31</v>
      </c>
      <c r="G630" t="s">
        <v>32</v>
      </c>
      <c r="H630" t="s">
        <v>33</v>
      </c>
      <c r="I630">
        <v>0</v>
      </c>
      <c r="J630">
        <v>10.5</v>
      </c>
      <c r="K630">
        <v>0</v>
      </c>
      <c r="O630">
        <f t="shared" si="445"/>
        <v>0</v>
      </c>
      <c r="P630">
        <f>ROUND(CQ630*I630,2)</f>
        <v>0</v>
      </c>
      <c r="Q630">
        <f>ROUND(CR630*I630,2)</f>
        <v>0</v>
      </c>
      <c r="R630">
        <f>ROUND(CS630*I630,2)</f>
        <v>0</v>
      </c>
      <c r="S630">
        <f>ROUND(CT630*I630,2)</f>
        <v>0</v>
      </c>
      <c r="T630">
        <f t="shared" si="446"/>
        <v>0</v>
      </c>
      <c r="U630">
        <f>ROUND(CV630*I630,7)</f>
        <v>0</v>
      </c>
      <c r="V630">
        <f>ROUND(CW630*I630,7)</f>
        <v>0</v>
      </c>
      <c r="W630">
        <f t="shared" si="447"/>
        <v>0</v>
      </c>
      <c r="X630">
        <f t="shared" si="448"/>
        <v>0</v>
      </c>
      <c r="Y630">
        <f t="shared" si="449"/>
        <v>0</v>
      </c>
      <c r="AA630">
        <v>32945098</v>
      </c>
      <c r="AB630">
        <f t="shared" si="450"/>
        <v>0</v>
      </c>
      <c r="AC630">
        <f>ROUND((ES630),6)</f>
        <v>0</v>
      </c>
      <c r="AD630">
        <f>ROUND((((ET630)-(EU630))+AE630),6)</f>
        <v>0</v>
      </c>
      <c r="AE630">
        <f>ROUND((EU630),6)</f>
        <v>0</v>
      </c>
      <c r="AF630">
        <f>ROUND((EV630),6)</f>
        <v>0</v>
      </c>
      <c r="AG630">
        <f t="shared" si="451"/>
        <v>0</v>
      </c>
      <c r="AH630">
        <f>(EW630)</f>
        <v>0</v>
      </c>
      <c r="AI630">
        <f>(EX630)</f>
        <v>0</v>
      </c>
      <c r="AJ630">
        <f t="shared" si="452"/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90</v>
      </c>
      <c r="AU630">
        <v>47</v>
      </c>
      <c r="AV630">
        <v>1</v>
      </c>
      <c r="AW630">
        <v>1</v>
      </c>
      <c r="AZ630">
        <v>1</v>
      </c>
      <c r="BA630">
        <v>1</v>
      </c>
      <c r="BB630">
        <v>1</v>
      </c>
      <c r="BC630">
        <v>1</v>
      </c>
      <c r="BD630" t="s">
        <v>3</v>
      </c>
      <c r="BE630" t="s">
        <v>3</v>
      </c>
      <c r="BF630" t="s">
        <v>3</v>
      </c>
      <c r="BG630" t="s">
        <v>3</v>
      </c>
      <c r="BH630">
        <v>3</v>
      </c>
      <c r="BI630">
        <v>1</v>
      </c>
      <c r="BJ630" t="s">
        <v>3</v>
      </c>
      <c r="BM630">
        <v>56001</v>
      </c>
      <c r="BN630">
        <v>0</v>
      </c>
      <c r="BO630" t="s">
        <v>3</v>
      </c>
      <c r="BP630">
        <v>0</v>
      </c>
      <c r="BQ630">
        <v>6</v>
      </c>
      <c r="BR630">
        <v>0</v>
      </c>
      <c r="BS630">
        <v>1</v>
      </c>
      <c r="BT630">
        <v>1</v>
      </c>
      <c r="BU630">
        <v>1</v>
      </c>
      <c r="BV630">
        <v>1</v>
      </c>
      <c r="BW630">
        <v>1</v>
      </c>
      <c r="BX630">
        <v>1</v>
      </c>
      <c r="BY630" t="s">
        <v>3</v>
      </c>
      <c r="BZ630">
        <v>90</v>
      </c>
      <c r="CA630">
        <v>47</v>
      </c>
      <c r="CB630" t="s">
        <v>3</v>
      </c>
      <c r="CE630">
        <v>0</v>
      </c>
      <c r="CF630">
        <v>0</v>
      </c>
      <c r="CG630">
        <v>0</v>
      </c>
      <c r="CM630">
        <v>0</v>
      </c>
      <c r="CN630" t="s">
        <v>3</v>
      </c>
      <c r="CO630">
        <v>0</v>
      </c>
      <c r="CP630">
        <f t="shared" si="453"/>
        <v>0</v>
      </c>
      <c r="CQ630">
        <f>ROUND(AL630*BC630,2)</f>
        <v>0</v>
      </c>
      <c r="CR630">
        <f>ROUND(AM630*BB630,2)</f>
        <v>0</v>
      </c>
      <c r="CS630">
        <f>ROUND(AN630*BS630,2)</f>
        <v>0</v>
      </c>
      <c r="CT630">
        <f>ROUND(AO630*BA630,2)</f>
        <v>0</v>
      </c>
      <c r="CU630">
        <f t="shared" si="454"/>
        <v>0</v>
      </c>
      <c r="CV630">
        <f>AH630</f>
        <v>0</v>
      </c>
      <c r="CW630">
        <f>AI630</f>
        <v>0</v>
      </c>
      <c r="CX630">
        <f t="shared" si="455"/>
        <v>0</v>
      </c>
      <c r="CY630">
        <f t="shared" si="471"/>
        <v>0</v>
      </c>
      <c r="CZ630">
        <f t="shared" si="472"/>
        <v>0</v>
      </c>
      <c r="DC630" t="s">
        <v>3</v>
      </c>
      <c r="DD630" t="s">
        <v>3</v>
      </c>
      <c r="DE630" t="s">
        <v>3</v>
      </c>
      <c r="DF630" t="s">
        <v>3</v>
      </c>
      <c r="DG630" t="s">
        <v>3</v>
      </c>
      <c r="DH630" t="s">
        <v>3</v>
      </c>
      <c r="DI630" t="s">
        <v>3</v>
      </c>
      <c r="DJ630" t="s">
        <v>3</v>
      </c>
      <c r="DK630" t="s">
        <v>3</v>
      </c>
      <c r="DL630" t="s">
        <v>3</v>
      </c>
      <c r="DM630" t="s">
        <v>3</v>
      </c>
      <c r="DN630">
        <v>0</v>
      </c>
      <c r="DO630">
        <v>0</v>
      </c>
      <c r="DP630">
        <v>1</v>
      </c>
      <c r="DQ630">
        <v>1</v>
      </c>
      <c r="DU630">
        <v>1009</v>
      </c>
      <c r="DV630" t="s">
        <v>33</v>
      </c>
      <c r="DW630" t="s">
        <v>33</v>
      </c>
      <c r="DX630">
        <v>1000</v>
      </c>
      <c r="DZ630" t="s">
        <v>3</v>
      </c>
      <c r="EA630" t="s">
        <v>3</v>
      </c>
      <c r="EB630" t="s">
        <v>3</v>
      </c>
      <c r="EC630" t="s">
        <v>3</v>
      </c>
      <c r="EE630">
        <v>31728051</v>
      </c>
      <c r="EF630">
        <v>6</v>
      </c>
      <c r="EG630" t="s">
        <v>52</v>
      </c>
      <c r="EH630">
        <v>90</v>
      </c>
      <c r="EI630" t="s">
        <v>568</v>
      </c>
      <c r="EJ630">
        <v>1</v>
      </c>
      <c r="EK630">
        <v>56001</v>
      </c>
      <c r="EL630" t="s">
        <v>568</v>
      </c>
      <c r="EM630" t="s">
        <v>569</v>
      </c>
      <c r="EO630" t="s">
        <v>3</v>
      </c>
      <c r="EQ630">
        <v>0</v>
      </c>
      <c r="ER630">
        <v>0</v>
      </c>
      <c r="ES630">
        <v>0</v>
      </c>
      <c r="ET630">
        <v>0</v>
      </c>
      <c r="EU630">
        <v>0</v>
      </c>
      <c r="EV630">
        <v>0</v>
      </c>
      <c r="EW630">
        <v>0</v>
      </c>
      <c r="EX630">
        <v>0</v>
      </c>
      <c r="FQ630">
        <v>0</v>
      </c>
      <c r="FR630">
        <f t="shared" si="456"/>
        <v>0</v>
      </c>
      <c r="FS630">
        <v>0</v>
      </c>
      <c r="FX630">
        <v>90</v>
      </c>
      <c r="FY630">
        <v>47</v>
      </c>
      <c r="GA630" t="s">
        <v>3</v>
      </c>
      <c r="GD630">
        <v>1</v>
      </c>
      <c r="GF630">
        <v>2102561428</v>
      </c>
      <c r="GG630">
        <v>2</v>
      </c>
      <c r="GH630">
        <v>1</v>
      </c>
      <c r="GI630">
        <v>-2</v>
      </c>
      <c r="GJ630">
        <v>0</v>
      </c>
      <c r="GK630">
        <v>0</v>
      </c>
      <c r="GL630">
        <f t="shared" si="457"/>
        <v>0</v>
      </c>
      <c r="GM630">
        <f t="shared" si="458"/>
        <v>0</v>
      </c>
      <c r="GN630">
        <f t="shared" si="459"/>
        <v>0</v>
      </c>
      <c r="GO630">
        <f t="shared" si="460"/>
        <v>0</v>
      </c>
      <c r="GP630">
        <f t="shared" si="461"/>
        <v>0</v>
      </c>
      <c r="GR630">
        <v>0</v>
      </c>
      <c r="GS630">
        <v>3</v>
      </c>
      <c r="GT630">
        <v>0</v>
      </c>
      <c r="GU630" t="s">
        <v>3</v>
      </c>
      <c r="GV630">
        <f t="shared" si="462"/>
        <v>0</v>
      </c>
      <c r="GW630">
        <v>1</v>
      </c>
      <c r="GX630">
        <f t="shared" si="463"/>
        <v>0</v>
      </c>
      <c r="HA630">
        <v>0</v>
      </c>
      <c r="HB630">
        <v>0</v>
      </c>
      <c r="HC630">
        <f t="shared" si="464"/>
        <v>0</v>
      </c>
      <c r="HE630" t="s">
        <v>3</v>
      </c>
      <c r="HF630" t="s">
        <v>3</v>
      </c>
      <c r="HM630" t="s">
        <v>3</v>
      </c>
      <c r="HN630" t="s">
        <v>570</v>
      </c>
      <c r="HO630" t="s">
        <v>571</v>
      </c>
      <c r="HP630" t="s">
        <v>568</v>
      </c>
      <c r="HQ630" t="s">
        <v>568</v>
      </c>
      <c r="IK630">
        <v>0</v>
      </c>
    </row>
    <row r="631" spans="1:245" x14ac:dyDescent="0.2">
      <c r="A631">
        <v>17</v>
      </c>
      <c r="B631">
        <v>1</v>
      </c>
      <c r="C631">
        <f>ROW(SmtRes!A439)</f>
        <v>439</v>
      </c>
      <c r="D631">
        <f>ROW(EtalonRes!A439)</f>
        <v>439</v>
      </c>
      <c r="E631" t="s">
        <v>673</v>
      </c>
      <c r="F631" t="s">
        <v>236</v>
      </c>
      <c r="G631" t="s">
        <v>237</v>
      </c>
      <c r="H631" t="s">
        <v>22</v>
      </c>
      <c r="I631">
        <v>0</v>
      </c>
      <c r="J631">
        <v>0</v>
      </c>
      <c r="K631">
        <v>0</v>
      </c>
      <c r="O631">
        <f t="shared" si="445"/>
        <v>0</v>
      </c>
      <c r="P631">
        <f>SUMIF(SmtRes!AQ428:'SmtRes'!AQ439,"=1",SmtRes!DF428:'SmtRes'!DF439)</f>
        <v>0</v>
      </c>
      <c r="Q631">
        <f>SUMIF(SmtRes!AQ428:'SmtRes'!AQ439,"=1",SmtRes!DG428:'SmtRes'!DG439)</f>
        <v>0</v>
      </c>
      <c r="R631">
        <f>SUMIF(SmtRes!AQ428:'SmtRes'!AQ439,"=1",SmtRes!DH428:'SmtRes'!DH439)</f>
        <v>0</v>
      </c>
      <c r="S631">
        <f>SUMIF(SmtRes!AQ428:'SmtRes'!AQ439,"=1",SmtRes!DI428:'SmtRes'!DI439)</f>
        <v>0</v>
      </c>
      <c r="T631">
        <f t="shared" si="446"/>
        <v>0</v>
      </c>
      <c r="U631">
        <f>SUMIF(SmtRes!AQ428:'SmtRes'!AQ439,"=1",SmtRes!CV428:'SmtRes'!CV439)</f>
        <v>0</v>
      </c>
      <c r="V631">
        <f>SUMIF(SmtRes!AQ428:'SmtRes'!AQ439,"=1",SmtRes!CW428:'SmtRes'!CW439)</f>
        <v>0</v>
      </c>
      <c r="W631">
        <f t="shared" si="447"/>
        <v>0</v>
      </c>
      <c r="X631">
        <f t="shared" si="448"/>
        <v>0</v>
      </c>
      <c r="Y631">
        <f t="shared" si="449"/>
        <v>0</v>
      </c>
      <c r="AA631">
        <v>32945098</v>
      </c>
      <c r="AB631">
        <f t="shared" si="450"/>
        <v>70524.690701</v>
      </c>
      <c r="AC631">
        <f>ROUND((SUM(SmtRes!BQ428:'SmtRes'!BQ439)),6)</f>
        <v>9064.8545809999996</v>
      </c>
      <c r="AD631">
        <f>ROUND((((SUM(SmtRes!BR428:'SmtRes'!BR439))-(SUM(SmtRes!BS428:'SmtRes'!BS439)))+AE631),6)</f>
        <v>11991.91475</v>
      </c>
      <c r="AE631">
        <f>ROUND((SUM(SmtRes!BS428:'SmtRes'!BS439)),6)</f>
        <v>10618.112375000001</v>
      </c>
      <c r="AF631">
        <f>ROUND((SUM(SmtRes!BT428:'SmtRes'!BT439)),6)</f>
        <v>49467.921369999996</v>
      </c>
      <c r="AG631">
        <f t="shared" si="451"/>
        <v>0</v>
      </c>
      <c r="AH631">
        <f>(SUM(SmtRes!BU428:'SmtRes'!BU439))</f>
        <v>102.95949999999999</v>
      </c>
      <c r="AI631">
        <f>(SUM(SmtRes!BV428:'SmtRes'!BV439))</f>
        <v>16.3</v>
      </c>
      <c r="AJ631">
        <f t="shared" si="452"/>
        <v>0</v>
      </c>
      <c r="AK631">
        <v>70168.4600813</v>
      </c>
      <c r="AL631">
        <v>9064.8545813000001</v>
      </c>
      <c r="AM631">
        <v>9593.5318000000007</v>
      </c>
      <c r="AN631">
        <v>8494.4899000000005</v>
      </c>
      <c r="AO631">
        <v>43015.5838</v>
      </c>
      <c r="AP631">
        <v>0</v>
      </c>
      <c r="AQ631">
        <v>89.53</v>
      </c>
      <c r="AR631">
        <v>13.04</v>
      </c>
      <c r="AS631">
        <v>0</v>
      </c>
      <c r="AT631">
        <v>97.2</v>
      </c>
      <c r="AU631">
        <v>46.75</v>
      </c>
      <c r="AV631">
        <v>1</v>
      </c>
      <c r="AW631">
        <v>1</v>
      </c>
      <c r="AZ631">
        <v>1</v>
      </c>
      <c r="BA631">
        <v>1</v>
      </c>
      <c r="BB631">
        <v>1</v>
      </c>
      <c r="BC631">
        <v>1</v>
      </c>
      <c r="BD631" t="s">
        <v>3</v>
      </c>
      <c r="BE631" t="s">
        <v>3</v>
      </c>
      <c r="BF631" t="s">
        <v>3</v>
      </c>
      <c r="BG631" t="s">
        <v>3</v>
      </c>
      <c r="BH631">
        <v>0</v>
      </c>
      <c r="BI631">
        <v>1</v>
      </c>
      <c r="BJ631" t="s">
        <v>238</v>
      </c>
      <c r="BM631">
        <v>10001</v>
      </c>
      <c r="BN631">
        <v>0</v>
      </c>
      <c r="BO631" t="s">
        <v>3</v>
      </c>
      <c r="BP631">
        <v>0</v>
      </c>
      <c r="BQ631">
        <v>2</v>
      </c>
      <c r="BR631">
        <v>0</v>
      </c>
      <c r="BS631">
        <v>1</v>
      </c>
      <c r="BT631">
        <v>1</v>
      </c>
      <c r="BU631">
        <v>1</v>
      </c>
      <c r="BV631">
        <v>1</v>
      </c>
      <c r="BW631">
        <v>1</v>
      </c>
      <c r="BX631">
        <v>1</v>
      </c>
      <c r="BY631" t="s">
        <v>3</v>
      </c>
      <c r="BZ631">
        <v>108</v>
      </c>
      <c r="CA631">
        <v>55</v>
      </c>
      <c r="CB631" t="s">
        <v>3</v>
      </c>
      <c r="CE631">
        <v>0</v>
      </c>
      <c r="CF631">
        <v>0</v>
      </c>
      <c r="CG631">
        <v>0</v>
      </c>
      <c r="CM631">
        <v>0</v>
      </c>
      <c r="CN631" t="s">
        <v>1037</v>
      </c>
      <c r="CO631">
        <v>0</v>
      </c>
      <c r="CP631">
        <f t="shared" si="453"/>
        <v>0</v>
      </c>
      <c r="CQ631">
        <f>SUMIF(SmtRes!AQ428:'SmtRes'!AQ439,"=1",SmtRes!AA428:'SmtRes'!AA439)</f>
        <v>107325.3</v>
      </c>
      <c r="CR631">
        <f>SUMIF(SmtRes!AQ428:'SmtRes'!AQ439,"=1",SmtRes!AB428:'SmtRes'!AB439)</f>
        <v>3078.09</v>
      </c>
      <c r="CS631">
        <f>SUMIF(SmtRes!AQ428:'SmtRes'!AQ439,"=1",SmtRes!AC428:'SmtRes'!AC439)</f>
        <v>1854.28</v>
      </c>
      <c r="CT631">
        <f>SUMIF(SmtRes!AQ428:'SmtRes'!AQ439,"=1",SmtRes!AD428:'SmtRes'!AD439)</f>
        <v>480.46</v>
      </c>
      <c r="CU631">
        <f t="shared" si="454"/>
        <v>0</v>
      </c>
      <c r="CV631">
        <f>SUMIF(SmtRes!AQ428:'SmtRes'!AQ439,"=1",SmtRes!BU428:'SmtRes'!BU439)</f>
        <v>102.95949999999999</v>
      </c>
      <c r="CW631">
        <f>SUMIF(SmtRes!AQ428:'SmtRes'!AQ439,"=1",SmtRes!BV428:'SmtRes'!BV439)</f>
        <v>16.3</v>
      </c>
      <c r="CX631">
        <f t="shared" si="455"/>
        <v>0</v>
      </c>
      <c r="CY631">
        <f t="shared" si="471"/>
        <v>0</v>
      </c>
      <c r="CZ631">
        <f t="shared" si="472"/>
        <v>0</v>
      </c>
      <c r="DB631">
        <v>23</v>
      </c>
      <c r="DC631" t="s">
        <v>3</v>
      </c>
      <c r="DD631" t="s">
        <v>3</v>
      </c>
      <c r="DE631" t="s">
        <v>38</v>
      </c>
      <c r="DF631" t="s">
        <v>38</v>
      </c>
      <c r="DG631" t="s">
        <v>39</v>
      </c>
      <c r="DH631" t="s">
        <v>3</v>
      </c>
      <c r="DI631" t="s">
        <v>39</v>
      </c>
      <c r="DJ631" t="s">
        <v>38</v>
      </c>
      <c r="DK631" t="s">
        <v>3</v>
      </c>
      <c r="DL631" t="s">
        <v>40</v>
      </c>
      <c r="DM631" t="s">
        <v>41</v>
      </c>
      <c r="DN631">
        <v>0</v>
      </c>
      <c r="DO631">
        <v>0</v>
      </c>
      <c r="DP631">
        <v>1</v>
      </c>
      <c r="DQ631">
        <v>1</v>
      </c>
      <c r="DU631">
        <v>1005</v>
      </c>
      <c r="DV631" t="s">
        <v>22</v>
      </c>
      <c r="DW631" t="s">
        <v>22</v>
      </c>
      <c r="DX631">
        <v>100</v>
      </c>
      <c r="DZ631" t="s">
        <v>3</v>
      </c>
      <c r="EA631" t="s">
        <v>3</v>
      </c>
      <c r="EB631" t="s">
        <v>3</v>
      </c>
      <c r="EC631" t="s">
        <v>3</v>
      </c>
      <c r="EE631">
        <v>31727974</v>
      </c>
      <c r="EF631">
        <v>2</v>
      </c>
      <c r="EG631" t="s">
        <v>24</v>
      </c>
      <c r="EH631">
        <v>10</v>
      </c>
      <c r="EI631" t="s">
        <v>239</v>
      </c>
      <c r="EJ631">
        <v>1</v>
      </c>
      <c r="EK631">
        <v>10001</v>
      </c>
      <c r="EL631" t="s">
        <v>239</v>
      </c>
      <c r="EM631" t="s">
        <v>240</v>
      </c>
      <c r="EO631" t="s">
        <v>44</v>
      </c>
      <c r="EQ631">
        <v>0</v>
      </c>
      <c r="ER631">
        <v>0</v>
      </c>
      <c r="ES631">
        <v>0</v>
      </c>
      <c r="ET631">
        <v>0</v>
      </c>
      <c r="EU631">
        <v>0</v>
      </c>
      <c r="EV631">
        <v>0</v>
      </c>
      <c r="EW631">
        <v>89.53</v>
      </c>
      <c r="EX631">
        <v>13.04</v>
      </c>
      <c r="EY631">
        <v>0</v>
      </c>
      <c r="FQ631">
        <v>0</v>
      </c>
      <c r="FR631">
        <f t="shared" si="456"/>
        <v>0</v>
      </c>
      <c r="FS631">
        <v>0</v>
      </c>
      <c r="FX631">
        <v>97.2</v>
      </c>
      <c r="FY631">
        <v>46.75</v>
      </c>
      <c r="GA631" t="s">
        <v>3</v>
      </c>
      <c r="GD631">
        <v>1</v>
      </c>
      <c r="GF631">
        <v>-1635752457</v>
      </c>
      <c r="GG631">
        <v>2</v>
      </c>
      <c r="GH631">
        <v>1</v>
      </c>
      <c r="GI631">
        <v>-2</v>
      </c>
      <c r="GJ631">
        <v>0</v>
      </c>
      <c r="GK631">
        <v>0</v>
      </c>
      <c r="GL631">
        <f t="shared" si="457"/>
        <v>0</v>
      </c>
      <c r="GM631">
        <f t="shared" si="458"/>
        <v>0</v>
      </c>
      <c r="GN631">
        <f t="shared" si="459"/>
        <v>0</v>
      </c>
      <c r="GO631">
        <f t="shared" si="460"/>
        <v>0</v>
      </c>
      <c r="GP631">
        <f t="shared" si="461"/>
        <v>0</v>
      </c>
      <c r="GR631">
        <v>0</v>
      </c>
      <c r="GS631">
        <v>3</v>
      </c>
      <c r="GT631">
        <v>0</v>
      </c>
      <c r="GU631" t="s">
        <v>3</v>
      </c>
      <c r="GV631">
        <f t="shared" si="462"/>
        <v>0</v>
      </c>
      <c r="GW631">
        <v>1</v>
      </c>
      <c r="GX631">
        <f t="shared" si="463"/>
        <v>0</v>
      </c>
      <c r="HA631">
        <v>0</v>
      </c>
      <c r="HB631">
        <v>0</v>
      </c>
      <c r="HC631">
        <f t="shared" si="464"/>
        <v>0</v>
      </c>
      <c r="HE631" t="s">
        <v>3</v>
      </c>
      <c r="HF631" t="s">
        <v>3</v>
      </c>
      <c r="HM631" t="s">
        <v>3</v>
      </c>
      <c r="HN631" t="s">
        <v>241</v>
      </c>
      <c r="HO631" t="s">
        <v>242</v>
      </c>
      <c r="HP631" t="s">
        <v>239</v>
      </c>
      <c r="HQ631" t="s">
        <v>239</v>
      </c>
      <c r="IK631">
        <v>0</v>
      </c>
    </row>
    <row r="632" spans="1:245" x14ac:dyDescent="0.2">
      <c r="A632">
        <v>18</v>
      </c>
      <c r="B632">
        <v>1</v>
      </c>
      <c r="C632">
        <v>433</v>
      </c>
      <c r="E632" t="s">
        <v>674</v>
      </c>
      <c r="F632" t="s">
        <v>244</v>
      </c>
      <c r="G632" t="s">
        <v>245</v>
      </c>
      <c r="H632" t="s">
        <v>246</v>
      </c>
      <c r="I632">
        <v>0</v>
      </c>
      <c r="J632">
        <v>0</v>
      </c>
      <c r="K632">
        <v>0</v>
      </c>
      <c r="O632">
        <f t="shared" si="445"/>
        <v>0</v>
      </c>
      <c r="P632">
        <f>ROUND(CQ632*I632,2)</f>
        <v>0</v>
      </c>
      <c r="Q632">
        <f>ROUND(CR632*I632,2)</f>
        <v>0</v>
      </c>
      <c r="R632">
        <f>ROUND(CS632*I632,2)</f>
        <v>0</v>
      </c>
      <c r="S632">
        <f>ROUND(CT632*I632,2)</f>
        <v>0</v>
      </c>
      <c r="T632">
        <f t="shared" si="446"/>
        <v>0</v>
      </c>
      <c r="U632">
        <f>ROUND(CV632*I632,7)</f>
        <v>0</v>
      </c>
      <c r="V632">
        <f>ROUND(CW632*I632,7)</f>
        <v>0</v>
      </c>
      <c r="W632">
        <f t="shared" si="447"/>
        <v>0</v>
      </c>
      <c r="X632">
        <f t="shared" si="448"/>
        <v>0</v>
      </c>
      <c r="Y632">
        <f t="shared" si="449"/>
        <v>0</v>
      </c>
      <c r="AA632">
        <v>32945098</v>
      </c>
      <c r="AB632">
        <f t="shared" si="450"/>
        <v>0</v>
      </c>
      <c r="AC632">
        <f>ROUND((ES632),6)</f>
        <v>0</v>
      </c>
      <c r="AD632">
        <f>ROUND((((ET632)-(EU632))+AE632),6)</f>
        <v>0</v>
      </c>
      <c r="AE632">
        <f t="shared" ref="AE632:AF635" si="473">ROUND((EU632),6)</f>
        <v>0</v>
      </c>
      <c r="AF632">
        <f t="shared" si="473"/>
        <v>0</v>
      </c>
      <c r="AG632">
        <f t="shared" si="451"/>
        <v>0</v>
      </c>
      <c r="AH632">
        <f t="shared" ref="AH632:AI635" si="474">(EW632)</f>
        <v>0</v>
      </c>
      <c r="AI632">
        <f t="shared" si="474"/>
        <v>0</v>
      </c>
      <c r="AJ632">
        <f t="shared" si="452"/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108</v>
      </c>
      <c r="AU632">
        <v>55</v>
      </c>
      <c r="AV632">
        <v>1</v>
      </c>
      <c r="AW632">
        <v>1</v>
      </c>
      <c r="AZ632">
        <v>1</v>
      </c>
      <c r="BA632">
        <v>1</v>
      </c>
      <c r="BB632">
        <v>1</v>
      </c>
      <c r="BC632">
        <v>1</v>
      </c>
      <c r="BD632" t="s">
        <v>3</v>
      </c>
      <c r="BE632" t="s">
        <v>3</v>
      </c>
      <c r="BF632" t="s">
        <v>3</v>
      </c>
      <c r="BG632" t="s">
        <v>3</v>
      </c>
      <c r="BH632">
        <v>3</v>
      </c>
      <c r="BI632">
        <v>1</v>
      </c>
      <c r="BJ632" t="s">
        <v>3</v>
      </c>
      <c r="BM632">
        <v>10001</v>
      </c>
      <c r="BN632">
        <v>0</v>
      </c>
      <c r="BO632" t="s">
        <v>3</v>
      </c>
      <c r="BP632">
        <v>0</v>
      </c>
      <c r="BQ632">
        <v>2</v>
      </c>
      <c r="BR632">
        <v>0</v>
      </c>
      <c r="BS632">
        <v>1</v>
      </c>
      <c r="BT632">
        <v>1</v>
      </c>
      <c r="BU632">
        <v>1</v>
      </c>
      <c r="BV632">
        <v>1</v>
      </c>
      <c r="BW632">
        <v>1</v>
      </c>
      <c r="BX632">
        <v>1</v>
      </c>
      <c r="BY632" t="s">
        <v>3</v>
      </c>
      <c r="BZ632">
        <v>108</v>
      </c>
      <c r="CA632">
        <v>55</v>
      </c>
      <c r="CB632" t="s">
        <v>3</v>
      </c>
      <c r="CE632">
        <v>0</v>
      </c>
      <c r="CF632">
        <v>0</v>
      </c>
      <c r="CG632">
        <v>0</v>
      </c>
      <c r="CM632">
        <v>0</v>
      </c>
      <c r="CN632" t="s">
        <v>3</v>
      </c>
      <c r="CO632">
        <v>0</v>
      </c>
      <c r="CP632">
        <f t="shared" si="453"/>
        <v>0</v>
      </c>
      <c r="CQ632">
        <f>ROUND(AL632*BC632,2)</f>
        <v>0</v>
      </c>
      <c r="CR632">
        <f>ROUND(AM632*BB632,2)</f>
        <v>0</v>
      </c>
      <c r="CS632">
        <f>ROUND(AN632*BS632,2)</f>
        <v>0</v>
      </c>
      <c r="CT632">
        <f>ROUND(AO632*BA632,2)</f>
        <v>0</v>
      </c>
      <c r="CU632">
        <f t="shared" si="454"/>
        <v>0</v>
      </c>
      <c r="CV632">
        <f t="shared" ref="CV632:CW635" si="475">AH632</f>
        <v>0</v>
      </c>
      <c r="CW632">
        <f t="shared" si="475"/>
        <v>0</v>
      </c>
      <c r="CX632">
        <f t="shared" si="455"/>
        <v>0</v>
      </c>
      <c r="CY632">
        <f t="shared" si="471"/>
        <v>0</v>
      </c>
      <c r="CZ632">
        <f t="shared" si="472"/>
        <v>0</v>
      </c>
      <c r="DC632" t="s">
        <v>3</v>
      </c>
      <c r="DD632" t="s">
        <v>3</v>
      </c>
      <c r="DE632" t="s">
        <v>3</v>
      </c>
      <c r="DF632" t="s">
        <v>3</v>
      </c>
      <c r="DG632" t="s">
        <v>3</v>
      </c>
      <c r="DH632" t="s">
        <v>3</v>
      </c>
      <c r="DI632" t="s">
        <v>3</v>
      </c>
      <c r="DJ632" t="s">
        <v>3</v>
      </c>
      <c r="DK632" t="s">
        <v>3</v>
      </c>
      <c r="DL632" t="s">
        <v>3</v>
      </c>
      <c r="DM632" t="s">
        <v>3</v>
      </c>
      <c r="DN632">
        <v>0</v>
      </c>
      <c r="DO632">
        <v>0</v>
      </c>
      <c r="DP632">
        <v>1</v>
      </c>
      <c r="DQ632">
        <v>1</v>
      </c>
      <c r="DU632">
        <v>1013</v>
      </c>
      <c r="DV632" t="s">
        <v>246</v>
      </c>
      <c r="DW632" t="s">
        <v>246</v>
      </c>
      <c r="DX632">
        <v>1</v>
      </c>
      <c r="DZ632" t="s">
        <v>3</v>
      </c>
      <c r="EA632" t="s">
        <v>3</v>
      </c>
      <c r="EB632" t="s">
        <v>3</v>
      </c>
      <c r="EC632" t="s">
        <v>3</v>
      </c>
      <c r="EE632">
        <v>31727974</v>
      </c>
      <c r="EF632">
        <v>2</v>
      </c>
      <c r="EG632" t="s">
        <v>24</v>
      </c>
      <c r="EH632">
        <v>10</v>
      </c>
      <c r="EI632" t="s">
        <v>239</v>
      </c>
      <c r="EJ632">
        <v>1</v>
      </c>
      <c r="EK632">
        <v>10001</v>
      </c>
      <c r="EL632" t="s">
        <v>239</v>
      </c>
      <c r="EM632" t="s">
        <v>240</v>
      </c>
      <c r="EO632" t="s">
        <v>3</v>
      </c>
      <c r="EQ632">
        <v>0</v>
      </c>
      <c r="ER632">
        <v>0</v>
      </c>
      <c r="ES632">
        <v>0</v>
      </c>
      <c r="ET632">
        <v>0</v>
      </c>
      <c r="EU632">
        <v>0</v>
      </c>
      <c r="EV632">
        <v>0</v>
      </c>
      <c r="EW632">
        <v>0</v>
      </c>
      <c r="EX632">
        <v>0</v>
      </c>
      <c r="FQ632">
        <v>0</v>
      </c>
      <c r="FR632">
        <f t="shared" si="456"/>
        <v>0</v>
      </c>
      <c r="FS632">
        <v>0</v>
      </c>
      <c r="FX632">
        <v>108</v>
      </c>
      <c r="FY632">
        <v>55</v>
      </c>
      <c r="GA632" t="s">
        <v>3</v>
      </c>
      <c r="GD632">
        <v>1</v>
      </c>
      <c r="GF632">
        <v>805514110</v>
      </c>
      <c r="GG632">
        <v>2</v>
      </c>
      <c r="GH632">
        <v>1</v>
      </c>
      <c r="GI632">
        <v>-2</v>
      </c>
      <c r="GJ632">
        <v>0</v>
      </c>
      <c r="GK632">
        <v>0</v>
      </c>
      <c r="GL632">
        <f t="shared" si="457"/>
        <v>0</v>
      </c>
      <c r="GM632">
        <f t="shared" si="458"/>
        <v>0</v>
      </c>
      <c r="GN632">
        <f t="shared" si="459"/>
        <v>0</v>
      </c>
      <c r="GO632">
        <f t="shared" si="460"/>
        <v>0</v>
      </c>
      <c r="GP632">
        <f t="shared" si="461"/>
        <v>0</v>
      </c>
      <c r="GR632">
        <v>0</v>
      </c>
      <c r="GS632">
        <v>3</v>
      </c>
      <c r="GT632">
        <v>0</v>
      </c>
      <c r="GU632" t="s">
        <v>3</v>
      </c>
      <c r="GV632">
        <f t="shared" si="462"/>
        <v>0</v>
      </c>
      <c r="GW632">
        <v>1</v>
      </c>
      <c r="GX632">
        <f t="shared" si="463"/>
        <v>0</v>
      </c>
      <c r="HA632">
        <v>0</v>
      </c>
      <c r="HB632">
        <v>0</v>
      </c>
      <c r="HC632">
        <f t="shared" si="464"/>
        <v>0</v>
      </c>
      <c r="HE632" t="s">
        <v>3</v>
      </c>
      <c r="HF632" t="s">
        <v>3</v>
      </c>
      <c r="HM632" t="s">
        <v>3</v>
      </c>
      <c r="HN632" t="s">
        <v>241</v>
      </c>
      <c r="HO632" t="s">
        <v>242</v>
      </c>
      <c r="HP632" t="s">
        <v>239</v>
      </c>
      <c r="HQ632" t="s">
        <v>239</v>
      </c>
      <c r="IK632">
        <v>0</v>
      </c>
    </row>
    <row r="633" spans="1:245" x14ac:dyDescent="0.2">
      <c r="A633">
        <v>18</v>
      </c>
      <c r="B633">
        <v>1</v>
      </c>
      <c r="C633">
        <v>436</v>
      </c>
      <c r="E633" t="s">
        <v>675</v>
      </c>
      <c r="F633" t="s">
        <v>248</v>
      </c>
      <c r="G633" t="s">
        <v>249</v>
      </c>
      <c r="H633" t="s">
        <v>68</v>
      </c>
      <c r="I633">
        <v>0</v>
      </c>
      <c r="J633">
        <v>0</v>
      </c>
      <c r="K633">
        <v>0</v>
      </c>
      <c r="O633">
        <f t="shared" si="445"/>
        <v>0</v>
      </c>
      <c r="P633">
        <f>ROUND(CQ633*I633,2)</f>
        <v>0</v>
      </c>
      <c r="Q633">
        <f>ROUND(CR633*I633,2)</f>
        <v>0</v>
      </c>
      <c r="R633">
        <f>ROUND(CS633*I633,2)</f>
        <v>0</v>
      </c>
      <c r="S633">
        <f>ROUND(CT633*I633,2)</f>
        <v>0</v>
      </c>
      <c r="T633">
        <f t="shared" si="446"/>
        <v>0</v>
      </c>
      <c r="U633">
        <f>ROUND(CV633*I633,7)</f>
        <v>0</v>
      </c>
      <c r="V633">
        <f>ROUND(CW633*I633,7)</f>
        <v>0</v>
      </c>
      <c r="W633">
        <f t="shared" si="447"/>
        <v>0</v>
      </c>
      <c r="X633">
        <f t="shared" si="448"/>
        <v>0</v>
      </c>
      <c r="Y633">
        <f t="shared" si="449"/>
        <v>0</v>
      </c>
      <c r="AA633">
        <v>32945098</v>
      </c>
      <c r="AB633">
        <f t="shared" si="450"/>
        <v>0</v>
      </c>
      <c r="AC633">
        <f>ROUND((ES633),6)</f>
        <v>0</v>
      </c>
      <c r="AD633">
        <f>ROUND((((ET633)-(EU633))+AE633),6)</f>
        <v>0</v>
      </c>
      <c r="AE633">
        <f t="shared" si="473"/>
        <v>0</v>
      </c>
      <c r="AF633">
        <f t="shared" si="473"/>
        <v>0</v>
      </c>
      <c r="AG633">
        <f t="shared" si="451"/>
        <v>0</v>
      </c>
      <c r="AH633">
        <f t="shared" si="474"/>
        <v>0</v>
      </c>
      <c r="AI633">
        <f t="shared" si="474"/>
        <v>0</v>
      </c>
      <c r="AJ633">
        <f t="shared" si="452"/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108</v>
      </c>
      <c r="AU633">
        <v>55</v>
      </c>
      <c r="AV633">
        <v>1</v>
      </c>
      <c r="AW633">
        <v>1</v>
      </c>
      <c r="AZ633">
        <v>1</v>
      </c>
      <c r="BA633">
        <v>1</v>
      </c>
      <c r="BB633">
        <v>1</v>
      </c>
      <c r="BC633">
        <v>1</v>
      </c>
      <c r="BD633" t="s">
        <v>3</v>
      </c>
      <c r="BE633" t="s">
        <v>3</v>
      </c>
      <c r="BF633" t="s">
        <v>3</v>
      </c>
      <c r="BG633" t="s">
        <v>3</v>
      </c>
      <c r="BH633">
        <v>3</v>
      </c>
      <c r="BI633">
        <v>1</v>
      </c>
      <c r="BJ633" t="s">
        <v>3</v>
      </c>
      <c r="BM633">
        <v>10001</v>
      </c>
      <c r="BN633">
        <v>0</v>
      </c>
      <c r="BO633" t="s">
        <v>3</v>
      </c>
      <c r="BP633">
        <v>0</v>
      </c>
      <c r="BQ633">
        <v>2</v>
      </c>
      <c r="BR633">
        <v>0</v>
      </c>
      <c r="BS633">
        <v>1</v>
      </c>
      <c r="BT633">
        <v>1</v>
      </c>
      <c r="BU633">
        <v>1</v>
      </c>
      <c r="BV633">
        <v>1</v>
      </c>
      <c r="BW633">
        <v>1</v>
      </c>
      <c r="BX633">
        <v>1</v>
      </c>
      <c r="BY633" t="s">
        <v>3</v>
      </c>
      <c r="BZ633">
        <v>108</v>
      </c>
      <c r="CA633">
        <v>55</v>
      </c>
      <c r="CB633" t="s">
        <v>3</v>
      </c>
      <c r="CE633">
        <v>0</v>
      </c>
      <c r="CF633">
        <v>0</v>
      </c>
      <c r="CG633">
        <v>0</v>
      </c>
      <c r="CM633">
        <v>0</v>
      </c>
      <c r="CN633" t="s">
        <v>3</v>
      </c>
      <c r="CO633">
        <v>0</v>
      </c>
      <c r="CP633">
        <f t="shared" si="453"/>
        <v>0</v>
      </c>
      <c r="CQ633">
        <f>ROUND(AL633*BC633,2)</f>
        <v>0</v>
      </c>
      <c r="CR633">
        <f>ROUND(AM633*BB633,2)</f>
        <v>0</v>
      </c>
      <c r="CS633">
        <f>ROUND(AN633*BS633,2)</f>
        <v>0</v>
      </c>
      <c r="CT633">
        <f>ROUND(AO633*BA633,2)</f>
        <v>0</v>
      </c>
      <c r="CU633">
        <f t="shared" si="454"/>
        <v>0</v>
      </c>
      <c r="CV633">
        <f t="shared" si="475"/>
        <v>0</v>
      </c>
      <c r="CW633">
        <f t="shared" si="475"/>
        <v>0</v>
      </c>
      <c r="CX633">
        <f t="shared" si="455"/>
        <v>0</v>
      </c>
      <c r="CY633">
        <f t="shared" si="471"/>
        <v>0</v>
      </c>
      <c r="CZ633">
        <f t="shared" si="472"/>
        <v>0</v>
      </c>
      <c r="DC633" t="s">
        <v>3</v>
      </c>
      <c r="DD633" t="s">
        <v>3</v>
      </c>
      <c r="DE633" t="s">
        <v>3</v>
      </c>
      <c r="DF633" t="s">
        <v>3</v>
      </c>
      <c r="DG633" t="s">
        <v>3</v>
      </c>
      <c r="DH633" t="s">
        <v>3</v>
      </c>
      <c r="DI633" t="s">
        <v>3</v>
      </c>
      <c r="DJ633" t="s">
        <v>3</v>
      </c>
      <c r="DK633" t="s">
        <v>3</v>
      </c>
      <c r="DL633" t="s">
        <v>3</v>
      </c>
      <c r="DM633" t="s">
        <v>3</v>
      </c>
      <c r="DN633">
        <v>0</v>
      </c>
      <c r="DO633">
        <v>0</v>
      </c>
      <c r="DP633">
        <v>1</v>
      </c>
      <c r="DQ633">
        <v>1</v>
      </c>
      <c r="DU633">
        <v>1009</v>
      </c>
      <c r="DV633" t="s">
        <v>68</v>
      </c>
      <c r="DW633" t="s">
        <v>68</v>
      </c>
      <c r="DX633">
        <v>1</v>
      </c>
      <c r="DZ633" t="s">
        <v>3</v>
      </c>
      <c r="EA633" t="s">
        <v>3</v>
      </c>
      <c r="EB633" t="s">
        <v>3</v>
      </c>
      <c r="EC633" t="s">
        <v>3</v>
      </c>
      <c r="EE633">
        <v>31727974</v>
      </c>
      <c r="EF633">
        <v>2</v>
      </c>
      <c r="EG633" t="s">
        <v>24</v>
      </c>
      <c r="EH633">
        <v>10</v>
      </c>
      <c r="EI633" t="s">
        <v>239</v>
      </c>
      <c r="EJ633">
        <v>1</v>
      </c>
      <c r="EK633">
        <v>10001</v>
      </c>
      <c r="EL633" t="s">
        <v>239</v>
      </c>
      <c r="EM633" t="s">
        <v>240</v>
      </c>
      <c r="EO633" t="s">
        <v>3</v>
      </c>
      <c r="EQ633">
        <v>0</v>
      </c>
      <c r="ER633">
        <v>0</v>
      </c>
      <c r="ES633">
        <v>0</v>
      </c>
      <c r="ET633">
        <v>0</v>
      </c>
      <c r="EU633">
        <v>0</v>
      </c>
      <c r="EV633">
        <v>0</v>
      </c>
      <c r="EW633">
        <v>0</v>
      </c>
      <c r="EX633">
        <v>0</v>
      </c>
      <c r="FQ633">
        <v>0</v>
      </c>
      <c r="FR633">
        <f t="shared" si="456"/>
        <v>0</v>
      </c>
      <c r="FS633">
        <v>0</v>
      </c>
      <c r="FX633">
        <v>108</v>
      </c>
      <c r="FY633">
        <v>55</v>
      </c>
      <c r="GA633" t="s">
        <v>3</v>
      </c>
      <c r="GD633">
        <v>1</v>
      </c>
      <c r="GF633">
        <v>553349952</v>
      </c>
      <c r="GG633">
        <v>2</v>
      </c>
      <c r="GH633">
        <v>1</v>
      </c>
      <c r="GI633">
        <v>-2</v>
      </c>
      <c r="GJ633">
        <v>0</v>
      </c>
      <c r="GK633">
        <v>0</v>
      </c>
      <c r="GL633">
        <f t="shared" si="457"/>
        <v>0</v>
      </c>
      <c r="GM633">
        <f t="shared" si="458"/>
        <v>0</v>
      </c>
      <c r="GN633">
        <f t="shared" si="459"/>
        <v>0</v>
      </c>
      <c r="GO633">
        <f t="shared" si="460"/>
        <v>0</v>
      </c>
      <c r="GP633">
        <f t="shared" si="461"/>
        <v>0</v>
      </c>
      <c r="GR633">
        <v>0</v>
      </c>
      <c r="GS633">
        <v>3</v>
      </c>
      <c r="GT633">
        <v>0</v>
      </c>
      <c r="GU633" t="s">
        <v>3</v>
      </c>
      <c r="GV633">
        <f t="shared" si="462"/>
        <v>0</v>
      </c>
      <c r="GW633">
        <v>1</v>
      </c>
      <c r="GX633">
        <f t="shared" si="463"/>
        <v>0</v>
      </c>
      <c r="HA633">
        <v>0</v>
      </c>
      <c r="HB633">
        <v>0</v>
      </c>
      <c r="HC633">
        <f t="shared" si="464"/>
        <v>0</v>
      </c>
      <c r="HE633" t="s">
        <v>3</v>
      </c>
      <c r="HF633" t="s">
        <v>3</v>
      </c>
      <c r="HM633" t="s">
        <v>3</v>
      </c>
      <c r="HN633" t="s">
        <v>241</v>
      </c>
      <c r="HO633" t="s">
        <v>242</v>
      </c>
      <c r="HP633" t="s">
        <v>239</v>
      </c>
      <c r="HQ633" t="s">
        <v>239</v>
      </c>
      <c r="IK633">
        <v>0</v>
      </c>
    </row>
    <row r="634" spans="1:245" x14ac:dyDescent="0.2">
      <c r="A634">
        <v>18</v>
      </c>
      <c r="B634">
        <v>1</v>
      </c>
      <c r="C634">
        <v>439</v>
      </c>
      <c r="E634" t="s">
        <v>676</v>
      </c>
      <c r="F634" t="s">
        <v>251</v>
      </c>
      <c r="G634" t="s">
        <v>252</v>
      </c>
      <c r="H634" t="s">
        <v>64</v>
      </c>
      <c r="I634">
        <v>0</v>
      </c>
      <c r="J634">
        <v>99.999999999999986</v>
      </c>
      <c r="K634">
        <v>0</v>
      </c>
      <c r="O634">
        <f t="shared" si="445"/>
        <v>0</v>
      </c>
      <c r="P634">
        <f>ROUND(CQ634*I634,2)</f>
        <v>0</v>
      </c>
      <c r="Q634">
        <f>ROUND(CR634*I634,2)</f>
        <v>0</v>
      </c>
      <c r="R634">
        <f>ROUND(CS634*I634,2)</f>
        <v>0</v>
      </c>
      <c r="S634">
        <f>ROUND(CT634*I634,2)</f>
        <v>0</v>
      </c>
      <c r="T634">
        <f t="shared" si="446"/>
        <v>0</v>
      </c>
      <c r="U634">
        <f>ROUND(CV634*I634,7)</f>
        <v>0</v>
      </c>
      <c r="V634">
        <f>ROUND(CW634*I634,7)</f>
        <v>0</v>
      </c>
      <c r="W634">
        <f t="shared" si="447"/>
        <v>0</v>
      </c>
      <c r="X634">
        <f t="shared" si="448"/>
        <v>0</v>
      </c>
      <c r="Y634">
        <f t="shared" si="449"/>
        <v>0</v>
      </c>
      <c r="AA634">
        <v>32945098</v>
      </c>
      <c r="AB634">
        <f t="shared" si="450"/>
        <v>0</v>
      </c>
      <c r="AC634">
        <f>ROUND((ES634),6)</f>
        <v>0</v>
      </c>
      <c r="AD634">
        <f>ROUND((((ET634)-(EU634))+AE634),6)</f>
        <v>0</v>
      </c>
      <c r="AE634">
        <f t="shared" si="473"/>
        <v>0</v>
      </c>
      <c r="AF634">
        <f t="shared" si="473"/>
        <v>0</v>
      </c>
      <c r="AG634">
        <f t="shared" si="451"/>
        <v>0</v>
      </c>
      <c r="AH634">
        <f t="shared" si="474"/>
        <v>0</v>
      </c>
      <c r="AI634">
        <f t="shared" si="474"/>
        <v>0</v>
      </c>
      <c r="AJ634">
        <f t="shared" si="452"/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108</v>
      </c>
      <c r="AU634">
        <v>55</v>
      </c>
      <c r="AV634">
        <v>1</v>
      </c>
      <c r="AW634">
        <v>1</v>
      </c>
      <c r="AZ634">
        <v>1</v>
      </c>
      <c r="BA634">
        <v>1</v>
      </c>
      <c r="BB634">
        <v>1</v>
      </c>
      <c r="BC634">
        <v>1</v>
      </c>
      <c r="BD634" t="s">
        <v>3</v>
      </c>
      <c r="BE634" t="s">
        <v>3</v>
      </c>
      <c r="BF634" t="s">
        <v>3</v>
      </c>
      <c r="BG634" t="s">
        <v>3</v>
      </c>
      <c r="BH634">
        <v>3</v>
      </c>
      <c r="BI634">
        <v>1</v>
      </c>
      <c r="BJ634" t="s">
        <v>3</v>
      </c>
      <c r="BM634">
        <v>10001</v>
      </c>
      <c r="BN634">
        <v>0</v>
      </c>
      <c r="BO634" t="s">
        <v>3</v>
      </c>
      <c r="BP634">
        <v>0</v>
      </c>
      <c r="BQ634">
        <v>2</v>
      </c>
      <c r="BR634">
        <v>0</v>
      </c>
      <c r="BS634">
        <v>1</v>
      </c>
      <c r="BT634">
        <v>1</v>
      </c>
      <c r="BU634">
        <v>1</v>
      </c>
      <c r="BV634">
        <v>1</v>
      </c>
      <c r="BW634">
        <v>1</v>
      </c>
      <c r="BX634">
        <v>1</v>
      </c>
      <c r="BY634" t="s">
        <v>3</v>
      </c>
      <c r="BZ634">
        <v>108</v>
      </c>
      <c r="CA634">
        <v>55</v>
      </c>
      <c r="CB634" t="s">
        <v>3</v>
      </c>
      <c r="CE634">
        <v>0</v>
      </c>
      <c r="CF634">
        <v>0</v>
      </c>
      <c r="CG634">
        <v>0</v>
      </c>
      <c r="CM634">
        <v>0</v>
      </c>
      <c r="CN634" t="s">
        <v>3</v>
      </c>
      <c r="CO634">
        <v>0</v>
      </c>
      <c r="CP634">
        <f t="shared" si="453"/>
        <v>0</v>
      </c>
      <c r="CQ634">
        <f>ROUND(AL634*BC634,2)</f>
        <v>0</v>
      </c>
      <c r="CR634">
        <f>ROUND(AM634*BB634,2)</f>
        <v>0</v>
      </c>
      <c r="CS634">
        <f>ROUND(AN634*BS634,2)</f>
        <v>0</v>
      </c>
      <c r="CT634">
        <f>ROUND(AO634*BA634,2)</f>
        <v>0</v>
      </c>
      <c r="CU634">
        <f t="shared" si="454"/>
        <v>0</v>
      </c>
      <c r="CV634">
        <f t="shared" si="475"/>
        <v>0</v>
      </c>
      <c r="CW634">
        <f t="shared" si="475"/>
        <v>0</v>
      </c>
      <c r="CX634">
        <f t="shared" si="455"/>
        <v>0</v>
      </c>
      <c r="CY634">
        <f t="shared" si="471"/>
        <v>0</v>
      </c>
      <c r="CZ634">
        <f t="shared" si="472"/>
        <v>0</v>
      </c>
      <c r="DC634" t="s">
        <v>3</v>
      </c>
      <c r="DD634" t="s">
        <v>3</v>
      </c>
      <c r="DE634" t="s">
        <v>3</v>
      </c>
      <c r="DF634" t="s">
        <v>3</v>
      </c>
      <c r="DG634" t="s">
        <v>3</v>
      </c>
      <c r="DH634" t="s">
        <v>3</v>
      </c>
      <c r="DI634" t="s">
        <v>3</v>
      </c>
      <c r="DJ634" t="s">
        <v>3</v>
      </c>
      <c r="DK634" t="s">
        <v>3</v>
      </c>
      <c r="DL634" t="s">
        <v>3</v>
      </c>
      <c r="DM634" t="s">
        <v>3</v>
      </c>
      <c r="DN634">
        <v>0</v>
      </c>
      <c r="DO634">
        <v>0</v>
      </c>
      <c r="DP634">
        <v>1</v>
      </c>
      <c r="DQ634">
        <v>1</v>
      </c>
      <c r="DU634">
        <v>1005</v>
      </c>
      <c r="DV634" t="s">
        <v>64</v>
      </c>
      <c r="DW634" t="s">
        <v>64</v>
      </c>
      <c r="DX634">
        <v>1</v>
      </c>
      <c r="DZ634" t="s">
        <v>3</v>
      </c>
      <c r="EA634" t="s">
        <v>3</v>
      </c>
      <c r="EB634" t="s">
        <v>3</v>
      </c>
      <c r="EC634" t="s">
        <v>3</v>
      </c>
      <c r="EE634">
        <v>31727974</v>
      </c>
      <c r="EF634">
        <v>2</v>
      </c>
      <c r="EG634" t="s">
        <v>24</v>
      </c>
      <c r="EH634">
        <v>10</v>
      </c>
      <c r="EI634" t="s">
        <v>239</v>
      </c>
      <c r="EJ634">
        <v>1</v>
      </c>
      <c r="EK634">
        <v>10001</v>
      </c>
      <c r="EL634" t="s">
        <v>239</v>
      </c>
      <c r="EM634" t="s">
        <v>240</v>
      </c>
      <c r="EO634" t="s">
        <v>3</v>
      </c>
      <c r="EQ634">
        <v>0</v>
      </c>
      <c r="ER634">
        <v>0</v>
      </c>
      <c r="ES634">
        <v>0</v>
      </c>
      <c r="ET634">
        <v>0</v>
      </c>
      <c r="EU634">
        <v>0</v>
      </c>
      <c r="EV634">
        <v>0</v>
      </c>
      <c r="EW634">
        <v>0</v>
      </c>
      <c r="EX634">
        <v>0</v>
      </c>
      <c r="FQ634">
        <v>0</v>
      </c>
      <c r="FR634">
        <f t="shared" si="456"/>
        <v>0</v>
      </c>
      <c r="FS634">
        <v>0</v>
      </c>
      <c r="FX634">
        <v>108</v>
      </c>
      <c r="FY634">
        <v>55</v>
      </c>
      <c r="GA634" t="s">
        <v>3</v>
      </c>
      <c r="GD634">
        <v>1</v>
      </c>
      <c r="GF634">
        <v>-732808487</v>
      </c>
      <c r="GG634">
        <v>2</v>
      </c>
      <c r="GH634">
        <v>1</v>
      </c>
      <c r="GI634">
        <v>-2</v>
      </c>
      <c r="GJ634">
        <v>0</v>
      </c>
      <c r="GK634">
        <v>0</v>
      </c>
      <c r="GL634">
        <f t="shared" si="457"/>
        <v>0</v>
      </c>
      <c r="GM634">
        <f t="shared" si="458"/>
        <v>0</v>
      </c>
      <c r="GN634">
        <f t="shared" si="459"/>
        <v>0</v>
      </c>
      <c r="GO634">
        <f t="shared" si="460"/>
        <v>0</v>
      </c>
      <c r="GP634">
        <f t="shared" si="461"/>
        <v>0</v>
      </c>
      <c r="GR634">
        <v>0</v>
      </c>
      <c r="GS634">
        <v>3</v>
      </c>
      <c r="GT634">
        <v>0</v>
      </c>
      <c r="GU634" t="s">
        <v>3</v>
      </c>
      <c r="GV634">
        <f t="shared" si="462"/>
        <v>0</v>
      </c>
      <c r="GW634">
        <v>1</v>
      </c>
      <c r="GX634">
        <f t="shared" si="463"/>
        <v>0</v>
      </c>
      <c r="HA634">
        <v>0</v>
      </c>
      <c r="HB634">
        <v>0</v>
      </c>
      <c r="HC634">
        <f t="shared" si="464"/>
        <v>0</v>
      </c>
      <c r="HE634" t="s">
        <v>3</v>
      </c>
      <c r="HF634" t="s">
        <v>3</v>
      </c>
      <c r="HM634" t="s">
        <v>3</v>
      </c>
      <c r="HN634" t="s">
        <v>241</v>
      </c>
      <c r="HO634" t="s">
        <v>242</v>
      </c>
      <c r="HP634" t="s">
        <v>239</v>
      </c>
      <c r="HQ634" t="s">
        <v>239</v>
      </c>
      <c r="IK634">
        <v>0</v>
      </c>
    </row>
    <row r="635" spans="1:245" x14ac:dyDescent="0.2">
      <c r="A635">
        <v>17</v>
      </c>
      <c r="B635">
        <v>1</v>
      </c>
      <c r="E635" t="s">
        <v>677</v>
      </c>
      <c r="F635" t="s">
        <v>583</v>
      </c>
      <c r="G635" t="s">
        <v>584</v>
      </c>
      <c r="H635" t="s">
        <v>64</v>
      </c>
      <c r="I635">
        <v>0</v>
      </c>
      <c r="J635">
        <v>0</v>
      </c>
      <c r="K635">
        <v>0</v>
      </c>
      <c r="O635">
        <f t="shared" si="445"/>
        <v>0</v>
      </c>
      <c r="P635">
        <f>ROUND(CQ635*I635,2)</f>
        <v>0</v>
      </c>
      <c r="Q635">
        <f>ROUND(CR635*I635,2)</f>
        <v>0</v>
      </c>
      <c r="R635">
        <f>ROUND(CS635*I635,2)</f>
        <v>0</v>
      </c>
      <c r="S635">
        <f>ROUND(CT635*I635,2)</f>
        <v>0</v>
      </c>
      <c r="T635">
        <f t="shared" si="446"/>
        <v>0</v>
      </c>
      <c r="U635">
        <f>ROUND(CV635*I635,7)</f>
        <v>0</v>
      </c>
      <c r="V635">
        <f>ROUND(CW635*I635,7)</f>
        <v>0</v>
      </c>
      <c r="W635">
        <f t="shared" si="447"/>
        <v>0</v>
      </c>
      <c r="X635">
        <f t="shared" si="448"/>
        <v>0</v>
      </c>
      <c r="Y635">
        <f t="shared" si="449"/>
        <v>0</v>
      </c>
      <c r="AA635">
        <v>32945098</v>
      </c>
      <c r="AB635">
        <f t="shared" si="450"/>
        <v>16542.060000000001</v>
      </c>
      <c r="AC635">
        <f>ROUND((ES635),6)</f>
        <v>16542.060000000001</v>
      </c>
      <c r="AD635">
        <f>ROUND((((ET635)-(EU635))+AE635),6)</f>
        <v>0</v>
      </c>
      <c r="AE635">
        <f t="shared" si="473"/>
        <v>0</v>
      </c>
      <c r="AF635">
        <f t="shared" si="473"/>
        <v>0</v>
      </c>
      <c r="AG635">
        <f t="shared" si="451"/>
        <v>0</v>
      </c>
      <c r="AH635">
        <f t="shared" si="474"/>
        <v>0</v>
      </c>
      <c r="AI635">
        <f t="shared" si="474"/>
        <v>0</v>
      </c>
      <c r="AJ635">
        <f t="shared" si="452"/>
        <v>0</v>
      </c>
      <c r="AK635">
        <v>16542.060000000001</v>
      </c>
      <c r="AL635">
        <v>16542.060000000001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1</v>
      </c>
      <c r="AW635">
        <v>1</v>
      </c>
      <c r="AZ635">
        <v>1</v>
      </c>
      <c r="BA635">
        <v>1</v>
      </c>
      <c r="BB635">
        <v>1</v>
      </c>
      <c r="BC635">
        <v>0.91</v>
      </c>
      <c r="BD635" t="s">
        <v>3</v>
      </c>
      <c r="BE635" t="s">
        <v>3</v>
      </c>
      <c r="BF635" t="s">
        <v>3</v>
      </c>
      <c r="BG635" t="s">
        <v>3</v>
      </c>
      <c r="BH635">
        <v>3</v>
      </c>
      <c r="BI635">
        <v>1</v>
      </c>
      <c r="BJ635" t="s">
        <v>585</v>
      </c>
      <c r="BM635">
        <v>500001</v>
      </c>
      <c r="BN635">
        <v>0</v>
      </c>
      <c r="BO635" t="s">
        <v>583</v>
      </c>
      <c r="BP635">
        <v>1</v>
      </c>
      <c r="BQ635">
        <v>8</v>
      </c>
      <c r="BR635">
        <v>0</v>
      </c>
      <c r="BS635">
        <v>1</v>
      </c>
      <c r="BT635">
        <v>1</v>
      </c>
      <c r="BU635">
        <v>1</v>
      </c>
      <c r="BV635">
        <v>1</v>
      </c>
      <c r="BW635">
        <v>1</v>
      </c>
      <c r="BX635">
        <v>1</v>
      </c>
      <c r="BY635" t="s">
        <v>3</v>
      </c>
      <c r="BZ635">
        <v>0</v>
      </c>
      <c r="CA635">
        <v>0</v>
      </c>
      <c r="CB635" t="s">
        <v>3</v>
      </c>
      <c r="CE635">
        <v>0</v>
      </c>
      <c r="CF635">
        <v>0</v>
      </c>
      <c r="CG635">
        <v>0</v>
      </c>
      <c r="CM635">
        <v>0</v>
      </c>
      <c r="CN635" t="s">
        <v>3</v>
      </c>
      <c r="CO635">
        <v>0</v>
      </c>
      <c r="CP635">
        <f t="shared" si="453"/>
        <v>0</v>
      </c>
      <c r="CQ635">
        <f>ROUND(AL635*BC635,2)</f>
        <v>15053.27</v>
      </c>
      <c r="CR635">
        <f>ROUND(AM635*BB635,2)</f>
        <v>0</v>
      </c>
      <c r="CS635">
        <f>ROUND(AN635*BS635,2)</f>
        <v>0</v>
      </c>
      <c r="CT635">
        <f>ROUND(AO635*BA635,2)</f>
        <v>0</v>
      </c>
      <c r="CU635">
        <f t="shared" si="454"/>
        <v>0</v>
      </c>
      <c r="CV635">
        <f t="shared" si="475"/>
        <v>0</v>
      </c>
      <c r="CW635">
        <f t="shared" si="475"/>
        <v>0</v>
      </c>
      <c r="CX635">
        <f t="shared" si="455"/>
        <v>0</v>
      </c>
      <c r="CY635">
        <f>0</f>
        <v>0</v>
      </c>
      <c r="CZ635">
        <f>0</f>
        <v>0</v>
      </c>
      <c r="DC635" t="s">
        <v>3</v>
      </c>
      <c r="DD635" t="s">
        <v>3</v>
      </c>
      <c r="DE635" t="s">
        <v>3</v>
      </c>
      <c r="DF635" t="s">
        <v>3</v>
      </c>
      <c r="DG635" t="s">
        <v>3</v>
      </c>
      <c r="DH635" t="s">
        <v>3</v>
      </c>
      <c r="DI635" t="s">
        <v>3</v>
      </c>
      <c r="DJ635" t="s">
        <v>3</v>
      </c>
      <c r="DK635" t="s">
        <v>3</v>
      </c>
      <c r="DL635" t="s">
        <v>3</v>
      </c>
      <c r="DM635" t="s">
        <v>3</v>
      </c>
      <c r="DN635">
        <v>0</v>
      </c>
      <c r="DO635">
        <v>0</v>
      </c>
      <c r="DP635">
        <v>1</v>
      </c>
      <c r="DQ635">
        <v>1</v>
      </c>
      <c r="DU635">
        <v>1005</v>
      </c>
      <c r="DV635" t="s">
        <v>64</v>
      </c>
      <c r="DW635" t="s">
        <v>64</v>
      </c>
      <c r="DX635">
        <v>1</v>
      </c>
      <c r="DZ635" t="s">
        <v>3</v>
      </c>
      <c r="EA635" t="s">
        <v>3</v>
      </c>
      <c r="EB635" t="s">
        <v>3</v>
      </c>
      <c r="EC635" t="s">
        <v>3</v>
      </c>
      <c r="EE635">
        <v>31727907</v>
      </c>
      <c r="EF635">
        <v>8</v>
      </c>
      <c r="EG635" t="s">
        <v>73</v>
      </c>
      <c r="EH635">
        <v>0</v>
      </c>
      <c r="EI635" t="s">
        <v>3</v>
      </c>
      <c r="EJ635">
        <v>1</v>
      </c>
      <c r="EK635">
        <v>500001</v>
      </c>
      <c r="EL635" t="s">
        <v>74</v>
      </c>
      <c r="EM635" t="s">
        <v>75</v>
      </c>
      <c r="EO635" t="s">
        <v>3</v>
      </c>
      <c r="EQ635">
        <v>0</v>
      </c>
      <c r="ER635">
        <v>16542.060000000001</v>
      </c>
      <c r="ES635">
        <v>16542.060000000001</v>
      </c>
      <c r="ET635">
        <v>0</v>
      </c>
      <c r="EU635">
        <v>0</v>
      </c>
      <c r="EV635">
        <v>0</v>
      </c>
      <c r="EW635">
        <v>0</v>
      </c>
      <c r="EX635">
        <v>0</v>
      </c>
      <c r="EY635">
        <v>0</v>
      </c>
      <c r="FQ635">
        <v>0</v>
      </c>
      <c r="FR635">
        <f t="shared" si="456"/>
        <v>0</v>
      </c>
      <c r="FS635">
        <v>0</v>
      </c>
      <c r="FX635">
        <v>0</v>
      </c>
      <c r="FY635">
        <v>0</v>
      </c>
      <c r="GA635" t="s">
        <v>3</v>
      </c>
      <c r="GD635">
        <v>1</v>
      </c>
      <c r="GF635">
        <v>1327319242</v>
      </c>
      <c r="GG635">
        <v>2</v>
      </c>
      <c r="GH635">
        <v>1</v>
      </c>
      <c r="GI635">
        <v>2</v>
      </c>
      <c r="GJ635">
        <v>0</v>
      </c>
      <c r="GK635">
        <v>0</v>
      </c>
      <c r="GL635">
        <f t="shared" si="457"/>
        <v>0</v>
      </c>
      <c r="GM635">
        <f t="shared" si="458"/>
        <v>0</v>
      </c>
      <c r="GN635">
        <f t="shared" si="459"/>
        <v>0</v>
      </c>
      <c r="GO635">
        <f t="shared" si="460"/>
        <v>0</v>
      </c>
      <c r="GP635">
        <f t="shared" si="461"/>
        <v>0</v>
      </c>
      <c r="GR635">
        <v>0</v>
      </c>
      <c r="GS635">
        <v>3</v>
      </c>
      <c r="GT635">
        <v>0</v>
      </c>
      <c r="GU635" t="s">
        <v>3</v>
      </c>
      <c r="GV635">
        <f t="shared" si="462"/>
        <v>0</v>
      </c>
      <c r="GW635">
        <v>1</v>
      </c>
      <c r="GX635">
        <f t="shared" si="463"/>
        <v>0</v>
      </c>
      <c r="HA635">
        <v>0</v>
      </c>
      <c r="HB635">
        <v>0</v>
      </c>
      <c r="HC635">
        <f t="shared" si="464"/>
        <v>0</v>
      </c>
      <c r="HE635" t="s">
        <v>3</v>
      </c>
      <c r="HF635" t="s">
        <v>3</v>
      </c>
      <c r="HM635" t="s">
        <v>3</v>
      </c>
      <c r="HN635" t="s">
        <v>3</v>
      </c>
      <c r="HO635" t="s">
        <v>3</v>
      </c>
      <c r="HP635" t="s">
        <v>3</v>
      </c>
      <c r="HQ635" t="s">
        <v>3</v>
      </c>
      <c r="IK635">
        <v>0</v>
      </c>
    </row>
    <row r="637" spans="1:245" x14ac:dyDescent="0.2">
      <c r="A637" s="2">
        <v>51</v>
      </c>
      <c r="B637" s="2">
        <f>B612</f>
        <v>1</v>
      </c>
      <c r="C637" s="2">
        <f>A612</f>
        <v>4</v>
      </c>
      <c r="D637" s="2">
        <f>ROW(A612)</f>
        <v>612</v>
      </c>
      <c r="E637" s="2"/>
      <c r="F637" s="2" t="str">
        <f>IF(F612&lt;&gt;"",F612,"")</f>
        <v>Новый раздел</v>
      </c>
      <c r="G637" s="2" t="str">
        <f>IF(G612&lt;&gt;"",G612,"")</f>
        <v>Ремонт стен раздевалки мужской</v>
      </c>
      <c r="H637" s="2">
        <v>0</v>
      </c>
      <c r="I637" s="2"/>
      <c r="J637" s="2"/>
      <c r="K637" s="2"/>
      <c r="L637" s="2"/>
      <c r="M637" s="2"/>
      <c r="N637" s="2"/>
      <c r="O637" s="2">
        <f t="shared" ref="O637:T637" si="476">ROUND(AB637,2)</f>
        <v>0</v>
      </c>
      <c r="P637" s="2">
        <f t="shared" si="476"/>
        <v>0</v>
      </c>
      <c r="Q637" s="2">
        <f t="shared" si="476"/>
        <v>0</v>
      </c>
      <c r="R637" s="2">
        <f t="shared" si="476"/>
        <v>0</v>
      </c>
      <c r="S637" s="2">
        <f t="shared" si="476"/>
        <v>0</v>
      </c>
      <c r="T637" s="2">
        <f t="shared" si="476"/>
        <v>0</v>
      </c>
      <c r="U637" s="2">
        <f>AH637</f>
        <v>0</v>
      </c>
      <c r="V637" s="2">
        <f>AI637</f>
        <v>0</v>
      </c>
      <c r="W637" s="2">
        <f>ROUND(AJ637,2)</f>
        <v>0</v>
      </c>
      <c r="X637" s="2">
        <f>ROUND(AK637,2)</f>
        <v>0</v>
      </c>
      <c r="Y637" s="2">
        <f>ROUND(AL637,2)</f>
        <v>0</v>
      </c>
      <c r="Z637" s="2"/>
      <c r="AA637" s="2"/>
      <c r="AB637" s="2">
        <f>ROUND(SUMIF(AA616:AA635,"=32945098",O616:O635),2)</f>
        <v>0</v>
      </c>
      <c r="AC637" s="2">
        <f>ROUND(SUMIF(AA616:AA635,"=32945098",P616:P635),2)</f>
        <v>0</v>
      </c>
      <c r="AD637" s="2">
        <f>ROUND(SUMIF(AA616:AA635,"=32945098",Q616:Q635),2)</f>
        <v>0</v>
      </c>
      <c r="AE637" s="2">
        <f>ROUND(SUMIF(AA616:AA635,"=32945098",R616:R635),2)</f>
        <v>0</v>
      </c>
      <c r="AF637" s="2">
        <f>ROUND(SUMIF(AA616:AA635,"=32945098",S616:S635),2)</f>
        <v>0</v>
      </c>
      <c r="AG637" s="2">
        <f>ROUND(SUMIF(AA616:AA635,"=32945098",T616:T635),2)</f>
        <v>0</v>
      </c>
      <c r="AH637" s="2">
        <f>SUMIF(AA616:AA635,"=32945098",U616:U635)</f>
        <v>0</v>
      </c>
      <c r="AI637" s="2">
        <f>SUMIF(AA616:AA635,"=32945098",V616:V635)</f>
        <v>0</v>
      </c>
      <c r="AJ637" s="2">
        <f>ROUND(SUMIF(AA616:AA635,"=32945098",W616:W635),2)</f>
        <v>0</v>
      </c>
      <c r="AK637" s="2">
        <f>ROUND(SUMIF(AA616:AA635,"=32945098",X616:X635),2)</f>
        <v>0</v>
      </c>
      <c r="AL637" s="2">
        <f>ROUND(SUMIF(AA616:AA635,"=32945098",Y616:Y635),2)</f>
        <v>0</v>
      </c>
      <c r="AM637" s="2"/>
      <c r="AN637" s="2"/>
      <c r="AO637" s="2">
        <f t="shared" ref="AO637:BD637" si="477">ROUND(BX637,2)</f>
        <v>1143.47</v>
      </c>
      <c r="AP637" s="2">
        <f t="shared" si="477"/>
        <v>0</v>
      </c>
      <c r="AQ637" s="2">
        <f t="shared" si="477"/>
        <v>0</v>
      </c>
      <c r="AR637" s="2">
        <f t="shared" si="477"/>
        <v>0</v>
      </c>
      <c r="AS637" s="2">
        <f t="shared" si="477"/>
        <v>0</v>
      </c>
      <c r="AT637" s="2">
        <f t="shared" si="477"/>
        <v>0</v>
      </c>
      <c r="AU637" s="2">
        <f t="shared" si="477"/>
        <v>0</v>
      </c>
      <c r="AV637" s="2">
        <f t="shared" si="477"/>
        <v>-1143.47</v>
      </c>
      <c r="AW637" s="2">
        <f t="shared" si="477"/>
        <v>0</v>
      </c>
      <c r="AX637" s="2">
        <f t="shared" si="477"/>
        <v>1143.47</v>
      </c>
      <c r="AY637" s="2">
        <f t="shared" si="477"/>
        <v>-1143.47</v>
      </c>
      <c r="AZ637" s="2">
        <f t="shared" si="477"/>
        <v>0</v>
      </c>
      <c r="BA637" s="2">
        <f t="shared" si="477"/>
        <v>0</v>
      </c>
      <c r="BB637" s="2">
        <f t="shared" si="477"/>
        <v>0</v>
      </c>
      <c r="BC637" s="2">
        <f t="shared" si="477"/>
        <v>0</v>
      </c>
      <c r="BD637" s="2">
        <f t="shared" si="477"/>
        <v>0</v>
      </c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>
        <f>ROUND(SUMIF(AA616:AA635,"=32945098",FQ616:FQ635),2)</f>
        <v>1143.47</v>
      </c>
      <c r="BY637" s="2">
        <f>ROUND(SUMIF(AA616:AA635,"=32945098",FR616:FR635),2)</f>
        <v>0</v>
      </c>
      <c r="BZ637" s="2">
        <f>ROUND(SUMIF(AA616:AA635,"=32945098",GL616:GL635),2)</f>
        <v>0</v>
      </c>
      <c r="CA637" s="2">
        <f>ROUND(SUMIF(AA616:AA635,"=32945098",GM616:GM635),2)</f>
        <v>0</v>
      </c>
      <c r="CB637" s="2">
        <f>ROUND(SUMIF(AA616:AA635,"=32945098",GN616:GN635),2)</f>
        <v>0</v>
      </c>
      <c r="CC637" s="2">
        <f>ROUND(SUMIF(AA616:AA635,"=32945098",GO616:GO635),2)</f>
        <v>0</v>
      </c>
      <c r="CD637" s="2">
        <f>ROUND(SUMIF(AA616:AA635,"=32945098",GP616:GP635),2)</f>
        <v>0</v>
      </c>
      <c r="CE637" s="2">
        <f>AC637-BX637</f>
        <v>-1143.47</v>
      </c>
      <c r="CF637" s="2">
        <f>AC637-BY637</f>
        <v>0</v>
      </c>
      <c r="CG637" s="2">
        <f>BX637-BZ637</f>
        <v>1143.47</v>
      </c>
      <c r="CH637" s="2">
        <f>AC637-BX637-BY637+BZ637</f>
        <v>-1143.47</v>
      </c>
      <c r="CI637" s="2">
        <f>BY637-BZ637</f>
        <v>0</v>
      </c>
      <c r="CJ637" s="2">
        <f>ROUND(SUMIF(AA616:AA635,"=32945098",GX616:GX635),2)</f>
        <v>0</v>
      </c>
      <c r="CK637" s="2">
        <f>ROUND(SUMIF(AA616:AA635,"=32945098",GY616:GY635),2)</f>
        <v>0</v>
      </c>
      <c r="CL637" s="2">
        <f>ROUND(SUMIF(AA616:AA635,"=32945098",GZ616:GZ635),2)</f>
        <v>0</v>
      </c>
      <c r="CM637" s="2">
        <f>ROUND(SUMIF(AA616:AA635,"=32945098",HD616:HD635),2)</f>
        <v>0</v>
      </c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  <c r="FS637" s="3"/>
      <c r="FT637" s="3"/>
      <c r="FU637" s="3"/>
      <c r="FV637" s="3"/>
      <c r="FW637" s="3"/>
      <c r="FX637" s="3"/>
      <c r="FY637" s="3"/>
      <c r="FZ637" s="3"/>
      <c r="GA637" s="3"/>
      <c r="GB637" s="3"/>
      <c r="GC637" s="3"/>
      <c r="GD637" s="3"/>
      <c r="GE637" s="3"/>
      <c r="GF637" s="3"/>
      <c r="GG637" s="3"/>
      <c r="GH637" s="3"/>
      <c r="GI637" s="3"/>
      <c r="GJ637" s="3"/>
      <c r="GK637" s="3"/>
      <c r="GL637" s="3"/>
      <c r="GM637" s="3"/>
      <c r="GN637" s="3"/>
      <c r="GO637" s="3"/>
      <c r="GP637" s="3"/>
      <c r="GQ637" s="3"/>
      <c r="GR637" s="3"/>
      <c r="GS637" s="3"/>
      <c r="GT637" s="3"/>
      <c r="GU637" s="3"/>
      <c r="GV637" s="3"/>
      <c r="GW637" s="3"/>
      <c r="GX637" s="3">
        <v>0</v>
      </c>
    </row>
    <row r="639" spans="1:245" x14ac:dyDescent="0.2">
      <c r="A639" s="4">
        <v>50</v>
      </c>
      <c r="B639" s="4">
        <v>0</v>
      </c>
      <c r="C639" s="4">
        <v>0</v>
      </c>
      <c r="D639" s="4">
        <v>1</v>
      </c>
      <c r="E639" s="4">
        <v>201</v>
      </c>
      <c r="F639" s="4">
        <f>ROUND(Source!O637,O639)</f>
        <v>0</v>
      </c>
      <c r="G639" s="4" t="s">
        <v>107</v>
      </c>
      <c r="H639" s="4" t="s">
        <v>108</v>
      </c>
      <c r="I639" s="4"/>
      <c r="J639" s="4"/>
      <c r="K639" s="4">
        <v>201</v>
      </c>
      <c r="L639" s="4">
        <v>1</v>
      </c>
      <c r="M639" s="4">
        <v>3</v>
      </c>
      <c r="N639" s="4" t="s">
        <v>3</v>
      </c>
      <c r="O639" s="4">
        <v>2</v>
      </c>
      <c r="P639" s="4"/>
      <c r="Q639" s="4"/>
      <c r="R639" s="4"/>
      <c r="S639" s="4"/>
      <c r="T639" s="4"/>
      <c r="U639" s="4"/>
      <c r="V639" s="4"/>
      <c r="W639" s="4">
        <v>134452.98000000001</v>
      </c>
      <c r="X639" s="4">
        <v>1</v>
      </c>
      <c r="Y639" s="4">
        <v>134452.98000000001</v>
      </c>
      <c r="Z639" s="4"/>
      <c r="AA639" s="4"/>
      <c r="AB639" s="4"/>
    </row>
    <row r="640" spans="1:245" x14ac:dyDescent="0.2">
      <c r="A640" s="4">
        <v>50</v>
      </c>
      <c r="B640" s="4">
        <v>0</v>
      </c>
      <c r="C640" s="4">
        <v>0</v>
      </c>
      <c r="D640" s="4">
        <v>1</v>
      </c>
      <c r="E640" s="4">
        <v>202</v>
      </c>
      <c r="F640" s="4">
        <f>ROUND(Source!P637,O640)</f>
        <v>0</v>
      </c>
      <c r="G640" s="4" t="s">
        <v>109</v>
      </c>
      <c r="H640" s="4" t="s">
        <v>110</v>
      </c>
      <c r="I640" s="4"/>
      <c r="J640" s="4"/>
      <c r="K640" s="4">
        <v>202</v>
      </c>
      <c r="L640" s="4">
        <v>2</v>
      </c>
      <c r="M640" s="4">
        <v>3</v>
      </c>
      <c r="N640" s="4" t="s">
        <v>3</v>
      </c>
      <c r="O640" s="4">
        <v>2</v>
      </c>
      <c r="P640" s="4"/>
      <c r="Q640" s="4"/>
      <c r="R640" s="4"/>
      <c r="S640" s="4"/>
      <c r="T640" s="4"/>
      <c r="U640" s="4"/>
      <c r="V640" s="4"/>
      <c r="W640" s="4">
        <v>107168.47</v>
      </c>
      <c r="X640" s="4">
        <v>1</v>
      </c>
      <c r="Y640" s="4">
        <v>107168.47</v>
      </c>
      <c r="Z640" s="4"/>
      <c r="AA640" s="4"/>
      <c r="AB640" s="4"/>
    </row>
    <row r="641" spans="1:28" x14ac:dyDescent="0.2">
      <c r="A641" s="4">
        <v>50</v>
      </c>
      <c r="B641" s="4">
        <v>0</v>
      </c>
      <c r="C641" s="4">
        <v>0</v>
      </c>
      <c r="D641" s="4">
        <v>1</v>
      </c>
      <c r="E641" s="4">
        <v>222</v>
      </c>
      <c r="F641" s="4">
        <f>ROUND(Source!AO637,O641)</f>
        <v>1143.47</v>
      </c>
      <c r="G641" s="4" t="s">
        <v>111</v>
      </c>
      <c r="H641" s="4" t="s">
        <v>112</v>
      </c>
      <c r="I641" s="4"/>
      <c r="J641" s="4"/>
      <c r="K641" s="4">
        <v>222</v>
      </c>
      <c r="L641" s="4">
        <v>3</v>
      </c>
      <c r="M641" s="4">
        <v>3</v>
      </c>
      <c r="N641" s="4" t="s">
        <v>3</v>
      </c>
      <c r="O641" s="4">
        <v>2</v>
      </c>
      <c r="P641" s="4"/>
      <c r="Q641" s="4"/>
      <c r="R641" s="4"/>
      <c r="S641" s="4"/>
      <c r="T641" s="4"/>
      <c r="U641" s="4"/>
      <c r="V641" s="4"/>
      <c r="W641" s="4">
        <v>1143.47</v>
      </c>
      <c r="X641" s="4">
        <v>1</v>
      </c>
      <c r="Y641" s="4">
        <v>1143.47</v>
      </c>
      <c r="Z641" s="4"/>
      <c r="AA641" s="4"/>
      <c r="AB641" s="4"/>
    </row>
    <row r="642" spans="1:28" x14ac:dyDescent="0.2">
      <c r="A642" s="4">
        <v>50</v>
      </c>
      <c r="B642" s="4">
        <v>0</v>
      </c>
      <c r="C642" s="4">
        <v>0</v>
      </c>
      <c r="D642" s="4">
        <v>1</v>
      </c>
      <c r="E642" s="4">
        <v>225</v>
      </c>
      <c r="F642" s="4">
        <f>ROUND(Source!AV637,O642)</f>
        <v>-1143.47</v>
      </c>
      <c r="G642" s="4" t="s">
        <v>113</v>
      </c>
      <c r="H642" s="4" t="s">
        <v>114</v>
      </c>
      <c r="I642" s="4"/>
      <c r="J642" s="4"/>
      <c r="K642" s="4">
        <v>225</v>
      </c>
      <c r="L642" s="4">
        <v>4</v>
      </c>
      <c r="M642" s="4">
        <v>3</v>
      </c>
      <c r="N642" s="4" t="s">
        <v>3</v>
      </c>
      <c r="O642" s="4">
        <v>2</v>
      </c>
      <c r="P642" s="4"/>
      <c r="Q642" s="4"/>
      <c r="R642" s="4"/>
      <c r="S642" s="4"/>
      <c r="T642" s="4"/>
      <c r="U642" s="4"/>
      <c r="V642" s="4"/>
      <c r="W642" s="4">
        <v>107168.47</v>
      </c>
      <c r="X642" s="4">
        <v>1</v>
      </c>
      <c r="Y642" s="4">
        <v>107168.47</v>
      </c>
      <c r="Z642" s="4"/>
      <c r="AA642" s="4"/>
      <c r="AB642" s="4"/>
    </row>
    <row r="643" spans="1:28" x14ac:dyDescent="0.2">
      <c r="A643" s="4">
        <v>50</v>
      </c>
      <c r="B643" s="4">
        <v>0</v>
      </c>
      <c r="C643" s="4">
        <v>0</v>
      </c>
      <c r="D643" s="4">
        <v>1</v>
      </c>
      <c r="E643" s="4">
        <v>226</v>
      </c>
      <c r="F643" s="4">
        <f>ROUND(Source!AW637,O643)</f>
        <v>0</v>
      </c>
      <c r="G643" s="4" t="s">
        <v>115</v>
      </c>
      <c r="H643" s="4" t="s">
        <v>116</v>
      </c>
      <c r="I643" s="4"/>
      <c r="J643" s="4"/>
      <c r="K643" s="4">
        <v>226</v>
      </c>
      <c r="L643" s="4">
        <v>5</v>
      </c>
      <c r="M643" s="4">
        <v>3</v>
      </c>
      <c r="N643" s="4" t="s">
        <v>3</v>
      </c>
      <c r="O643" s="4">
        <v>2</v>
      </c>
      <c r="P643" s="4"/>
      <c r="Q643" s="4"/>
      <c r="R643" s="4"/>
      <c r="S643" s="4"/>
      <c r="T643" s="4"/>
      <c r="U643" s="4"/>
      <c r="V643" s="4"/>
      <c r="W643" s="4">
        <v>107168.47</v>
      </c>
      <c r="X643" s="4">
        <v>1</v>
      </c>
      <c r="Y643" s="4">
        <v>107168.47</v>
      </c>
      <c r="Z643" s="4"/>
      <c r="AA643" s="4"/>
      <c r="AB643" s="4"/>
    </row>
    <row r="644" spans="1:28" x14ac:dyDescent="0.2">
      <c r="A644" s="4">
        <v>50</v>
      </c>
      <c r="B644" s="4">
        <v>0</v>
      </c>
      <c r="C644" s="4">
        <v>0</v>
      </c>
      <c r="D644" s="4">
        <v>1</v>
      </c>
      <c r="E644" s="4">
        <v>227</v>
      </c>
      <c r="F644" s="4">
        <f>ROUND(Source!AX637,O644)</f>
        <v>1143.47</v>
      </c>
      <c r="G644" s="4" t="s">
        <v>117</v>
      </c>
      <c r="H644" s="4" t="s">
        <v>118</v>
      </c>
      <c r="I644" s="4"/>
      <c r="J644" s="4"/>
      <c r="K644" s="4">
        <v>227</v>
      </c>
      <c r="L644" s="4">
        <v>6</v>
      </c>
      <c r="M644" s="4">
        <v>3</v>
      </c>
      <c r="N644" s="4" t="s">
        <v>3</v>
      </c>
      <c r="O644" s="4">
        <v>2</v>
      </c>
      <c r="P644" s="4"/>
      <c r="Q644" s="4"/>
      <c r="R644" s="4"/>
      <c r="S644" s="4"/>
      <c r="T644" s="4"/>
      <c r="U644" s="4"/>
      <c r="V644" s="4"/>
      <c r="W644" s="4">
        <v>0</v>
      </c>
      <c r="X644" s="4">
        <v>1</v>
      </c>
      <c r="Y644" s="4">
        <v>0</v>
      </c>
      <c r="Z644" s="4"/>
      <c r="AA644" s="4"/>
      <c r="AB644" s="4"/>
    </row>
    <row r="645" spans="1:28" x14ac:dyDescent="0.2">
      <c r="A645" s="4">
        <v>50</v>
      </c>
      <c r="B645" s="4">
        <v>0</v>
      </c>
      <c r="C645" s="4">
        <v>0</v>
      </c>
      <c r="D645" s="4">
        <v>1</v>
      </c>
      <c r="E645" s="4">
        <v>228</v>
      </c>
      <c r="F645" s="4">
        <f>ROUND(Source!AY637,O645)</f>
        <v>-1143.47</v>
      </c>
      <c r="G645" s="4" t="s">
        <v>119</v>
      </c>
      <c r="H645" s="4" t="s">
        <v>120</v>
      </c>
      <c r="I645" s="4"/>
      <c r="J645" s="4"/>
      <c r="K645" s="4">
        <v>228</v>
      </c>
      <c r="L645" s="4">
        <v>7</v>
      </c>
      <c r="M645" s="4">
        <v>3</v>
      </c>
      <c r="N645" s="4" t="s">
        <v>3</v>
      </c>
      <c r="O645" s="4">
        <v>2</v>
      </c>
      <c r="P645" s="4"/>
      <c r="Q645" s="4"/>
      <c r="R645" s="4"/>
      <c r="S645" s="4"/>
      <c r="T645" s="4"/>
      <c r="U645" s="4"/>
      <c r="V645" s="4"/>
      <c r="W645" s="4">
        <v>107168.47</v>
      </c>
      <c r="X645" s="4">
        <v>1</v>
      </c>
      <c r="Y645" s="4">
        <v>107168.47</v>
      </c>
      <c r="Z645" s="4"/>
      <c r="AA645" s="4"/>
      <c r="AB645" s="4"/>
    </row>
    <row r="646" spans="1:28" x14ac:dyDescent="0.2">
      <c r="A646" s="4">
        <v>50</v>
      </c>
      <c r="B646" s="4">
        <v>0</v>
      </c>
      <c r="C646" s="4">
        <v>0</v>
      </c>
      <c r="D646" s="4">
        <v>1</v>
      </c>
      <c r="E646" s="4">
        <v>216</v>
      </c>
      <c r="F646" s="4">
        <f>ROUND(Source!AP637,O646)</f>
        <v>0</v>
      </c>
      <c r="G646" s="4" t="s">
        <v>121</v>
      </c>
      <c r="H646" s="4" t="s">
        <v>122</v>
      </c>
      <c r="I646" s="4"/>
      <c r="J646" s="4"/>
      <c r="K646" s="4">
        <v>216</v>
      </c>
      <c r="L646" s="4">
        <v>8</v>
      </c>
      <c r="M646" s="4">
        <v>3</v>
      </c>
      <c r="N646" s="4" t="s">
        <v>3</v>
      </c>
      <c r="O646" s="4">
        <v>2</v>
      </c>
      <c r="P646" s="4"/>
      <c r="Q646" s="4"/>
      <c r="R646" s="4"/>
      <c r="S646" s="4"/>
      <c r="T646" s="4"/>
      <c r="U646" s="4"/>
      <c r="V646" s="4"/>
      <c r="W646" s="4">
        <v>0</v>
      </c>
      <c r="X646" s="4">
        <v>1</v>
      </c>
      <c r="Y646" s="4">
        <v>0</v>
      </c>
      <c r="Z646" s="4"/>
      <c r="AA646" s="4"/>
      <c r="AB646" s="4"/>
    </row>
    <row r="647" spans="1:28" x14ac:dyDescent="0.2">
      <c r="A647" s="4">
        <v>50</v>
      </c>
      <c r="B647" s="4">
        <v>0</v>
      </c>
      <c r="C647" s="4">
        <v>0</v>
      </c>
      <c r="D647" s="4">
        <v>1</v>
      </c>
      <c r="E647" s="4">
        <v>223</v>
      </c>
      <c r="F647" s="4">
        <f>ROUND(Source!AQ637,O647)</f>
        <v>0</v>
      </c>
      <c r="G647" s="4" t="s">
        <v>123</v>
      </c>
      <c r="H647" s="4" t="s">
        <v>124</v>
      </c>
      <c r="I647" s="4"/>
      <c r="J647" s="4"/>
      <c r="K647" s="4">
        <v>223</v>
      </c>
      <c r="L647" s="4">
        <v>9</v>
      </c>
      <c r="M647" s="4">
        <v>3</v>
      </c>
      <c r="N647" s="4" t="s">
        <v>3</v>
      </c>
      <c r="O647" s="4">
        <v>2</v>
      </c>
      <c r="P647" s="4"/>
      <c r="Q647" s="4"/>
      <c r="R647" s="4"/>
      <c r="S647" s="4"/>
      <c r="T647" s="4"/>
      <c r="U647" s="4"/>
      <c r="V647" s="4"/>
      <c r="W647" s="4">
        <v>0</v>
      </c>
      <c r="X647" s="4">
        <v>1</v>
      </c>
      <c r="Y647" s="4">
        <v>0</v>
      </c>
      <c r="Z647" s="4"/>
      <c r="AA647" s="4"/>
      <c r="AB647" s="4"/>
    </row>
    <row r="648" spans="1:28" x14ac:dyDescent="0.2">
      <c r="A648" s="4">
        <v>50</v>
      </c>
      <c r="B648" s="4">
        <v>0</v>
      </c>
      <c r="C648" s="4">
        <v>0</v>
      </c>
      <c r="D648" s="4">
        <v>1</v>
      </c>
      <c r="E648" s="4">
        <v>229</v>
      </c>
      <c r="F648" s="4">
        <f>ROUND(Source!AZ637,O648)</f>
        <v>0</v>
      </c>
      <c r="G648" s="4" t="s">
        <v>125</v>
      </c>
      <c r="H648" s="4" t="s">
        <v>126</v>
      </c>
      <c r="I648" s="4"/>
      <c r="J648" s="4"/>
      <c r="K648" s="4">
        <v>229</v>
      </c>
      <c r="L648" s="4">
        <v>10</v>
      </c>
      <c r="M648" s="4">
        <v>3</v>
      </c>
      <c r="N648" s="4" t="s">
        <v>3</v>
      </c>
      <c r="O648" s="4">
        <v>2</v>
      </c>
      <c r="P648" s="4"/>
      <c r="Q648" s="4"/>
      <c r="R648" s="4"/>
      <c r="S648" s="4"/>
      <c r="T648" s="4"/>
      <c r="U648" s="4"/>
      <c r="V648" s="4"/>
      <c r="W648" s="4">
        <v>0</v>
      </c>
      <c r="X648" s="4">
        <v>1</v>
      </c>
      <c r="Y648" s="4">
        <v>0</v>
      </c>
      <c r="Z648" s="4"/>
      <c r="AA648" s="4"/>
      <c r="AB648" s="4"/>
    </row>
    <row r="649" spans="1:28" x14ac:dyDescent="0.2">
      <c r="A649" s="4">
        <v>50</v>
      </c>
      <c r="B649" s="4">
        <v>0</v>
      </c>
      <c r="C649" s="4">
        <v>0</v>
      </c>
      <c r="D649" s="4">
        <v>1</v>
      </c>
      <c r="E649" s="4">
        <v>203</v>
      </c>
      <c r="F649" s="4">
        <f>ROUND(Source!Q637,O649)</f>
        <v>0</v>
      </c>
      <c r="G649" s="4" t="s">
        <v>127</v>
      </c>
      <c r="H649" s="4" t="s">
        <v>128</v>
      </c>
      <c r="I649" s="4"/>
      <c r="J649" s="4"/>
      <c r="K649" s="4">
        <v>203</v>
      </c>
      <c r="L649" s="4">
        <v>11</v>
      </c>
      <c r="M649" s="4">
        <v>3</v>
      </c>
      <c r="N649" s="4" t="s">
        <v>3</v>
      </c>
      <c r="O649" s="4">
        <v>2</v>
      </c>
      <c r="P649" s="4"/>
      <c r="Q649" s="4"/>
      <c r="R649" s="4"/>
      <c r="S649" s="4"/>
      <c r="T649" s="4"/>
      <c r="U649" s="4"/>
      <c r="V649" s="4"/>
      <c r="W649" s="4">
        <v>950.74</v>
      </c>
      <c r="X649" s="4">
        <v>1</v>
      </c>
      <c r="Y649" s="4">
        <v>950.74</v>
      </c>
      <c r="Z649" s="4"/>
      <c r="AA649" s="4"/>
      <c r="AB649" s="4"/>
    </row>
    <row r="650" spans="1:28" x14ac:dyDescent="0.2">
      <c r="A650" s="4">
        <v>50</v>
      </c>
      <c r="B650" s="4">
        <v>0</v>
      </c>
      <c r="C650" s="4">
        <v>0</v>
      </c>
      <c r="D650" s="4">
        <v>1</v>
      </c>
      <c r="E650" s="4">
        <v>231</v>
      </c>
      <c r="F650" s="4">
        <f>ROUND(Source!BB637,O650)</f>
        <v>0</v>
      </c>
      <c r="G650" s="4" t="s">
        <v>129</v>
      </c>
      <c r="H650" s="4" t="s">
        <v>130</v>
      </c>
      <c r="I650" s="4"/>
      <c r="J650" s="4"/>
      <c r="K650" s="4">
        <v>231</v>
      </c>
      <c r="L650" s="4">
        <v>12</v>
      </c>
      <c r="M650" s="4">
        <v>3</v>
      </c>
      <c r="N650" s="4" t="s">
        <v>3</v>
      </c>
      <c r="O650" s="4">
        <v>2</v>
      </c>
      <c r="P650" s="4"/>
      <c r="Q650" s="4"/>
      <c r="R650" s="4"/>
      <c r="S650" s="4"/>
      <c r="T650" s="4"/>
      <c r="U650" s="4"/>
      <c r="V650" s="4"/>
      <c r="W650" s="4">
        <v>0</v>
      </c>
      <c r="X650" s="4">
        <v>1</v>
      </c>
      <c r="Y650" s="4">
        <v>0</v>
      </c>
      <c r="Z650" s="4"/>
      <c r="AA650" s="4"/>
      <c r="AB650" s="4"/>
    </row>
    <row r="651" spans="1:28" x14ac:dyDescent="0.2">
      <c r="A651" s="4">
        <v>50</v>
      </c>
      <c r="B651" s="4">
        <v>0</v>
      </c>
      <c r="C651" s="4">
        <v>0</v>
      </c>
      <c r="D651" s="4">
        <v>1</v>
      </c>
      <c r="E651" s="4">
        <v>204</v>
      </c>
      <c r="F651" s="4">
        <f>ROUND(Source!R637,O651)</f>
        <v>0</v>
      </c>
      <c r="G651" s="4" t="s">
        <v>131</v>
      </c>
      <c r="H651" s="4" t="s">
        <v>132</v>
      </c>
      <c r="I651" s="4"/>
      <c r="J651" s="4"/>
      <c r="K651" s="4">
        <v>204</v>
      </c>
      <c r="L651" s="4">
        <v>13</v>
      </c>
      <c r="M651" s="4">
        <v>3</v>
      </c>
      <c r="N651" s="4" t="s">
        <v>3</v>
      </c>
      <c r="O651" s="4">
        <v>2</v>
      </c>
      <c r="P651" s="4"/>
      <c r="Q651" s="4"/>
      <c r="R651" s="4"/>
      <c r="S651" s="4"/>
      <c r="T651" s="4"/>
      <c r="U651" s="4"/>
      <c r="V651" s="4"/>
      <c r="W651" s="4">
        <v>679.44999999999993</v>
      </c>
      <c r="X651" s="4">
        <v>1</v>
      </c>
      <c r="Y651" s="4">
        <v>679.44999999999993</v>
      </c>
      <c r="Z651" s="4"/>
      <c r="AA651" s="4"/>
      <c r="AB651" s="4"/>
    </row>
    <row r="652" spans="1:28" x14ac:dyDescent="0.2">
      <c r="A652" s="4">
        <v>50</v>
      </c>
      <c r="B652" s="4">
        <v>0</v>
      </c>
      <c r="C652" s="4">
        <v>0</v>
      </c>
      <c r="D652" s="4">
        <v>1</v>
      </c>
      <c r="E652" s="4">
        <v>205</v>
      </c>
      <c r="F652" s="4">
        <f>ROUND(Source!S637,O652)</f>
        <v>0</v>
      </c>
      <c r="G652" s="4" t="s">
        <v>133</v>
      </c>
      <c r="H652" s="4" t="s">
        <v>134</v>
      </c>
      <c r="I652" s="4"/>
      <c r="J652" s="4"/>
      <c r="K652" s="4">
        <v>205</v>
      </c>
      <c r="L652" s="4">
        <v>14</v>
      </c>
      <c r="M652" s="4">
        <v>3</v>
      </c>
      <c r="N652" s="4" t="s">
        <v>3</v>
      </c>
      <c r="O652" s="4">
        <v>2</v>
      </c>
      <c r="P652" s="4"/>
      <c r="Q652" s="4"/>
      <c r="R652" s="4"/>
      <c r="S652" s="4"/>
      <c r="T652" s="4"/>
      <c r="U652" s="4"/>
      <c r="V652" s="4"/>
      <c r="W652" s="4">
        <v>25654.32</v>
      </c>
      <c r="X652" s="4">
        <v>1</v>
      </c>
      <c r="Y652" s="4">
        <v>25654.32</v>
      </c>
      <c r="Z652" s="4"/>
      <c r="AA652" s="4"/>
      <c r="AB652" s="4"/>
    </row>
    <row r="653" spans="1:28" x14ac:dyDescent="0.2">
      <c r="A653" s="4">
        <v>50</v>
      </c>
      <c r="B653" s="4">
        <v>0</v>
      </c>
      <c r="C653" s="4">
        <v>0</v>
      </c>
      <c r="D653" s="4">
        <v>1</v>
      </c>
      <c r="E653" s="4">
        <v>232</v>
      </c>
      <c r="F653" s="4">
        <f>ROUND(Source!BC637,O653)</f>
        <v>0</v>
      </c>
      <c r="G653" s="4" t="s">
        <v>135</v>
      </c>
      <c r="H653" s="4" t="s">
        <v>136</v>
      </c>
      <c r="I653" s="4"/>
      <c r="J653" s="4"/>
      <c r="K653" s="4">
        <v>232</v>
      </c>
      <c r="L653" s="4">
        <v>15</v>
      </c>
      <c r="M653" s="4">
        <v>3</v>
      </c>
      <c r="N653" s="4" t="s">
        <v>3</v>
      </c>
      <c r="O653" s="4">
        <v>2</v>
      </c>
      <c r="P653" s="4"/>
      <c r="Q653" s="4"/>
      <c r="R653" s="4"/>
      <c r="S653" s="4"/>
      <c r="T653" s="4"/>
      <c r="U653" s="4"/>
      <c r="V653" s="4"/>
      <c r="W653" s="4">
        <v>0</v>
      </c>
      <c r="X653" s="4">
        <v>1</v>
      </c>
      <c r="Y653" s="4">
        <v>0</v>
      </c>
      <c r="Z653" s="4"/>
      <c r="AA653" s="4"/>
      <c r="AB653" s="4"/>
    </row>
    <row r="654" spans="1:28" x14ac:dyDescent="0.2">
      <c r="A654" s="4">
        <v>50</v>
      </c>
      <c r="B654" s="4">
        <v>0</v>
      </c>
      <c r="C654" s="4">
        <v>0</v>
      </c>
      <c r="D654" s="4">
        <v>1</v>
      </c>
      <c r="E654" s="4">
        <v>214</v>
      </c>
      <c r="F654" s="4">
        <f>ROUND(Source!AS637,O654)</f>
        <v>0</v>
      </c>
      <c r="G654" s="4" t="s">
        <v>137</v>
      </c>
      <c r="H654" s="4" t="s">
        <v>138</v>
      </c>
      <c r="I654" s="4"/>
      <c r="J654" s="4"/>
      <c r="K654" s="4">
        <v>214</v>
      </c>
      <c r="L654" s="4">
        <v>16</v>
      </c>
      <c r="M654" s="4">
        <v>3</v>
      </c>
      <c r="N654" s="4" t="s">
        <v>3</v>
      </c>
      <c r="O654" s="4">
        <v>2</v>
      </c>
      <c r="P654" s="4"/>
      <c r="Q654" s="4"/>
      <c r="R654" s="4"/>
      <c r="S654" s="4"/>
      <c r="T654" s="4"/>
      <c r="U654" s="4"/>
      <c r="V654" s="4"/>
      <c r="W654" s="4">
        <v>169910.68</v>
      </c>
      <c r="X654" s="4">
        <v>1</v>
      </c>
      <c r="Y654" s="4">
        <v>169910.68</v>
      </c>
      <c r="Z654" s="4"/>
      <c r="AA654" s="4"/>
      <c r="AB654" s="4"/>
    </row>
    <row r="655" spans="1:28" x14ac:dyDescent="0.2">
      <c r="A655" s="4">
        <v>50</v>
      </c>
      <c r="B655" s="4">
        <v>0</v>
      </c>
      <c r="C655" s="4">
        <v>0</v>
      </c>
      <c r="D655" s="4">
        <v>1</v>
      </c>
      <c r="E655" s="4">
        <v>215</v>
      </c>
      <c r="F655" s="4">
        <f>ROUND(Source!AT637,O655)</f>
        <v>0</v>
      </c>
      <c r="G655" s="4" t="s">
        <v>139</v>
      </c>
      <c r="H655" s="4" t="s">
        <v>140</v>
      </c>
      <c r="I655" s="4"/>
      <c r="J655" s="4"/>
      <c r="K655" s="4">
        <v>215</v>
      </c>
      <c r="L655" s="4">
        <v>17</v>
      </c>
      <c r="M655" s="4">
        <v>3</v>
      </c>
      <c r="N655" s="4" t="s">
        <v>3</v>
      </c>
      <c r="O655" s="4">
        <v>2</v>
      </c>
      <c r="P655" s="4"/>
      <c r="Q655" s="4"/>
      <c r="R655" s="4"/>
      <c r="S655" s="4"/>
      <c r="T655" s="4"/>
      <c r="U655" s="4"/>
      <c r="V655" s="4"/>
      <c r="W655" s="4">
        <v>0</v>
      </c>
      <c r="X655" s="4">
        <v>1</v>
      </c>
      <c r="Y655" s="4">
        <v>0</v>
      </c>
      <c r="Z655" s="4"/>
      <c r="AA655" s="4"/>
      <c r="AB655" s="4"/>
    </row>
    <row r="656" spans="1:28" x14ac:dyDescent="0.2">
      <c r="A656" s="4">
        <v>50</v>
      </c>
      <c r="B656" s="4">
        <v>0</v>
      </c>
      <c r="C656" s="4">
        <v>0</v>
      </c>
      <c r="D656" s="4">
        <v>1</v>
      </c>
      <c r="E656" s="4">
        <v>217</v>
      </c>
      <c r="F656" s="4">
        <f>ROUND(Source!AU637,O656)</f>
        <v>0</v>
      </c>
      <c r="G656" s="4" t="s">
        <v>141</v>
      </c>
      <c r="H656" s="4" t="s">
        <v>142</v>
      </c>
      <c r="I656" s="4"/>
      <c r="J656" s="4"/>
      <c r="K656" s="4">
        <v>217</v>
      </c>
      <c r="L656" s="4">
        <v>18</v>
      </c>
      <c r="M656" s="4">
        <v>3</v>
      </c>
      <c r="N656" s="4" t="s">
        <v>3</v>
      </c>
      <c r="O656" s="4">
        <v>2</v>
      </c>
      <c r="P656" s="4"/>
      <c r="Q656" s="4"/>
      <c r="R656" s="4"/>
      <c r="S656" s="4"/>
      <c r="T656" s="4"/>
      <c r="U656" s="4"/>
      <c r="V656" s="4"/>
      <c r="W656" s="4">
        <v>0</v>
      </c>
      <c r="X656" s="4">
        <v>1</v>
      </c>
      <c r="Y656" s="4">
        <v>0</v>
      </c>
      <c r="Z656" s="4"/>
      <c r="AA656" s="4"/>
      <c r="AB656" s="4"/>
    </row>
    <row r="657" spans="1:245" x14ac:dyDescent="0.2">
      <c r="A657" s="4">
        <v>50</v>
      </c>
      <c r="B657" s="4">
        <v>0</v>
      </c>
      <c r="C657" s="4">
        <v>0</v>
      </c>
      <c r="D657" s="4">
        <v>1</v>
      </c>
      <c r="E657" s="4">
        <v>230</v>
      </c>
      <c r="F657" s="4">
        <f>ROUND(Source!BA637,O657)</f>
        <v>0</v>
      </c>
      <c r="G657" s="4" t="s">
        <v>143</v>
      </c>
      <c r="H657" s="4" t="s">
        <v>144</v>
      </c>
      <c r="I657" s="4"/>
      <c r="J657" s="4"/>
      <c r="K657" s="4">
        <v>230</v>
      </c>
      <c r="L657" s="4">
        <v>19</v>
      </c>
      <c r="M657" s="4">
        <v>3</v>
      </c>
      <c r="N657" s="4" t="s">
        <v>3</v>
      </c>
      <c r="O657" s="4">
        <v>2</v>
      </c>
      <c r="P657" s="4"/>
      <c r="Q657" s="4"/>
      <c r="R657" s="4"/>
      <c r="S657" s="4"/>
      <c r="T657" s="4"/>
      <c r="U657" s="4"/>
      <c r="V657" s="4"/>
      <c r="W657" s="4">
        <v>0</v>
      </c>
      <c r="X657" s="4">
        <v>1</v>
      </c>
      <c r="Y657" s="4">
        <v>0</v>
      </c>
      <c r="Z657" s="4"/>
      <c r="AA657" s="4"/>
      <c r="AB657" s="4"/>
    </row>
    <row r="658" spans="1:245" x14ac:dyDescent="0.2">
      <c r="A658" s="4">
        <v>50</v>
      </c>
      <c r="B658" s="4">
        <v>0</v>
      </c>
      <c r="C658" s="4">
        <v>0</v>
      </c>
      <c r="D658" s="4">
        <v>1</v>
      </c>
      <c r="E658" s="4">
        <v>206</v>
      </c>
      <c r="F658" s="4">
        <f>ROUND(Source!T637,O658)</f>
        <v>0</v>
      </c>
      <c r="G658" s="4" t="s">
        <v>145</v>
      </c>
      <c r="H658" s="4" t="s">
        <v>146</v>
      </c>
      <c r="I658" s="4"/>
      <c r="J658" s="4"/>
      <c r="K658" s="4">
        <v>206</v>
      </c>
      <c r="L658" s="4">
        <v>20</v>
      </c>
      <c r="M658" s="4">
        <v>3</v>
      </c>
      <c r="N658" s="4" t="s">
        <v>3</v>
      </c>
      <c r="O658" s="4">
        <v>2</v>
      </c>
      <c r="P658" s="4"/>
      <c r="Q658" s="4"/>
      <c r="R658" s="4"/>
      <c r="S658" s="4"/>
      <c r="T658" s="4"/>
      <c r="U658" s="4"/>
      <c r="V658" s="4"/>
      <c r="W658" s="4">
        <v>0</v>
      </c>
      <c r="X658" s="4">
        <v>1</v>
      </c>
      <c r="Y658" s="4">
        <v>0</v>
      </c>
      <c r="Z658" s="4"/>
      <c r="AA658" s="4"/>
      <c r="AB658" s="4"/>
    </row>
    <row r="659" spans="1:245" x14ac:dyDescent="0.2">
      <c r="A659" s="4">
        <v>50</v>
      </c>
      <c r="B659" s="4">
        <v>0</v>
      </c>
      <c r="C659" s="4">
        <v>0</v>
      </c>
      <c r="D659" s="4">
        <v>1</v>
      </c>
      <c r="E659" s="4">
        <v>207</v>
      </c>
      <c r="F659" s="4">
        <f>ROUND(Source!U637,O659)</f>
        <v>0</v>
      </c>
      <c r="G659" s="4" t="s">
        <v>147</v>
      </c>
      <c r="H659" s="4" t="s">
        <v>148</v>
      </c>
      <c r="I659" s="4"/>
      <c r="J659" s="4"/>
      <c r="K659" s="4">
        <v>207</v>
      </c>
      <c r="L659" s="4">
        <v>21</v>
      </c>
      <c r="M659" s="4">
        <v>3</v>
      </c>
      <c r="N659" s="4" t="s">
        <v>3</v>
      </c>
      <c r="O659" s="4">
        <v>7</v>
      </c>
      <c r="P659" s="4"/>
      <c r="Q659" s="4"/>
      <c r="R659" s="4"/>
      <c r="S659" s="4"/>
      <c r="T659" s="4"/>
      <c r="U659" s="4"/>
      <c r="V659" s="4"/>
      <c r="W659" s="4">
        <v>58.723011999999997</v>
      </c>
      <c r="X659" s="4">
        <v>1</v>
      </c>
      <c r="Y659" s="4">
        <v>58.723011999999997</v>
      </c>
      <c r="Z659" s="4"/>
      <c r="AA659" s="4"/>
      <c r="AB659" s="4"/>
    </row>
    <row r="660" spans="1:245" x14ac:dyDescent="0.2">
      <c r="A660" s="4">
        <v>50</v>
      </c>
      <c r="B660" s="4">
        <v>0</v>
      </c>
      <c r="C660" s="4">
        <v>0</v>
      </c>
      <c r="D660" s="4">
        <v>1</v>
      </c>
      <c r="E660" s="4">
        <v>208</v>
      </c>
      <c r="F660" s="4">
        <f>ROUND(Source!V637,O660)</f>
        <v>0</v>
      </c>
      <c r="G660" s="4" t="s">
        <v>149</v>
      </c>
      <c r="H660" s="4" t="s">
        <v>150</v>
      </c>
      <c r="I660" s="4"/>
      <c r="J660" s="4"/>
      <c r="K660" s="4">
        <v>208</v>
      </c>
      <c r="L660" s="4">
        <v>22</v>
      </c>
      <c r="M660" s="4">
        <v>3</v>
      </c>
      <c r="N660" s="4" t="s">
        <v>3</v>
      </c>
      <c r="O660" s="4">
        <v>7</v>
      </c>
      <c r="P660" s="4"/>
      <c r="Q660" s="4"/>
      <c r="R660" s="4"/>
      <c r="S660" s="4"/>
      <c r="T660" s="4"/>
      <c r="U660" s="4"/>
      <c r="V660" s="4"/>
      <c r="W660" s="4">
        <v>1.043037</v>
      </c>
      <c r="X660" s="4">
        <v>1</v>
      </c>
      <c r="Y660" s="4">
        <v>1.043037</v>
      </c>
      <c r="Z660" s="4"/>
      <c r="AA660" s="4"/>
      <c r="AB660" s="4"/>
    </row>
    <row r="661" spans="1:245" x14ac:dyDescent="0.2">
      <c r="A661" s="4">
        <v>50</v>
      </c>
      <c r="B661" s="4">
        <v>0</v>
      </c>
      <c r="C661" s="4">
        <v>0</v>
      </c>
      <c r="D661" s="4">
        <v>1</v>
      </c>
      <c r="E661" s="4">
        <v>209</v>
      </c>
      <c r="F661" s="4">
        <f>ROUND(Source!W637,O661)</f>
        <v>0</v>
      </c>
      <c r="G661" s="4" t="s">
        <v>151</v>
      </c>
      <c r="H661" s="4" t="s">
        <v>152</v>
      </c>
      <c r="I661" s="4"/>
      <c r="J661" s="4"/>
      <c r="K661" s="4">
        <v>209</v>
      </c>
      <c r="L661" s="4">
        <v>23</v>
      </c>
      <c r="M661" s="4">
        <v>3</v>
      </c>
      <c r="N661" s="4" t="s">
        <v>3</v>
      </c>
      <c r="O661" s="4">
        <v>2</v>
      </c>
      <c r="P661" s="4"/>
      <c r="Q661" s="4"/>
      <c r="R661" s="4"/>
      <c r="S661" s="4"/>
      <c r="T661" s="4"/>
      <c r="U661" s="4"/>
      <c r="V661" s="4"/>
      <c r="W661" s="4">
        <v>0</v>
      </c>
      <c r="X661" s="4">
        <v>1</v>
      </c>
      <c r="Y661" s="4">
        <v>0</v>
      </c>
      <c r="Z661" s="4"/>
      <c r="AA661" s="4"/>
      <c r="AB661" s="4"/>
    </row>
    <row r="662" spans="1:245" x14ac:dyDescent="0.2">
      <c r="A662" s="4">
        <v>50</v>
      </c>
      <c r="B662" s="4">
        <v>0</v>
      </c>
      <c r="C662" s="4">
        <v>0</v>
      </c>
      <c r="D662" s="4">
        <v>1</v>
      </c>
      <c r="E662" s="4">
        <v>233</v>
      </c>
      <c r="F662" s="4">
        <f>ROUND(Source!BD637,O662)</f>
        <v>0</v>
      </c>
      <c r="G662" s="4" t="s">
        <v>153</v>
      </c>
      <c r="H662" s="4" t="s">
        <v>154</v>
      </c>
      <c r="I662" s="4"/>
      <c r="J662" s="4"/>
      <c r="K662" s="4">
        <v>233</v>
      </c>
      <c r="L662" s="4">
        <v>24</v>
      </c>
      <c r="M662" s="4">
        <v>3</v>
      </c>
      <c r="N662" s="4" t="s">
        <v>3</v>
      </c>
      <c r="O662" s="4">
        <v>2</v>
      </c>
      <c r="P662" s="4"/>
      <c r="Q662" s="4"/>
      <c r="R662" s="4"/>
      <c r="S662" s="4"/>
      <c r="T662" s="4"/>
      <c r="U662" s="4"/>
      <c r="V662" s="4"/>
      <c r="W662" s="4">
        <v>0</v>
      </c>
      <c r="X662" s="4">
        <v>1</v>
      </c>
      <c r="Y662" s="4">
        <v>0</v>
      </c>
      <c r="Z662" s="4"/>
      <c r="AA662" s="4"/>
      <c r="AB662" s="4"/>
    </row>
    <row r="663" spans="1:245" x14ac:dyDescent="0.2">
      <c r="A663" s="4">
        <v>50</v>
      </c>
      <c r="B663" s="4">
        <v>0</v>
      </c>
      <c r="C663" s="4">
        <v>0</v>
      </c>
      <c r="D663" s="4">
        <v>1</v>
      </c>
      <c r="E663" s="4">
        <v>210</v>
      </c>
      <c r="F663" s="4">
        <f>ROUND(Source!X637,O663)</f>
        <v>0</v>
      </c>
      <c r="G663" s="4" t="s">
        <v>155</v>
      </c>
      <c r="H663" s="4" t="s">
        <v>156</v>
      </c>
      <c r="I663" s="4"/>
      <c r="J663" s="4"/>
      <c r="K663" s="4">
        <v>210</v>
      </c>
      <c r="L663" s="4">
        <v>25</v>
      </c>
      <c r="M663" s="4">
        <v>3</v>
      </c>
      <c r="N663" s="4" t="s">
        <v>3</v>
      </c>
      <c r="O663" s="4">
        <v>2</v>
      </c>
      <c r="P663" s="4"/>
      <c r="Q663" s="4"/>
      <c r="R663" s="4"/>
      <c r="S663" s="4"/>
      <c r="T663" s="4"/>
      <c r="U663" s="4"/>
      <c r="V663" s="4"/>
      <c r="W663" s="4">
        <v>23977.23</v>
      </c>
      <c r="X663" s="4">
        <v>1</v>
      </c>
      <c r="Y663" s="4">
        <v>23977.23</v>
      </c>
      <c r="Z663" s="4"/>
      <c r="AA663" s="4"/>
      <c r="AB663" s="4"/>
    </row>
    <row r="664" spans="1:245" x14ac:dyDescent="0.2">
      <c r="A664" s="4">
        <v>50</v>
      </c>
      <c r="B664" s="4">
        <v>0</v>
      </c>
      <c r="C664" s="4">
        <v>0</v>
      </c>
      <c r="D664" s="4">
        <v>1</v>
      </c>
      <c r="E664" s="4">
        <v>211</v>
      </c>
      <c r="F664" s="4">
        <f>ROUND(Source!Y637,O664)</f>
        <v>0</v>
      </c>
      <c r="G664" s="4" t="s">
        <v>157</v>
      </c>
      <c r="H664" s="4" t="s">
        <v>158</v>
      </c>
      <c r="I664" s="4"/>
      <c r="J664" s="4"/>
      <c r="K664" s="4">
        <v>211</v>
      </c>
      <c r="L664" s="4">
        <v>26</v>
      </c>
      <c r="M664" s="4">
        <v>3</v>
      </c>
      <c r="N664" s="4" t="s">
        <v>3</v>
      </c>
      <c r="O664" s="4">
        <v>2</v>
      </c>
      <c r="P664" s="4"/>
      <c r="Q664" s="4"/>
      <c r="R664" s="4"/>
      <c r="S664" s="4"/>
      <c r="T664" s="4"/>
      <c r="U664" s="4"/>
      <c r="V664" s="4"/>
      <c r="W664" s="4">
        <v>11480.47</v>
      </c>
      <c r="X664" s="4">
        <v>1</v>
      </c>
      <c r="Y664" s="4">
        <v>11480.47</v>
      </c>
      <c r="Z664" s="4"/>
      <c r="AA664" s="4"/>
      <c r="AB664" s="4"/>
    </row>
    <row r="665" spans="1:245" x14ac:dyDescent="0.2">
      <c r="A665" s="4">
        <v>50</v>
      </c>
      <c r="B665" s="4">
        <v>0</v>
      </c>
      <c r="C665" s="4">
        <v>0</v>
      </c>
      <c r="D665" s="4">
        <v>1</v>
      </c>
      <c r="E665" s="4">
        <v>224</v>
      </c>
      <c r="F665" s="4">
        <f>ROUND(Source!AR637,O665)</f>
        <v>0</v>
      </c>
      <c r="G665" s="4" t="s">
        <v>159</v>
      </c>
      <c r="H665" s="4" t="s">
        <v>160</v>
      </c>
      <c r="I665" s="4"/>
      <c r="J665" s="4"/>
      <c r="K665" s="4">
        <v>224</v>
      </c>
      <c r="L665" s="4">
        <v>27</v>
      </c>
      <c r="M665" s="4">
        <v>3</v>
      </c>
      <c r="N665" s="4" t="s">
        <v>3</v>
      </c>
      <c r="O665" s="4">
        <v>2</v>
      </c>
      <c r="P665" s="4"/>
      <c r="Q665" s="4"/>
      <c r="R665" s="4"/>
      <c r="S665" s="4"/>
      <c r="T665" s="4"/>
      <c r="U665" s="4"/>
      <c r="V665" s="4"/>
      <c r="W665" s="4">
        <v>169910.68000000002</v>
      </c>
      <c r="X665" s="4">
        <v>1</v>
      </c>
      <c r="Y665" s="4">
        <v>169910.68000000002</v>
      </c>
      <c r="Z665" s="4"/>
      <c r="AA665" s="4"/>
      <c r="AB665" s="4"/>
    </row>
    <row r="667" spans="1:245" x14ac:dyDescent="0.2">
      <c r="A667" s="1">
        <v>4</v>
      </c>
      <c r="B667" s="1">
        <v>1</v>
      </c>
      <c r="C667" s="1"/>
      <c r="D667" s="1">
        <f>ROW(A687)</f>
        <v>687</v>
      </c>
      <c r="E667" s="1"/>
      <c r="F667" s="1" t="s">
        <v>17</v>
      </c>
      <c r="G667" s="1" t="s">
        <v>678</v>
      </c>
      <c r="H667" s="1" t="s">
        <v>3</v>
      </c>
      <c r="I667" s="1">
        <v>0</v>
      </c>
      <c r="J667" s="1"/>
      <c r="K667" s="1">
        <v>0</v>
      </c>
      <c r="L667" s="1"/>
      <c r="M667" s="1" t="s">
        <v>3</v>
      </c>
      <c r="N667" s="1"/>
      <c r="O667" s="1"/>
      <c r="P667" s="1"/>
      <c r="Q667" s="1"/>
      <c r="R667" s="1"/>
      <c r="S667" s="1">
        <v>0</v>
      </c>
      <c r="T667" s="1"/>
      <c r="U667" s="1" t="s">
        <v>3</v>
      </c>
      <c r="V667" s="1">
        <v>0</v>
      </c>
      <c r="W667" s="1"/>
      <c r="X667" s="1"/>
      <c r="Y667" s="1"/>
      <c r="Z667" s="1"/>
      <c r="AA667" s="1"/>
      <c r="AB667" s="1" t="s">
        <v>3</v>
      </c>
      <c r="AC667" s="1" t="s">
        <v>3</v>
      </c>
      <c r="AD667" s="1" t="s">
        <v>3</v>
      </c>
      <c r="AE667" s="1" t="s">
        <v>3</v>
      </c>
      <c r="AF667" s="1" t="s">
        <v>3</v>
      </c>
      <c r="AG667" s="1" t="s">
        <v>3</v>
      </c>
      <c r="AH667" s="1"/>
      <c r="AI667" s="1"/>
      <c r="AJ667" s="1"/>
      <c r="AK667" s="1"/>
      <c r="AL667" s="1"/>
      <c r="AM667" s="1"/>
      <c r="AN667" s="1"/>
      <c r="AO667" s="1"/>
      <c r="AP667" s="1" t="s">
        <v>3</v>
      </c>
      <c r="AQ667" s="1" t="s">
        <v>3</v>
      </c>
      <c r="AR667" s="1" t="s">
        <v>3</v>
      </c>
      <c r="AS667" s="1"/>
      <c r="AT667" s="1"/>
      <c r="AU667" s="1"/>
      <c r="AV667" s="1"/>
      <c r="AW667" s="1"/>
      <c r="AX667" s="1"/>
      <c r="AY667" s="1"/>
      <c r="AZ667" s="1" t="s">
        <v>3</v>
      </c>
      <c r="BA667" s="1"/>
      <c r="BB667" s="1" t="s">
        <v>3</v>
      </c>
      <c r="BC667" s="1" t="s">
        <v>3</v>
      </c>
      <c r="BD667" s="1" t="s">
        <v>3</v>
      </c>
      <c r="BE667" s="1" t="s">
        <v>3</v>
      </c>
      <c r="BF667" s="1" t="s">
        <v>3</v>
      </c>
      <c r="BG667" s="1" t="s">
        <v>3</v>
      </c>
      <c r="BH667" s="1" t="s">
        <v>3</v>
      </c>
      <c r="BI667" s="1" t="s">
        <v>3</v>
      </c>
      <c r="BJ667" s="1" t="s">
        <v>3</v>
      </c>
      <c r="BK667" s="1" t="s">
        <v>3</v>
      </c>
      <c r="BL667" s="1" t="s">
        <v>3</v>
      </c>
      <c r="BM667" s="1" t="s">
        <v>3</v>
      </c>
      <c r="BN667" s="1" t="s">
        <v>3</v>
      </c>
      <c r="BO667" s="1" t="s">
        <v>3</v>
      </c>
      <c r="BP667" s="1" t="s">
        <v>3</v>
      </c>
      <c r="BQ667" s="1"/>
      <c r="BR667" s="1"/>
      <c r="BS667" s="1"/>
      <c r="BT667" s="1"/>
      <c r="BU667" s="1"/>
      <c r="BV667" s="1"/>
      <c r="BW667" s="1"/>
      <c r="BX667" s="1">
        <v>0</v>
      </c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>
        <v>0</v>
      </c>
    </row>
    <row r="669" spans="1:245" x14ac:dyDescent="0.2">
      <c r="A669" s="2">
        <v>52</v>
      </c>
      <c r="B669" s="2">
        <f t="shared" ref="B669:G669" si="478">B687</f>
        <v>1</v>
      </c>
      <c r="C669" s="2">
        <f t="shared" si="478"/>
        <v>4</v>
      </c>
      <c r="D669" s="2">
        <f t="shared" si="478"/>
        <v>667</v>
      </c>
      <c r="E669" s="2">
        <f t="shared" si="478"/>
        <v>0</v>
      </c>
      <c r="F669" s="2" t="str">
        <f t="shared" si="478"/>
        <v>Новый раздел</v>
      </c>
      <c r="G669" s="2" t="str">
        <f t="shared" si="478"/>
        <v>Ремонт потолка  раздевалки мужской</v>
      </c>
      <c r="H669" s="2"/>
      <c r="I669" s="2"/>
      <c r="J669" s="2"/>
      <c r="K669" s="2"/>
      <c r="L669" s="2"/>
      <c r="M669" s="2"/>
      <c r="N669" s="2"/>
      <c r="O669" s="2">
        <f t="shared" ref="O669:AT669" si="479">O687</f>
        <v>0</v>
      </c>
      <c r="P669" s="2">
        <f t="shared" si="479"/>
        <v>0</v>
      </c>
      <c r="Q669" s="2">
        <f t="shared" si="479"/>
        <v>0</v>
      </c>
      <c r="R669" s="2">
        <f t="shared" si="479"/>
        <v>0</v>
      </c>
      <c r="S669" s="2">
        <f t="shared" si="479"/>
        <v>0</v>
      </c>
      <c r="T669" s="2">
        <f t="shared" si="479"/>
        <v>0</v>
      </c>
      <c r="U669" s="2">
        <f t="shared" si="479"/>
        <v>0</v>
      </c>
      <c r="V669" s="2">
        <f t="shared" si="479"/>
        <v>0</v>
      </c>
      <c r="W669" s="2">
        <f t="shared" si="479"/>
        <v>0</v>
      </c>
      <c r="X669" s="2">
        <f t="shared" si="479"/>
        <v>0</v>
      </c>
      <c r="Y669" s="2">
        <f t="shared" si="479"/>
        <v>0</v>
      </c>
      <c r="Z669" s="2">
        <f t="shared" si="479"/>
        <v>0</v>
      </c>
      <c r="AA669" s="2">
        <f t="shared" si="479"/>
        <v>0</v>
      </c>
      <c r="AB669" s="2">
        <f t="shared" si="479"/>
        <v>0</v>
      </c>
      <c r="AC669" s="2">
        <f t="shared" si="479"/>
        <v>0</v>
      </c>
      <c r="AD669" s="2">
        <f t="shared" si="479"/>
        <v>0</v>
      </c>
      <c r="AE669" s="2">
        <f t="shared" si="479"/>
        <v>0</v>
      </c>
      <c r="AF669" s="2">
        <f t="shared" si="479"/>
        <v>0</v>
      </c>
      <c r="AG669" s="2">
        <f t="shared" si="479"/>
        <v>0</v>
      </c>
      <c r="AH669" s="2">
        <f t="shared" si="479"/>
        <v>0</v>
      </c>
      <c r="AI669" s="2">
        <f t="shared" si="479"/>
        <v>0</v>
      </c>
      <c r="AJ669" s="2">
        <f t="shared" si="479"/>
        <v>0</v>
      </c>
      <c r="AK669" s="2">
        <f t="shared" si="479"/>
        <v>0</v>
      </c>
      <c r="AL669" s="2">
        <f t="shared" si="479"/>
        <v>0</v>
      </c>
      <c r="AM669" s="2">
        <f t="shared" si="479"/>
        <v>0</v>
      </c>
      <c r="AN669" s="2">
        <f t="shared" si="479"/>
        <v>0</v>
      </c>
      <c r="AO669" s="2">
        <f t="shared" si="479"/>
        <v>405.61</v>
      </c>
      <c r="AP669" s="2">
        <f t="shared" si="479"/>
        <v>0</v>
      </c>
      <c r="AQ669" s="2">
        <f t="shared" si="479"/>
        <v>0</v>
      </c>
      <c r="AR669" s="2">
        <f t="shared" si="479"/>
        <v>0</v>
      </c>
      <c r="AS669" s="2">
        <f t="shared" si="479"/>
        <v>0</v>
      </c>
      <c r="AT669" s="2">
        <f t="shared" si="479"/>
        <v>0</v>
      </c>
      <c r="AU669" s="2">
        <f t="shared" ref="AU669:BZ669" si="480">AU687</f>
        <v>0</v>
      </c>
      <c r="AV669" s="2">
        <f t="shared" si="480"/>
        <v>-405.61</v>
      </c>
      <c r="AW669" s="2">
        <f t="shared" si="480"/>
        <v>0</v>
      </c>
      <c r="AX669" s="2">
        <f t="shared" si="480"/>
        <v>405.61</v>
      </c>
      <c r="AY669" s="2">
        <f t="shared" si="480"/>
        <v>-405.61</v>
      </c>
      <c r="AZ669" s="2">
        <f t="shared" si="480"/>
        <v>0</v>
      </c>
      <c r="BA669" s="2">
        <f t="shared" si="480"/>
        <v>0</v>
      </c>
      <c r="BB669" s="2">
        <f t="shared" si="480"/>
        <v>0</v>
      </c>
      <c r="BC669" s="2">
        <f t="shared" si="480"/>
        <v>0</v>
      </c>
      <c r="BD669" s="2">
        <f t="shared" si="480"/>
        <v>0</v>
      </c>
      <c r="BE669" s="2">
        <f t="shared" si="480"/>
        <v>0</v>
      </c>
      <c r="BF669" s="2">
        <f t="shared" si="480"/>
        <v>0</v>
      </c>
      <c r="BG669" s="2">
        <f t="shared" si="480"/>
        <v>0</v>
      </c>
      <c r="BH669" s="2">
        <f t="shared" si="480"/>
        <v>0</v>
      </c>
      <c r="BI669" s="2">
        <f t="shared" si="480"/>
        <v>0</v>
      </c>
      <c r="BJ669" s="2">
        <f t="shared" si="480"/>
        <v>0</v>
      </c>
      <c r="BK669" s="2">
        <f t="shared" si="480"/>
        <v>0</v>
      </c>
      <c r="BL669" s="2">
        <f t="shared" si="480"/>
        <v>0</v>
      </c>
      <c r="BM669" s="2">
        <f t="shared" si="480"/>
        <v>0</v>
      </c>
      <c r="BN669" s="2">
        <f t="shared" si="480"/>
        <v>0</v>
      </c>
      <c r="BO669" s="2">
        <f t="shared" si="480"/>
        <v>0</v>
      </c>
      <c r="BP669" s="2">
        <f t="shared" si="480"/>
        <v>0</v>
      </c>
      <c r="BQ669" s="2">
        <f t="shared" si="480"/>
        <v>0</v>
      </c>
      <c r="BR669" s="2">
        <f t="shared" si="480"/>
        <v>0</v>
      </c>
      <c r="BS669" s="2">
        <f t="shared" si="480"/>
        <v>0</v>
      </c>
      <c r="BT669" s="2">
        <f t="shared" si="480"/>
        <v>0</v>
      </c>
      <c r="BU669" s="2">
        <f t="shared" si="480"/>
        <v>0</v>
      </c>
      <c r="BV669" s="2">
        <f t="shared" si="480"/>
        <v>0</v>
      </c>
      <c r="BW669" s="2">
        <f t="shared" si="480"/>
        <v>0</v>
      </c>
      <c r="BX669" s="2">
        <f t="shared" si="480"/>
        <v>405.61</v>
      </c>
      <c r="BY669" s="2">
        <f t="shared" si="480"/>
        <v>0</v>
      </c>
      <c r="BZ669" s="2">
        <f t="shared" si="480"/>
        <v>0</v>
      </c>
      <c r="CA669" s="2">
        <f t="shared" ref="CA669:DF669" si="481">CA687</f>
        <v>0</v>
      </c>
      <c r="CB669" s="2">
        <f t="shared" si="481"/>
        <v>0</v>
      </c>
      <c r="CC669" s="2">
        <f t="shared" si="481"/>
        <v>0</v>
      </c>
      <c r="CD669" s="2">
        <f t="shared" si="481"/>
        <v>0</v>
      </c>
      <c r="CE669" s="2">
        <f t="shared" si="481"/>
        <v>-405.61</v>
      </c>
      <c r="CF669" s="2">
        <f t="shared" si="481"/>
        <v>0</v>
      </c>
      <c r="CG669" s="2">
        <f t="shared" si="481"/>
        <v>405.61</v>
      </c>
      <c r="CH669" s="2">
        <f t="shared" si="481"/>
        <v>-405.61</v>
      </c>
      <c r="CI669" s="2">
        <f t="shared" si="481"/>
        <v>0</v>
      </c>
      <c r="CJ669" s="2">
        <f t="shared" si="481"/>
        <v>0</v>
      </c>
      <c r="CK669" s="2">
        <f t="shared" si="481"/>
        <v>0</v>
      </c>
      <c r="CL669" s="2">
        <f t="shared" si="481"/>
        <v>0</v>
      </c>
      <c r="CM669" s="2">
        <f t="shared" si="481"/>
        <v>0</v>
      </c>
      <c r="CN669" s="2">
        <f t="shared" si="481"/>
        <v>0</v>
      </c>
      <c r="CO669" s="2">
        <f t="shared" si="481"/>
        <v>0</v>
      </c>
      <c r="CP669" s="2">
        <f t="shared" si="481"/>
        <v>0</v>
      </c>
      <c r="CQ669" s="2">
        <f t="shared" si="481"/>
        <v>0</v>
      </c>
      <c r="CR669" s="2">
        <f t="shared" si="481"/>
        <v>0</v>
      </c>
      <c r="CS669" s="2">
        <f t="shared" si="481"/>
        <v>0</v>
      </c>
      <c r="CT669" s="2">
        <f t="shared" si="481"/>
        <v>0</v>
      </c>
      <c r="CU669" s="2">
        <f t="shared" si="481"/>
        <v>0</v>
      </c>
      <c r="CV669" s="2">
        <f t="shared" si="481"/>
        <v>0</v>
      </c>
      <c r="CW669" s="2">
        <f t="shared" si="481"/>
        <v>0</v>
      </c>
      <c r="CX669" s="2">
        <f t="shared" si="481"/>
        <v>0</v>
      </c>
      <c r="CY669" s="2">
        <f t="shared" si="481"/>
        <v>0</v>
      </c>
      <c r="CZ669" s="2">
        <f t="shared" si="481"/>
        <v>0</v>
      </c>
      <c r="DA669" s="2">
        <f t="shared" si="481"/>
        <v>0</v>
      </c>
      <c r="DB669" s="2">
        <f t="shared" si="481"/>
        <v>0</v>
      </c>
      <c r="DC669" s="2">
        <f t="shared" si="481"/>
        <v>0</v>
      </c>
      <c r="DD669" s="2">
        <f t="shared" si="481"/>
        <v>0</v>
      </c>
      <c r="DE669" s="2">
        <f t="shared" si="481"/>
        <v>0</v>
      </c>
      <c r="DF669" s="2">
        <f t="shared" si="481"/>
        <v>0</v>
      </c>
      <c r="DG669" s="3">
        <f t="shared" ref="DG669:EL669" si="482">DG687</f>
        <v>0</v>
      </c>
      <c r="DH669" s="3">
        <f t="shared" si="482"/>
        <v>0</v>
      </c>
      <c r="DI669" s="3">
        <f t="shared" si="482"/>
        <v>0</v>
      </c>
      <c r="DJ669" s="3">
        <f t="shared" si="482"/>
        <v>0</v>
      </c>
      <c r="DK669" s="3">
        <f t="shared" si="482"/>
        <v>0</v>
      </c>
      <c r="DL669" s="3">
        <f t="shared" si="482"/>
        <v>0</v>
      </c>
      <c r="DM669" s="3">
        <f t="shared" si="482"/>
        <v>0</v>
      </c>
      <c r="DN669" s="3">
        <f t="shared" si="482"/>
        <v>0</v>
      </c>
      <c r="DO669" s="3">
        <f t="shared" si="482"/>
        <v>0</v>
      </c>
      <c r="DP669" s="3">
        <f t="shared" si="482"/>
        <v>0</v>
      </c>
      <c r="DQ669" s="3">
        <f t="shared" si="482"/>
        <v>0</v>
      </c>
      <c r="DR669" s="3">
        <f t="shared" si="482"/>
        <v>0</v>
      </c>
      <c r="DS669" s="3">
        <f t="shared" si="482"/>
        <v>0</v>
      </c>
      <c r="DT669" s="3">
        <f t="shared" si="482"/>
        <v>0</v>
      </c>
      <c r="DU669" s="3">
        <f t="shared" si="482"/>
        <v>0</v>
      </c>
      <c r="DV669" s="3">
        <f t="shared" si="482"/>
        <v>0</v>
      </c>
      <c r="DW669" s="3">
        <f t="shared" si="482"/>
        <v>0</v>
      </c>
      <c r="DX669" s="3">
        <f t="shared" si="482"/>
        <v>0</v>
      </c>
      <c r="DY669" s="3">
        <f t="shared" si="482"/>
        <v>0</v>
      </c>
      <c r="DZ669" s="3">
        <f t="shared" si="482"/>
        <v>0</v>
      </c>
      <c r="EA669" s="3">
        <f t="shared" si="482"/>
        <v>0</v>
      </c>
      <c r="EB669" s="3">
        <f t="shared" si="482"/>
        <v>0</v>
      </c>
      <c r="EC669" s="3">
        <f t="shared" si="482"/>
        <v>0</v>
      </c>
      <c r="ED669" s="3">
        <f t="shared" si="482"/>
        <v>0</v>
      </c>
      <c r="EE669" s="3">
        <f t="shared" si="482"/>
        <v>0</v>
      </c>
      <c r="EF669" s="3">
        <f t="shared" si="482"/>
        <v>0</v>
      </c>
      <c r="EG669" s="3">
        <f t="shared" si="482"/>
        <v>0</v>
      </c>
      <c r="EH669" s="3">
        <f t="shared" si="482"/>
        <v>0</v>
      </c>
      <c r="EI669" s="3">
        <f t="shared" si="482"/>
        <v>0</v>
      </c>
      <c r="EJ669" s="3">
        <f t="shared" si="482"/>
        <v>0</v>
      </c>
      <c r="EK669" s="3">
        <f t="shared" si="482"/>
        <v>0</v>
      </c>
      <c r="EL669" s="3">
        <f t="shared" si="482"/>
        <v>0</v>
      </c>
      <c r="EM669" s="3">
        <f t="shared" ref="EM669:FR669" si="483">EM687</f>
        <v>0</v>
      </c>
      <c r="EN669" s="3">
        <f t="shared" si="483"/>
        <v>0</v>
      </c>
      <c r="EO669" s="3">
        <f t="shared" si="483"/>
        <v>0</v>
      </c>
      <c r="EP669" s="3">
        <f t="shared" si="483"/>
        <v>0</v>
      </c>
      <c r="EQ669" s="3">
        <f t="shared" si="483"/>
        <v>0</v>
      </c>
      <c r="ER669" s="3">
        <f t="shared" si="483"/>
        <v>0</v>
      </c>
      <c r="ES669" s="3">
        <f t="shared" si="483"/>
        <v>0</v>
      </c>
      <c r="ET669" s="3">
        <f t="shared" si="483"/>
        <v>0</v>
      </c>
      <c r="EU669" s="3">
        <f t="shared" si="483"/>
        <v>0</v>
      </c>
      <c r="EV669" s="3">
        <f t="shared" si="483"/>
        <v>0</v>
      </c>
      <c r="EW669" s="3">
        <f t="shared" si="483"/>
        <v>0</v>
      </c>
      <c r="EX669" s="3">
        <f t="shared" si="483"/>
        <v>0</v>
      </c>
      <c r="EY669" s="3">
        <f t="shared" si="483"/>
        <v>0</v>
      </c>
      <c r="EZ669" s="3">
        <f t="shared" si="483"/>
        <v>0</v>
      </c>
      <c r="FA669" s="3">
        <f t="shared" si="483"/>
        <v>0</v>
      </c>
      <c r="FB669" s="3">
        <f t="shared" si="483"/>
        <v>0</v>
      </c>
      <c r="FC669" s="3">
        <f t="shared" si="483"/>
        <v>0</v>
      </c>
      <c r="FD669" s="3">
        <f t="shared" si="483"/>
        <v>0</v>
      </c>
      <c r="FE669" s="3">
        <f t="shared" si="483"/>
        <v>0</v>
      </c>
      <c r="FF669" s="3">
        <f t="shared" si="483"/>
        <v>0</v>
      </c>
      <c r="FG669" s="3">
        <f t="shared" si="483"/>
        <v>0</v>
      </c>
      <c r="FH669" s="3">
        <f t="shared" si="483"/>
        <v>0</v>
      </c>
      <c r="FI669" s="3">
        <f t="shared" si="483"/>
        <v>0</v>
      </c>
      <c r="FJ669" s="3">
        <f t="shared" si="483"/>
        <v>0</v>
      </c>
      <c r="FK669" s="3">
        <f t="shared" si="483"/>
        <v>0</v>
      </c>
      <c r="FL669" s="3">
        <f t="shared" si="483"/>
        <v>0</v>
      </c>
      <c r="FM669" s="3">
        <f t="shared" si="483"/>
        <v>0</v>
      </c>
      <c r="FN669" s="3">
        <f t="shared" si="483"/>
        <v>0</v>
      </c>
      <c r="FO669" s="3">
        <f t="shared" si="483"/>
        <v>0</v>
      </c>
      <c r="FP669" s="3">
        <f t="shared" si="483"/>
        <v>0</v>
      </c>
      <c r="FQ669" s="3">
        <f t="shared" si="483"/>
        <v>0</v>
      </c>
      <c r="FR669" s="3">
        <f t="shared" si="483"/>
        <v>0</v>
      </c>
      <c r="FS669" s="3">
        <f t="shared" ref="FS669:GX669" si="484">FS687</f>
        <v>0</v>
      </c>
      <c r="FT669" s="3">
        <f t="shared" si="484"/>
        <v>0</v>
      </c>
      <c r="FU669" s="3">
        <f t="shared" si="484"/>
        <v>0</v>
      </c>
      <c r="FV669" s="3">
        <f t="shared" si="484"/>
        <v>0</v>
      </c>
      <c r="FW669" s="3">
        <f t="shared" si="484"/>
        <v>0</v>
      </c>
      <c r="FX669" s="3">
        <f t="shared" si="484"/>
        <v>0</v>
      </c>
      <c r="FY669" s="3">
        <f t="shared" si="484"/>
        <v>0</v>
      </c>
      <c r="FZ669" s="3">
        <f t="shared" si="484"/>
        <v>0</v>
      </c>
      <c r="GA669" s="3">
        <f t="shared" si="484"/>
        <v>0</v>
      </c>
      <c r="GB669" s="3">
        <f t="shared" si="484"/>
        <v>0</v>
      </c>
      <c r="GC669" s="3">
        <f t="shared" si="484"/>
        <v>0</v>
      </c>
      <c r="GD669" s="3">
        <f t="shared" si="484"/>
        <v>0</v>
      </c>
      <c r="GE669" s="3">
        <f t="shared" si="484"/>
        <v>0</v>
      </c>
      <c r="GF669" s="3">
        <f t="shared" si="484"/>
        <v>0</v>
      </c>
      <c r="GG669" s="3">
        <f t="shared" si="484"/>
        <v>0</v>
      </c>
      <c r="GH669" s="3">
        <f t="shared" si="484"/>
        <v>0</v>
      </c>
      <c r="GI669" s="3">
        <f t="shared" si="484"/>
        <v>0</v>
      </c>
      <c r="GJ669" s="3">
        <f t="shared" si="484"/>
        <v>0</v>
      </c>
      <c r="GK669" s="3">
        <f t="shared" si="484"/>
        <v>0</v>
      </c>
      <c r="GL669" s="3">
        <f t="shared" si="484"/>
        <v>0</v>
      </c>
      <c r="GM669" s="3">
        <f t="shared" si="484"/>
        <v>0</v>
      </c>
      <c r="GN669" s="3">
        <f t="shared" si="484"/>
        <v>0</v>
      </c>
      <c r="GO669" s="3">
        <f t="shared" si="484"/>
        <v>0</v>
      </c>
      <c r="GP669" s="3">
        <f t="shared" si="484"/>
        <v>0</v>
      </c>
      <c r="GQ669" s="3">
        <f t="shared" si="484"/>
        <v>0</v>
      </c>
      <c r="GR669" s="3">
        <f t="shared" si="484"/>
        <v>0</v>
      </c>
      <c r="GS669" s="3">
        <f t="shared" si="484"/>
        <v>0</v>
      </c>
      <c r="GT669" s="3">
        <f t="shared" si="484"/>
        <v>0</v>
      </c>
      <c r="GU669" s="3">
        <f t="shared" si="484"/>
        <v>0</v>
      </c>
      <c r="GV669" s="3">
        <f t="shared" si="484"/>
        <v>0</v>
      </c>
      <c r="GW669" s="3">
        <f t="shared" si="484"/>
        <v>0</v>
      </c>
      <c r="GX669" s="3">
        <f t="shared" si="484"/>
        <v>0</v>
      </c>
    </row>
    <row r="671" spans="1:245" x14ac:dyDescent="0.2">
      <c r="A671">
        <v>17</v>
      </c>
      <c r="B671">
        <v>1</v>
      </c>
      <c r="C671">
        <f>ROW(SmtRes!A440)</f>
        <v>440</v>
      </c>
      <c r="D671">
        <f>ROW(EtalonRes!A440)</f>
        <v>440</v>
      </c>
      <c r="E671" t="s">
        <v>679</v>
      </c>
      <c r="F671" t="s">
        <v>477</v>
      </c>
      <c r="G671" t="s">
        <v>588</v>
      </c>
      <c r="H671" t="s">
        <v>22</v>
      </c>
      <c r="I671">
        <v>0</v>
      </c>
      <c r="J671">
        <v>0</v>
      </c>
      <c r="K671">
        <v>0</v>
      </c>
      <c r="O671">
        <f t="shared" ref="O671:O683" si="485">ROUND(CP671,2)</f>
        <v>0</v>
      </c>
      <c r="P671">
        <f>SUMIF(SmtRes!AQ440:'SmtRes'!AQ440,"=1",SmtRes!DF440:'SmtRes'!DF440)</f>
        <v>0</v>
      </c>
      <c r="Q671">
        <f>SUMIF(SmtRes!AQ440:'SmtRes'!AQ440,"=1",SmtRes!DG440:'SmtRes'!DG440)</f>
        <v>0</v>
      </c>
      <c r="R671">
        <f>SUMIF(SmtRes!AQ440:'SmtRes'!AQ440,"=1",SmtRes!DH440:'SmtRes'!DH440)</f>
        <v>0</v>
      </c>
      <c r="S671">
        <f>SUMIF(SmtRes!AQ440:'SmtRes'!AQ440,"=1",SmtRes!DI440:'SmtRes'!DI440)</f>
        <v>0</v>
      </c>
      <c r="T671">
        <f t="shared" ref="T671:T685" si="486">ROUND(CU671*I671,2)</f>
        <v>0</v>
      </c>
      <c r="U671">
        <f>SUMIF(SmtRes!AQ440:'SmtRes'!AQ440,"=1",SmtRes!CV440:'SmtRes'!CV440)</f>
        <v>0</v>
      </c>
      <c r="V671">
        <f>SUMIF(SmtRes!AQ440:'SmtRes'!AQ440,"=1",SmtRes!CW440:'SmtRes'!CW440)</f>
        <v>0</v>
      </c>
      <c r="W671">
        <f t="shared" ref="W671:W685" si="487">ROUND(CX671*I671,2)</f>
        <v>0</v>
      </c>
      <c r="X671">
        <f t="shared" ref="X671:X685" si="488">ROUND(CY671,2)</f>
        <v>0</v>
      </c>
      <c r="Y671">
        <f t="shared" ref="Y671:Y685" si="489">ROUND(CZ671,2)</f>
        <v>0</v>
      </c>
      <c r="AA671">
        <v>32945098</v>
      </c>
      <c r="AB671">
        <f t="shared" ref="AB671:AB685" si="490">ROUND((AC671+AD671+AF671),6)</f>
        <v>7102.0219999999999</v>
      </c>
      <c r="AC671">
        <f>ROUND((0),6)</f>
        <v>0</v>
      </c>
      <c r="AD671">
        <f>ROUND((((0)-(0))+AE671),6)</f>
        <v>0</v>
      </c>
      <c r="AE671">
        <f>ROUND((0),6)</f>
        <v>0</v>
      </c>
      <c r="AF671">
        <f>ROUND((SUM(SmtRes!BT440:'SmtRes'!BT440)),6)</f>
        <v>7102.0219999999999</v>
      </c>
      <c r="AG671">
        <f t="shared" ref="AG671:AG685" si="491">ROUND((AP671),6)</f>
        <v>0</v>
      </c>
      <c r="AH671">
        <f>(SUM(SmtRes!BU440:'SmtRes'!BU440))</f>
        <v>17.8</v>
      </c>
      <c r="AI671">
        <f>(0)</f>
        <v>0</v>
      </c>
      <c r="AJ671">
        <f t="shared" ref="AJ671:AJ685" si="492">(AS671)</f>
        <v>0</v>
      </c>
      <c r="AK671">
        <v>7102.0220000000008</v>
      </c>
      <c r="AL671">
        <v>0</v>
      </c>
      <c r="AM671">
        <v>0</v>
      </c>
      <c r="AN671">
        <v>0</v>
      </c>
      <c r="AO671">
        <v>7102.0220000000008</v>
      </c>
      <c r="AP671">
        <v>0</v>
      </c>
      <c r="AQ671">
        <v>17.8</v>
      </c>
      <c r="AR671">
        <v>0</v>
      </c>
      <c r="AS671">
        <v>0</v>
      </c>
      <c r="AT671">
        <v>90</v>
      </c>
      <c r="AU671">
        <v>46</v>
      </c>
      <c r="AV671">
        <v>1</v>
      </c>
      <c r="AW671">
        <v>1</v>
      </c>
      <c r="AZ671">
        <v>1</v>
      </c>
      <c r="BA671">
        <v>1</v>
      </c>
      <c r="BB671">
        <v>1</v>
      </c>
      <c r="BC671">
        <v>1</v>
      </c>
      <c r="BD671" t="s">
        <v>3</v>
      </c>
      <c r="BE671" t="s">
        <v>3</v>
      </c>
      <c r="BF671" t="s">
        <v>3</v>
      </c>
      <c r="BG671" t="s">
        <v>3</v>
      </c>
      <c r="BH671">
        <v>0</v>
      </c>
      <c r="BI671">
        <v>1</v>
      </c>
      <c r="BJ671" t="s">
        <v>479</v>
      </c>
      <c r="BM671">
        <v>62001</v>
      </c>
      <c r="BN671">
        <v>0</v>
      </c>
      <c r="BO671" t="s">
        <v>3</v>
      </c>
      <c r="BP671">
        <v>0</v>
      </c>
      <c r="BQ671">
        <v>6</v>
      </c>
      <c r="BR671">
        <v>0</v>
      </c>
      <c r="BS671">
        <v>1</v>
      </c>
      <c r="BT671">
        <v>1</v>
      </c>
      <c r="BU671">
        <v>1</v>
      </c>
      <c r="BV671">
        <v>1</v>
      </c>
      <c r="BW671">
        <v>1</v>
      </c>
      <c r="BX671">
        <v>1</v>
      </c>
      <c r="BY671" t="s">
        <v>3</v>
      </c>
      <c r="BZ671">
        <v>90</v>
      </c>
      <c r="CA671">
        <v>46</v>
      </c>
      <c r="CB671" t="s">
        <v>3</v>
      </c>
      <c r="CE671">
        <v>0</v>
      </c>
      <c r="CF671">
        <v>0</v>
      </c>
      <c r="CG671">
        <v>0</v>
      </c>
      <c r="CM671">
        <v>0</v>
      </c>
      <c r="CN671" t="s">
        <v>3</v>
      </c>
      <c r="CO671">
        <v>0</v>
      </c>
      <c r="CP671">
        <f t="shared" ref="CP671:CP683" si="493">(P671+Q671+S671+R671)</f>
        <v>0</v>
      </c>
      <c r="CQ671">
        <f>SUMIF(SmtRes!AQ440:'SmtRes'!AQ440,"=1",SmtRes!AA440:'SmtRes'!AA440)</f>
        <v>0</v>
      </c>
      <c r="CR671">
        <f>SUMIF(SmtRes!AQ440:'SmtRes'!AQ440,"=1",SmtRes!AB440:'SmtRes'!AB440)</f>
        <v>0</v>
      </c>
      <c r="CS671">
        <f>SUMIF(SmtRes!AQ440:'SmtRes'!AQ440,"=1",SmtRes!AC440:'SmtRes'!AC440)</f>
        <v>0</v>
      </c>
      <c r="CT671">
        <f>SUMIF(SmtRes!AQ440:'SmtRes'!AQ440,"=1",SmtRes!AD440:'SmtRes'!AD440)</f>
        <v>398.99</v>
      </c>
      <c r="CU671">
        <f t="shared" ref="CU671:CU683" si="494">AG671</f>
        <v>0</v>
      </c>
      <c r="CV671">
        <f>SUMIF(SmtRes!AQ440:'SmtRes'!AQ440,"=1",SmtRes!BU440:'SmtRes'!BU440)</f>
        <v>17.8</v>
      </c>
      <c r="CW671">
        <f>SUMIF(SmtRes!AQ440:'SmtRes'!AQ440,"=1",SmtRes!BV440:'SmtRes'!BV440)</f>
        <v>0</v>
      </c>
      <c r="CX671">
        <f t="shared" ref="CX671:CX683" si="495">AJ671</f>
        <v>0</v>
      </c>
      <c r="CY671">
        <f>(((S671+R671)*AT671)/100)</f>
        <v>0</v>
      </c>
      <c r="CZ671">
        <f>(((S671+R671)*AU671)/100)</f>
        <v>0</v>
      </c>
      <c r="DC671" t="s">
        <v>3</v>
      </c>
      <c r="DD671" t="s">
        <v>3</v>
      </c>
      <c r="DE671" t="s">
        <v>3</v>
      </c>
      <c r="DF671" t="s">
        <v>3</v>
      </c>
      <c r="DG671" t="s">
        <v>3</v>
      </c>
      <c r="DH671" t="s">
        <v>3</v>
      </c>
      <c r="DI671" t="s">
        <v>3</v>
      </c>
      <c r="DJ671" t="s">
        <v>3</v>
      </c>
      <c r="DK671" t="s">
        <v>3</v>
      </c>
      <c r="DL671" t="s">
        <v>3</v>
      </c>
      <c r="DM671" t="s">
        <v>3</v>
      </c>
      <c r="DN671">
        <v>0</v>
      </c>
      <c r="DO671">
        <v>0</v>
      </c>
      <c r="DP671">
        <v>1</v>
      </c>
      <c r="DQ671">
        <v>1</v>
      </c>
      <c r="DU671">
        <v>1005</v>
      </c>
      <c r="DV671" t="s">
        <v>22</v>
      </c>
      <c r="DW671" t="s">
        <v>22</v>
      </c>
      <c r="DX671">
        <v>100</v>
      </c>
      <c r="DZ671" t="s">
        <v>3</v>
      </c>
      <c r="EA671" t="s">
        <v>3</v>
      </c>
      <c r="EB671" t="s">
        <v>3</v>
      </c>
      <c r="EC671" t="s">
        <v>3</v>
      </c>
      <c r="EE671">
        <v>31728057</v>
      </c>
      <c r="EF671">
        <v>6</v>
      </c>
      <c r="EG671" t="s">
        <v>52</v>
      </c>
      <c r="EH671">
        <v>96</v>
      </c>
      <c r="EI671" t="s">
        <v>96</v>
      </c>
      <c r="EJ671">
        <v>1</v>
      </c>
      <c r="EK671">
        <v>62001</v>
      </c>
      <c r="EL671" t="s">
        <v>96</v>
      </c>
      <c r="EM671" t="s">
        <v>97</v>
      </c>
      <c r="EO671" t="s">
        <v>3</v>
      </c>
      <c r="EQ671">
        <v>0</v>
      </c>
      <c r="ER671">
        <v>0</v>
      </c>
      <c r="ES671">
        <v>0</v>
      </c>
      <c r="ET671">
        <v>0</v>
      </c>
      <c r="EU671">
        <v>0</v>
      </c>
      <c r="EV671">
        <v>0</v>
      </c>
      <c r="EW671">
        <v>17.8</v>
      </c>
      <c r="EX671">
        <v>0</v>
      </c>
      <c r="EY671">
        <v>0</v>
      </c>
      <c r="FQ671">
        <v>0</v>
      </c>
      <c r="FR671">
        <f t="shared" ref="FR671:FR685" si="496">ROUND(IF(BI671=3,GM671,0),2)</f>
        <v>0</v>
      </c>
      <c r="FS671">
        <v>0</v>
      </c>
      <c r="FX671">
        <v>90</v>
      </c>
      <c r="FY671">
        <v>46</v>
      </c>
      <c r="GA671" t="s">
        <v>3</v>
      </c>
      <c r="GD671">
        <v>1</v>
      </c>
      <c r="GF671">
        <v>-439343436</v>
      </c>
      <c r="GG671">
        <v>2</v>
      </c>
      <c r="GH671">
        <v>1</v>
      </c>
      <c r="GI671">
        <v>-2</v>
      </c>
      <c r="GJ671">
        <v>0</v>
      </c>
      <c r="GK671">
        <v>0</v>
      </c>
      <c r="GL671">
        <f t="shared" ref="GL671:GL685" si="497">ROUND(IF(AND(BH671=3,BI671=3,FS671&lt;&gt;0),P671,0),2)</f>
        <v>0</v>
      </c>
      <c r="GM671">
        <f t="shared" ref="GM671:GM685" si="498">ROUND(O671+X671+Y671,2)+GX671</f>
        <v>0</v>
      </c>
      <c r="GN671">
        <f t="shared" ref="GN671:GN685" si="499">IF(OR(BI671=0,BI671=1),GM671-GX671,0)</f>
        <v>0</v>
      </c>
      <c r="GO671">
        <f t="shared" ref="GO671:GO685" si="500">IF(BI671=2,GM671-GX671,0)</f>
        <v>0</v>
      </c>
      <c r="GP671">
        <f t="shared" ref="GP671:GP685" si="501">IF(BI671=4,GM671-GX671,0)</f>
        <v>0</v>
      </c>
      <c r="GR671">
        <v>0</v>
      </c>
      <c r="GS671">
        <v>3</v>
      </c>
      <c r="GT671">
        <v>0</v>
      </c>
      <c r="GU671" t="s">
        <v>3</v>
      </c>
      <c r="GV671">
        <f t="shared" ref="GV671:GV685" si="502">ROUND((GT671),6)</f>
        <v>0</v>
      </c>
      <c r="GW671">
        <v>1</v>
      </c>
      <c r="GX671">
        <f t="shared" ref="GX671:GX685" si="503">ROUND(HC671*I671,2)</f>
        <v>0</v>
      </c>
      <c r="HA671">
        <v>0</v>
      </c>
      <c r="HB671">
        <v>0</v>
      </c>
      <c r="HC671">
        <f t="shared" ref="HC671:HC683" si="504">GV671*GW671</f>
        <v>0</v>
      </c>
      <c r="HE671" t="s">
        <v>3</v>
      </c>
      <c r="HF671" t="s">
        <v>3</v>
      </c>
      <c r="HM671" t="s">
        <v>3</v>
      </c>
      <c r="HN671" t="s">
        <v>98</v>
      </c>
      <c r="HO671" t="s">
        <v>99</v>
      </c>
      <c r="HP671" t="s">
        <v>96</v>
      </c>
      <c r="HQ671" t="s">
        <v>96</v>
      </c>
      <c r="IK671">
        <v>0</v>
      </c>
    </row>
    <row r="672" spans="1:245" x14ac:dyDescent="0.2">
      <c r="A672">
        <v>17</v>
      </c>
      <c r="B672">
        <v>1</v>
      </c>
      <c r="C672">
        <f>ROW(SmtRes!A448)</f>
        <v>448</v>
      </c>
      <c r="D672">
        <f>ROW(EtalonRes!A448)</f>
        <v>448</v>
      </c>
      <c r="E672" t="s">
        <v>680</v>
      </c>
      <c r="F672" t="s">
        <v>322</v>
      </c>
      <c r="G672" t="s">
        <v>323</v>
      </c>
      <c r="H672" t="s">
        <v>22</v>
      </c>
      <c r="I672">
        <v>0</v>
      </c>
      <c r="J672">
        <v>0</v>
      </c>
      <c r="K672">
        <v>0</v>
      </c>
      <c r="O672">
        <f t="shared" si="485"/>
        <v>0</v>
      </c>
      <c r="P672">
        <f>SUMIF(SmtRes!AQ441:'SmtRes'!AQ448,"=1",SmtRes!DF441:'SmtRes'!DF448)</f>
        <v>0</v>
      </c>
      <c r="Q672">
        <f>SUMIF(SmtRes!AQ441:'SmtRes'!AQ448,"=1",SmtRes!DG441:'SmtRes'!DG448)</f>
        <v>0</v>
      </c>
      <c r="R672">
        <f>SUMIF(SmtRes!AQ441:'SmtRes'!AQ448,"=1",SmtRes!DH441:'SmtRes'!DH448)</f>
        <v>0</v>
      </c>
      <c r="S672">
        <f>SUMIF(SmtRes!AQ441:'SmtRes'!AQ448,"=1",SmtRes!DI441:'SmtRes'!DI448)</f>
        <v>0</v>
      </c>
      <c r="T672">
        <f t="shared" si="486"/>
        <v>0</v>
      </c>
      <c r="U672">
        <f>SUMIF(SmtRes!AQ441:'SmtRes'!AQ448,"=1",SmtRes!CV441:'SmtRes'!CV448)</f>
        <v>0</v>
      </c>
      <c r="V672">
        <f>SUMIF(SmtRes!AQ441:'SmtRes'!AQ448,"=1",SmtRes!CW441:'SmtRes'!CW448)</f>
        <v>0</v>
      </c>
      <c r="W672">
        <f t="shared" si="487"/>
        <v>0</v>
      </c>
      <c r="X672">
        <f t="shared" si="488"/>
        <v>0</v>
      </c>
      <c r="Y672">
        <f t="shared" si="489"/>
        <v>0</v>
      </c>
      <c r="AA672">
        <v>32945098</v>
      </c>
      <c r="AB672">
        <f t="shared" si="490"/>
        <v>18905.475600000002</v>
      </c>
      <c r="AC672">
        <f>ROUND((0),6)</f>
        <v>0</v>
      </c>
      <c r="AD672">
        <f>ROUND((((0)-(0))+AE672),6)</f>
        <v>0</v>
      </c>
      <c r="AE672">
        <f>ROUND((0),6)</f>
        <v>0</v>
      </c>
      <c r="AF672">
        <f>ROUND((SUM(SmtRes!BT441:'SmtRes'!BT448)),6)</f>
        <v>18905.475600000002</v>
      </c>
      <c r="AG672">
        <f t="shared" si="491"/>
        <v>0</v>
      </c>
      <c r="AH672">
        <f>(SUM(SmtRes!BU441:'SmtRes'!BU448))</f>
        <v>43.400999999999996</v>
      </c>
      <c r="AI672">
        <f>(SUM(SmtRes!BV441:'SmtRes'!BV448))</f>
        <v>1.2375</v>
      </c>
      <c r="AJ672">
        <f t="shared" si="492"/>
        <v>0</v>
      </c>
      <c r="AK672">
        <v>16439.544000000002</v>
      </c>
      <c r="AL672">
        <v>0</v>
      </c>
      <c r="AM672">
        <v>0</v>
      </c>
      <c r="AN672">
        <v>0</v>
      </c>
      <c r="AO672">
        <v>16439.544000000002</v>
      </c>
      <c r="AP672">
        <v>0</v>
      </c>
      <c r="AQ672">
        <v>37.74</v>
      </c>
      <c r="AR672">
        <v>0.99</v>
      </c>
      <c r="AS672">
        <v>0</v>
      </c>
      <c r="AT672">
        <v>90</v>
      </c>
      <c r="AU672">
        <v>41.65</v>
      </c>
      <c r="AV672">
        <v>1</v>
      </c>
      <c r="AW672">
        <v>1</v>
      </c>
      <c r="AZ672">
        <v>1</v>
      </c>
      <c r="BA672">
        <v>1</v>
      </c>
      <c r="BB672">
        <v>1</v>
      </c>
      <c r="BC672">
        <v>1</v>
      </c>
      <c r="BD672" t="s">
        <v>3</v>
      </c>
      <c r="BE672" t="s">
        <v>3</v>
      </c>
      <c r="BF672" t="s">
        <v>3</v>
      </c>
      <c r="BG672" t="s">
        <v>3</v>
      </c>
      <c r="BH672">
        <v>0</v>
      </c>
      <c r="BI672">
        <v>1</v>
      </c>
      <c r="BJ672" t="s">
        <v>324</v>
      </c>
      <c r="BM672">
        <v>15001</v>
      </c>
      <c r="BN672">
        <v>0</v>
      </c>
      <c r="BO672" t="s">
        <v>3</v>
      </c>
      <c r="BP672">
        <v>0</v>
      </c>
      <c r="BQ672">
        <v>2</v>
      </c>
      <c r="BR672">
        <v>0</v>
      </c>
      <c r="BS672">
        <v>1</v>
      </c>
      <c r="BT672">
        <v>1</v>
      </c>
      <c r="BU672">
        <v>1</v>
      </c>
      <c r="BV672">
        <v>1</v>
      </c>
      <c r="BW672">
        <v>1</v>
      </c>
      <c r="BX672">
        <v>1</v>
      </c>
      <c r="BY672" t="s">
        <v>3</v>
      </c>
      <c r="BZ672">
        <v>100</v>
      </c>
      <c r="CA672">
        <v>49</v>
      </c>
      <c r="CB672" t="s">
        <v>3</v>
      </c>
      <c r="CE672">
        <v>0</v>
      </c>
      <c r="CF672">
        <v>0</v>
      </c>
      <c r="CG672">
        <v>0</v>
      </c>
      <c r="CM672">
        <v>0</v>
      </c>
      <c r="CN672" t="s">
        <v>1038</v>
      </c>
      <c r="CO672">
        <v>0</v>
      </c>
      <c r="CP672">
        <f t="shared" si="493"/>
        <v>0</v>
      </c>
      <c r="CQ672">
        <f>SUMIF(SmtRes!AQ441:'SmtRes'!AQ448,"=1",SmtRes!AA441:'SmtRes'!AA448)</f>
        <v>0</v>
      </c>
      <c r="CR672">
        <f>SUMIF(SmtRes!AQ441:'SmtRes'!AQ448,"=1",SmtRes!AB441:'SmtRes'!AB448)</f>
        <v>0</v>
      </c>
      <c r="CS672">
        <f>SUMIF(SmtRes!AQ441:'SmtRes'!AQ448,"=1",SmtRes!AC441:'SmtRes'!AC448)</f>
        <v>0</v>
      </c>
      <c r="CT672">
        <f>SUMIF(SmtRes!AQ441:'SmtRes'!AQ448,"=1",SmtRes!AD441:'SmtRes'!AD448)</f>
        <v>435.6</v>
      </c>
      <c r="CU672">
        <f t="shared" si="494"/>
        <v>0</v>
      </c>
      <c r="CV672">
        <f>SUMIF(SmtRes!AQ441:'SmtRes'!AQ448,"=1",SmtRes!BU441:'SmtRes'!BU448)</f>
        <v>43.400999999999996</v>
      </c>
      <c r="CW672">
        <f>SUMIF(SmtRes!AQ441:'SmtRes'!AQ448,"=1",SmtRes!BV441:'SmtRes'!BV448)</f>
        <v>1.2375</v>
      </c>
      <c r="CX672">
        <f t="shared" si="495"/>
        <v>0</v>
      </c>
      <c r="CY672">
        <f>(((S672+R672)*AT672)/100)</f>
        <v>0</v>
      </c>
      <c r="CZ672">
        <f>(((S672+R672)*AU672)/100)</f>
        <v>0</v>
      </c>
      <c r="DC672" t="s">
        <v>3</v>
      </c>
      <c r="DD672" t="s">
        <v>3</v>
      </c>
      <c r="DE672" t="s">
        <v>520</v>
      </c>
      <c r="DF672" t="s">
        <v>520</v>
      </c>
      <c r="DG672" t="s">
        <v>521</v>
      </c>
      <c r="DH672" t="s">
        <v>3</v>
      </c>
      <c r="DI672" t="s">
        <v>521</v>
      </c>
      <c r="DJ672" t="s">
        <v>520</v>
      </c>
      <c r="DK672" t="s">
        <v>3</v>
      </c>
      <c r="DL672" t="s">
        <v>522</v>
      </c>
      <c r="DM672" t="s">
        <v>523</v>
      </c>
      <c r="DN672">
        <v>0</v>
      </c>
      <c r="DO672">
        <v>0</v>
      </c>
      <c r="DP672">
        <v>1</v>
      </c>
      <c r="DQ672">
        <v>1</v>
      </c>
      <c r="DU672">
        <v>1005</v>
      </c>
      <c r="DV672" t="s">
        <v>22</v>
      </c>
      <c r="DW672" t="s">
        <v>22</v>
      </c>
      <c r="DX672">
        <v>100</v>
      </c>
      <c r="DZ672" t="s">
        <v>3</v>
      </c>
      <c r="EA672" t="s">
        <v>3</v>
      </c>
      <c r="EB672" t="s">
        <v>3</v>
      </c>
      <c r="EC672" t="s">
        <v>3</v>
      </c>
      <c r="EE672">
        <v>31728000</v>
      </c>
      <c r="EF672">
        <v>2</v>
      </c>
      <c r="EG672" t="s">
        <v>24</v>
      </c>
      <c r="EH672">
        <v>15</v>
      </c>
      <c r="EI672" t="s">
        <v>182</v>
      </c>
      <c r="EJ672">
        <v>1</v>
      </c>
      <c r="EK672">
        <v>15001</v>
      </c>
      <c r="EL672" t="s">
        <v>182</v>
      </c>
      <c r="EM672" t="s">
        <v>183</v>
      </c>
      <c r="EO672" t="s">
        <v>44</v>
      </c>
      <c r="EQ672">
        <v>0</v>
      </c>
      <c r="ER672">
        <v>0</v>
      </c>
      <c r="ES672">
        <v>0</v>
      </c>
      <c r="ET672">
        <v>0</v>
      </c>
      <c r="EU672">
        <v>0</v>
      </c>
      <c r="EV672">
        <v>0</v>
      </c>
      <c r="EW672">
        <v>37.74</v>
      </c>
      <c r="EX672">
        <v>0.99</v>
      </c>
      <c r="EY672">
        <v>0</v>
      </c>
      <c r="FQ672">
        <v>0</v>
      </c>
      <c r="FR672">
        <f t="shared" si="496"/>
        <v>0</v>
      </c>
      <c r="FS672">
        <v>0</v>
      </c>
      <c r="FX672">
        <v>90</v>
      </c>
      <c r="FY672">
        <v>41.65</v>
      </c>
      <c r="GA672" t="s">
        <v>3</v>
      </c>
      <c r="GD672">
        <v>1</v>
      </c>
      <c r="GF672">
        <v>-1086461498</v>
      </c>
      <c r="GG672">
        <v>2</v>
      </c>
      <c r="GH672">
        <v>1</v>
      </c>
      <c r="GI672">
        <v>-2</v>
      </c>
      <c r="GJ672">
        <v>0</v>
      </c>
      <c r="GK672">
        <v>0</v>
      </c>
      <c r="GL672">
        <f t="shared" si="497"/>
        <v>0</v>
      </c>
      <c r="GM672">
        <f t="shared" si="498"/>
        <v>0</v>
      </c>
      <c r="GN672">
        <f t="shared" si="499"/>
        <v>0</v>
      </c>
      <c r="GO672">
        <f t="shared" si="500"/>
        <v>0</v>
      </c>
      <c r="GP672">
        <f t="shared" si="501"/>
        <v>0</v>
      </c>
      <c r="GR672">
        <v>0</v>
      </c>
      <c r="GS672">
        <v>3</v>
      </c>
      <c r="GT672">
        <v>0</v>
      </c>
      <c r="GU672" t="s">
        <v>3</v>
      </c>
      <c r="GV672">
        <f t="shared" si="502"/>
        <v>0</v>
      </c>
      <c r="GW672">
        <v>1</v>
      </c>
      <c r="GX672">
        <f t="shared" si="503"/>
        <v>0</v>
      </c>
      <c r="HA672">
        <v>0</v>
      </c>
      <c r="HB672">
        <v>0</v>
      </c>
      <c r="HC672">
        <f t="shared" si="504"/>
        <v>0</v>
      </c>
      <c r="HE672" t="s">
        <v>3</v>
      </c>
      <c r="HF672" t="s">
        <v>3</v>
      </c>
      <c r="HM672" t="s">
        <v>3</v>
      </c>
      <c r="HN672" t="s">
        <v>184</v>
      </c>
      <c r="HO672" t="s">
        <v>185</v>
      </c>
      <c r="HP672" t="s">
        <v>182</v>
      </c>
      <c r="HQ672" t="s">
        <v>182</v>
      </c>
      <c r="IK672">
        <v>0</v>
      </c>
    </row>
    <row r="673" spans="1:245" x14ac:dyDescent="0.2">
      <c r="A673">
        <v>18</v>
      </c>
      <c r="B673">
        <v>1</v>
      </c>
      <c r="C673">
        <v>447</v>
      </c>
      <c r="E673" t="s">
        <v>681</v>
      </c>
      <c r="F673" t="s">
        <v>282</v>
      </c>
      <c r="G673" t="s">
        <v>283</v>
      </c>
      <c r="H673" t="s">
        <v>33</v>
      </c>
      <c r="I673">
        <v>0</v>
      </c>
      <c r="J673">
        <v>0</v>
      </c>
      <c r="K673">
        <v>0</v>
      </c>
      <c r="O673">
        <f t="shared" si="485"/>
        <v>0</v>
      </c>
      <c r="P673">
        <f>ROUND(CQ673*I673,2)</f>
        <v>0</v>
      </c>
      <c r="Q673">
        <f>ROUND(CR673*I673,2)</f>
        <v>0</v>
      </c>
      <c r="R673">
        <f>ROUND(CS673*I673,2)</f>
        <v>0</v>
      </c>
      <c r="S673">
        <f>ROUND(CT673*I673,2)</f>
        <v>0</v>
      </c>
      <c r="T673">
        <f t="shared" si="486"/>
        <v>0</v>
      </c>
      <c r="U673">
        <f>ROUND(CV673*I673,7)</f>
        <v>0</v>
      </c>
      <c r="V673">
        <f>ROUND(CW673*I673,7)</f>
        <v>0</v>
      </c>
      <c r="W673">
        <f t="shared" si="487"/>
        <v>0</v>
      </c>
      <c r="X673">
        <f t="shared" si="488"/>
        <v>0</v>
      </c>
      <c r="Y673">
        <f t="shared" si="489"/>
        <v>0</v>
      </c>
      <c r="AA673">
        <v>32945098</v>
      </c>
      <c r="AB673">
        <f t="shared" si="490"/>
        <v>0</v>
      </c>
      <c r="AC673">
        <f>ROUND((ES673),6)</f>
        <v>0</v>
      </c>
      <c r="AD673">
        <f>ROUND((((ET673)-(EU673))+AE673),6)</f>
        <v>0</v>
      </c>
      <c r="AE673">
        <f t="shared" ref="AE673:AF676" si="505">ROUND((EU673),6)</f>
        <v>0</v>
      </c>
      <c r="AF673">
        <f t="shared" si="505"/>
        <v>0</v>
      </c>
      <c r="AG673">
        <f t="shared" si="491"/>
        <v>0</v>
      </c>
      <c r="AH673">
        <f t="shared" ref="AH673:AI676" si="506">(EW673)</f>
        <v>0</v>
      </c>
      <c r="AI673">
        <f t="shared" si="506"/>
        <v>0</v>
      </c>
      <c r="AJ673">
        <f t="shared" si="492"/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100</v>
      </c>
      <c r="AU673">
        <v>49</v>
      </c>
      <c r="AV673">
        <v>1</v>
      </c>
      <c r="AW673">
        <v>1</v>
      </c>
      <c r="AZ673">
        <v>1</v>
      </c>
      <c r="BA673">
        <v>1</v>
      </c>
      <c r="BB673">
        <v>1</v>
      </c>
      <c r="BC673">
        <v>1</v>
      </c>
      <c r="BD673" t="s">
        <v>3</v>
      </c>
      <c r="BE673" t="s">
        <v>3</v>
      </c>
      <c r="BF673" t="s">
        <v>3</v>
      </c>
      <c r="BG673" t="s">
        <v>3</v>
      </c>
      <c r="BH673">
        <v>3</v>
      </c>
      <c r="BI673">
        <v>1</v>
      </c>
      <c r="BJ673" t="s">
        <v>3</v>
      </c>
      <c r="BM673">
        <v>15001</v>
      </c>
      <c r="BN673">
        <v>0</v>
      </c>
      <c r="BO673" t="s">
        <v>3</v>
      </c>
      <c r="BP673">
        <v>0</v>
      </c>
      <c r="BQ673">
        <v>2</v>
      </c>
      <c r="BR673">
        <v>0</v>
      </c>
      <c r="BS673">
        <v>1</v>
      </c>
      <c r="BT673">
        <v>1</v>
      </c>
      <c r="BU673">
        <v>1</v>
      </c>
      <c r="BV673">
        <v>1</v>
      </c>
      <c r="BW673">
        <v>1</v>
      </c>
      <c r="BX673">
        <v>1</v>
      </c>
      <c r="BY673" t="s">
        <v>3</v>
      </c>
      <c r="BZ673">
        <v>100</v>
      </c>
      <c r="CA673">
        <v>49</v>
      </c>
      <c r="CB673" t="s">
        <v>3</v>
      </c>
      <c r="CE673">
        <v>0</v>
      </c>
      <c r="CF673">
        <v>0</v>
      </c>
      <c r="CG673">
        <v>0</v>
      </c>
      <c r="CM673">
        <v>0</v>
      </c>
      <c r="CN673" t="s">
        <v>3</v>
      </c>
      <c r="CO673">
        <v>0</v>
      </c>
      <c r="CP673">
        <f t="shared" si="493"/>
        <v>0</v>
      </c>
      <c r="CQ673">
        <f>ROUND(AL673*BC673,2)</f>
        <v>0</v>
      </c>
      <c r="CR673">
        <f>ROUND(AM673*BB673,2)</f>
        <v>0</v>
      </c>
      <c r="CS673">
        <f>ROUND(AN673*BS673,2)</f>
        <v>0</v>
      </c>
      <c r="CT673">
        <f>ROUND(AO673*BA673,2)</f>
        <v>0</v>
      </c>
      <c r="CU673">
        <f t="shared" si="494"/>
        <v>0</v>
      </c>
      <c r="CV673">
        <f t="shared" ref="CV673:CW676" si="507">AH673</f>
        <v>0</v>
      </c>
      <c r="CW673">
        <f t="shared" si="507"/>
        <v>0</v>
      </c>
      <c r="CX673">
        <f t="shared" si="495"/>
        <v>0</v>
      </c>
      <c r="CY673">
        <f>(((S673+R673)*AT673)/100)</f>
        <v>0</v>
      </c>
      <c r="CZ673">
        <f>(((S673+R673)*AU673)/100)</f>
        <v>0</v>
      </c>
      <c r="DC673" t="s">
        <v>3</v>
      </c>
      <c r="DD673" t="s">
        <v>3</v>
      </c>
      <c r="DE673" t="s">
        <v>3</v>
      </c>
      <c r="DF673" t="s">
        <v>3</v>
      </c>
      <c r="DG673" t="s">
        <v>3</v>
      </c>
      <c r="DH673" t="s">
        <v>3</v>
      </c>
      <c r="DI673" t="s">
        <v>3</v>
      </c>
      <c r="DJ673" t="s">
        <v>3</v>
      </c>
      <c r="DK673" t="s">
        <v>3</v>
      </c>
      <c r="DL673" t="s">
        <v>3</v>
      </c>
      <c r="DM673" t="s">
        <v>3</v>
      </c>
      <c r="DN673">
        <v>0</v>
      </c>
      <c r="DO673">
        <v>0</v>
      </c>
      <c r="DP673">
        <v>1</v>
      </c>
      <c r="DQ673">
        <v>1</v>
      </c>
      <c r="DU673">
        <v>1009</v>
      </c>
      <c r="DV673" t="s">
        <v>33</v>
      </c>
      <c r="DW673" t="s">
        <v>33</v>
      </c>
      <c r="DX673">
        <v>1000</v>
      </c>
      <c r="DZ673" t="s">
        <v>3</v>
      </c>
      <c r="EA673" t="s">
        <v>3</v>
      </c>
      <c r="EB673" t="s">
        <v>3</v>
      </c>
      <c r="EC673" t="s">
        <v>3</v>
      </c>
      <c r="EE673">
        <v>31728000</v>
      </c>
      <c r="EF673">
        <v>2</v>
      </c>
      <c r="EG673" t="s">
        <v>24</v>
      </c>
      <c r="EH673">
        <v>15</v>
      </c>
      <c r="EI673" t="s">
        <v>182</v>
      </c>
      <c r="EJ673">
        <v>1</v>
      </c>
      <c r="EK673">
        <v>15001</v>
      </c>
      <c r="EL673" t="s">
        <v>182</v>
      </c>
      <c r="EM673" t="s">
        <v>183</v>
      </c>
      <c r="EO673" t="s">
        <v>3</v>
      </c>
      <c r="EQ673">
        <v>0</v>
      </c>
      <c r="ER673">
        <v>0</v>
      </c>
      <c r="ES673">
        <v>0</v>
      </c>
      <c r="ET673">
        <v>0</v>
      </c>
      <c r="EU673">
        <v>0</v>
      </c>
      <c r="EV673">
        <v>0</v>
      </c>
      <c r="EW673">
        <v>0</v>
      </c>
      <c r="EX673">
        <v>0</v>
      </c>
      <c r="FQ673">
        <v>0</v>
      </c>
      <c r="FR673">
        <f t="shared" si="496"/>
        <v>0</v>
      </c>
      <c r="FS673">
        <v>0</v>
      </c>
      <c r="FX673">
        <v>100</v>
      </c>
      <c r="FY673">
        <v>49</v>
      </c>
      <c r="GA673" t="s">
        <v>3</v>
      </c>
      <c r="GD673">
        <v>1</v>
      </c>
      <c r="GF673">
        <v>1880203204</v>
      </c>
      <c r="GG673">
        <v>2</v>
      </c>
      <c r="GH673">
        <v>1</v>
      </c>
      <c r="GI673">
        <v>-2</v>
      </c>
      <c r="GJ673">
        <v>0</v>
      </c>
      <c r="GK673">
        <v>0</v>
      </c>
      <c r="GL673">
        <f t="shared" si="497"/>
        <v>0</v>
      </c>
      <c r="GM673">
        <f t="shared" si="498"/>
        <v>0</v>
      </c>
      <c r="GN673">
        <f t="shared" si="499"/>
        <v>0</v>
      </c>
      <c r="GO673">
        <f t="shared" si="500"/>
        <v>0</v>
      </c>
      <c r="GP673">
        <f t="shared" si="501"/>
        <v>0</v>
      </c>
      <c r="GR673">
        <v>0</v>
      </c>
      <c r="GS673">
        <v>3</v>
      </c>
      <c r="GT673">
        <v>0</v>
      </c>
      <c r="GU673" t="s">
        <v>3</v>
      </c>
      <c r="GV673">
        <f t="shared" si="502"/>
        <v>0</v>
      </c>
      <c r="GW673">
        <v>1</v>
      </c>
      <c r="GX673">
        <f t="shared" si="503"/>
        <v>0</v>
      </c>
      <c r="HA673">
        <v>0</v>
      </c>
      <c r="HB673">
        <v>0</v>
      </c>
      <c r="HC673">
        <f t="shared" si="504"/>
        <v>0</v>
      </c>
      <c r="HE673" t="s">
        <v>3</v>
      </c>
      <c r="HF673" t="s">
        <v>3</v>
      </c>
      <c r="HM673" t="s">
        <v>3</v>
      </c>
      <c r="HN673" t="s">
        <v>184</v>
      </c>
      <c r="HO673" t="s">
        <v>185</v>
      </c>
      <c r="HP673" t="s">
        <v>182</v>
      </c>
      <c r="HQ673" t="s">
        <v>182</v>
      </c>
      <c r="IK673">
        <v>0</v>
      </c>
    </row>
    <row r="674" spans="1:245" x14ac:dyDescent="0.2">
      <c r="A674">
        <v>18</v>
      </c>
      <c r="B674">
        <v>1</v>
      </c>
      <c r="C674">
        <v>448</v>
      </c>
      <c r="E674" t="s">
        <v>682</v>
      </c>
      <c r="F674" t="s">
        <v>285</v>
      </c>
      <c r="G674" t="s">
        <v>191</v>
      </c>
      <c r="H674" t="s">
        <v>33</v>
      </c>
      <c r="I674">
        <v>0</v>
      </c>
      <c r="J674">
        <v>0</v>
      </c>
      <c r="K674">
        <v>0</v>
      </c>
      <c r="O674">
        <f t="shared" si="485"/>
        <v>0</v>
      </c>
      <c r="P674">
        <f>ROUND(CQ674*I674,2)</f>
        <v>0</v>
      </c>
      <c r="Q674">
        <f>ROUND(CR674*I674,2)</f>
        <v>0</v>
      </c>
      <c r="R674">
        <f>ROUND(CS674*I674,2)</f>
        <v>0</v>
      </c>
      <c r="S674">
        <f>ROUND(CT674*I674,2)</f>
        <v>0</v>
      </c>
      <c r="T674">
        <f t="shared" si="486"/>
        <v>0</v>
      </c>
      <c r="U674">
        <f>ROUND(CV674*I674,7)</f>
        <v>0</v>
      </c>
      <c r="V674">
        <f>ROUND(CW674*I674,7)</f>
        <v>0</v>
      </c>
      <c r="W674">
        <f t="shared" si="487"/>
        <v>0</v>
      </c>
      <c r="X674">
        <f t="shared" si="488"/>
        <v>0</v>
      </c>
      <c r="Y674">
        <f t="shared" si="489"/>
        <v>0</v>
      </c>
      <c r="AA674">
        <v>32945098</v>
      </c>
      <c r="AB674">
        <f t="shared" si="490"/>
        <v>0</v>
      </c>
      <c r="AC674">
        <f>ROUND((ES674),6)</f>
        <v>0</v>
      </c>
      <c r="AD674">
        <f>ROUND((((ET674)-(EU674))+AE674),6)</f>
        <v>0</v>
      </c>
      <c r="AE674">
        <f t="shared" si="505"/>
        <v>0</v>
      </c>
      <c r="AF674">
        <f t="shared" si="505"/>
        <v>0</v>
      </c>
      <c r="AG674">
        <f t="shared" si="491"/>
        <v>0</v>
      </c>
      <c r="AH674">
        <f t="shared" si="506"/>
        <v>0</v>
      </c>
      <c r="AI674">
        <f t="shared" si="506"/>
        <v>0</v>
      </c>
      <c r="AJ674">
        <f t="shared" si="492"/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100</v>
      </c>
      <c r="AU674">
        <v>49</v>
      </c>
      <c r="AV674">
        <v>1</v>
      </c>
      <c r="AW674">
        <v>1</v>
      </c>
      <c r="AZ674">
        <v>1</v>
      </c>
      <c r="BA674">
        <v>1</v>
      </c>
      <c r="BB674">
        <v>1</v>
      </c>
      <c r="BC674">
        <v>1</v>
      </c>
      <c r="BD674" t="s">
        <v>3</v>
      </c>
      <c r="BE674" t="s">
        <v>3</v>
      </c>
      <c r="BF674" t="s">
        <v>3</v>
      </c>
      <c r="BG674" t="s">
        <v>3</v>
      </c>
      <c r="BH674">
        <v>3</v>
      </c>
      <c r="BI674">
        <v>1</v>
      </c>
      <c r="BJ674" t="s">
        <v>3</v>
      </c>
      <c r="BM674">
        <v>15001</v>
      </c>
      <c r="BN674">
        <v>0</v>
      </c>
      <c r="BO674" t="s">
        <v>3</v>
      </c>
      <c r="BP674">
        <v>0</v>
      </c>
      <c r="BQ674">
        <v>2</v>
      </c>
      <c r="BR674">
        <v>0</v>
      </c>
      <c r="BS674">
        <v>1</v>
      </c>
      <c r="BT674">
        <v>1</v>
      </c>
      <c r="BU674">
        <v>1</v>
      </c>
      <c r="BV674">
        <v>1</v>
      </c>
      <c r="BW674">
        <v>1</v>
      </c>
      <c r="BX674">
        <v>1</v>
      </c>
      <c r="BY674" t="s">
        <v>3</v>
      </c>
      <c r="BZ674">
        <v>100</v>
      </c>
      <c r="CA674">
        <v>49</v>
      </c>
      <c r="CB674" t="s">
        <v>3</v>
      </c>
      <c r="CE674">
        <v>0</v>
      </c>
      <c r="CF674">
        <v>0</v>
      </c>
      <c r="CG674">
        <v>0</v>
      </c>
      <c r="CM674">
        <v>0</v>
      </c>
      <c r="CN674" t="s">
        <v>3</v>
      </c>
      <c r="CO674">
        <v>0</v>
      </c>
      <c r="CP674">
        <f t="shared" si="493"/>
        <v>0</v>
      </c>
      <c r="CQ674">
        <f>ROUND(AL674*BC674,2)</f>
        <v>0</v>
      </c>
      <c r="CR674">
        <f>ROUND(AM674*BB674,2)</f>
        <v>0</v>
      </c>
      <c r="CS674">
        <f>ROUND(AN674*BS674,2)</f>
        <v>0</v>
      </c>
      <c r="CT674">
        <f>ROUND(AO674*BA674,2)</f>
        <v>0</v>
      </c>
      <c r="CU674">
        <f t="shared" si="494"/>
        <v>0</v>
      </c>
      <c r="CV674">
        <f t="shared" si="507"/>
        <v>0</v>
      </c>
      <c r="CW674">
        <f t="shared" si="507"/>
        <v>0</v>
      </c>
      <c r="CX674">
        <f t="shared" si="495"/>
        <v>0</v>
      </c>
      <c r="CY674">
        <f>(((S674+R674)*AT674)/100)</f>
        <v>0</v>
      </c>
      <c r="CZ674">
        <f>(((S674+R674)*AU674)/100)</f>
        <v>0</v>
      </c>
      <c r="DC674" t="s">
        <v>3</v>
      </c>
      <c r="DD674" t="s">
        <v>3</v>
      </c>
      <c r="DE674" t="s">
        <v>3</v>
      </c>
      <c r="DF674" t="s">
        <v>3</v>
      </c>
      <c r="DG674" t="s">
        <v>3</v>
      </c>
      <c r="DH674" t="s">
        <v>3</v>
      </c>
      <c r="DI674" t="s">
        <v>3</v>
      </c>
      <c r="DJ674" t="s">
        <v>3</v>
      </c>
      <c r="DK674" t="s">
        <v>3</v>
      </c>
      <c r="DL674" t="s">
        <v>3</v>
      </c>
      <c r="DM674" t="s">
        <v>3</v>
      </c>
      <c r="DN674">
        <v>0</v>
      </c>
      <c r="DO674">
        <v>0</v>
      </c>
      <c r="DP674">
        <v>1</v>
      </c>
      <c r="DQ674">
        <v>1</v>
      </c>
      <c r="DU674">
        <v>1009</v>
      </c>
      <c r="DV674" t="s">
        <v>33</v>
      </c>
      <c r="DW674" t="s">
        <v>33</v>
      </c>
      <c r="DX674">
        <v>1000</v>
      </c>
      <c r="DZ674" t="s">
        <v>3</v>
      </c>
      <c r="EA674" t="s">
        <v>3</v>
      </c>
      <c r="EB674" t="s">
        <v>3</v>
      </c>
      <c r="EC674" t="s">
        <v>3</v>
      </c>
      <c r="EE674">
        <v>31728000</v>
      </c>
      <c r="EF674">
        <v>2</v>
      </c>
      <c r="EG674" t="s">
        <v>24</v>
      </c>
      <c r="EH674">
        <v>15</v>
      </c>
      <c r="EI674" t="s">
        <v>182</v>
      </c>
      <c r="EJ674">
        <v>1</v>
      </c>
      <c r="EK674">
        <v>15001</v>
      </c>
      <c r="EL674" t="s">
        <v>182</v>
      </c>
      <c r="EM674" t="s">
        <v>183</v>
      </c>
      <c r="EO674" t="s">
        <v>3</v>
      </c>
      <c r="EQ674">
        <v>0</v>
      </c>
      <c r="ER674">
        <v>0</v>
      </c>
      <c r="ES674">
        <v>0</v>
      </c>
      <c r="ET674">
        <v>0</v>
      </c>
      <c r="EU674">
        <v>0</v>
      </c>
      <c r="EV674">
        <v>0</v>
      </c>
      <c r="EW674">
        <v>0</v>
      </c>
      <c r="EX674">
        <v>0</v>
      </c>
      <c r="FQ674">
        <v>0</v>
      </c>
      <c r="FR674">
        <f t="shared" si="496"/>
        <v>0</v>
      </c>
      <c r="FS674">
        <v>0</v>
      </c>
      <c r="FX674">
        <v>100</v>
      </c>
      <c r="FY674">
        <v>49</v>
      </c>
      <c r="GA674" t="s">
        <v>3</v>
      </c>
      <c r="GD674">
        <v>1</v>
      </c>
      <c r="GF674">
        <v>-1212923053</v>
      </c>
      <c r="GG674">
        <v>2</v>
      </c>
      <c r="GH674">
        <v>1</v>
      </c>
      <c r="GI674">
        <v>-2</v>
      </c>
      <c r="GJ674">
        <v>0</v>
      </c>
      <c r="GK674">
        <v>0</v>
      </c>
      <c r="GL674">
        <f t="shared" si="497"/>
        <v>0</v>
      </c>
      <c r="GM674">
        <f t="shared" si="498"/>
        <v>0</v>
      </c>
      <c r="GN674">
        <f t="shared" si="499"/>
        <v>0</v>
      </c>
      <c r="GO674">
        <f t="shared" si="500"/>
        <v>0</v>
      </c>
      <c r="GP674">
        <f t="shared" si="501"/>
        <v>0</v>
      </c>
      <c r="GR674">
        <v>0</v>
      </c>
      <c r="GS674">
        <v>3</v>
      </c>
      <c r="GT674">
        <v>0</v>
      </c>
      <c r="GU674" t="s">
        <v>3</v>
      </c>
      <c r="GV674">
        <f t="shared" si="502"/>
        <v>0</v>
      </c>
      <c r="GW674">
        <v>1</v>
      </c>
      <c r="GX674">
        <f t="shared" si="503"/>
        <v>0</v>
      </c>
      <c r="HA674">
        <v>0</v>
      </c>
      <c r="HB674">
        <v>0</v>
      </c>
      <c r="HC674">
        <f t="shared" si="504"/>
        <v>0</v>
      </c>
      <c r="HE674" t="s">
        <v>3</v>
      </c>
      <c r="HF674" t="s">
        <v>3</v>
      </c>
      <c r="HM674" t="s">
        <v>3</v>
      </c>
      <c r="HN674" t="s">
        <v>184</v>
      </c>
      <c r="HO674" t="s">
        <v>185</v>
      </c>
      <c r="HP674" t="s">
        <v>182</v>
      </c>
      <c r="HQ674" t="s">
        <v>182</v>
      </c>
      <c r="IK674">
        <v>0</v>
      </c>
    </row>
    <row r="675" spans="1:245" x14ac:dyDescent="0.2">
      <c r="A675">
        <v>17</v>
      </c>
      <c r="B675">
        <v>1</v>
      </c>
      <c r="E675" t="s">
        <v>683</v>
      </c>
      <c r="F675" t="s">
        <v>287</v>
      </c>
      <c r="G675" t="s">
        <v>288</v>
      </c>
      <c r="H675" t="s">
        <v>68</v>
      </c>
      <c r="I675">
        <v>0</v>
      </c>
      <c r="J675">
        <v>0</v>
      </c>
      <c r="K675">
        <v>0</v>
      </c>
      <c r="O675">
        <f t="shared" si="485"/>
        <v>0</v>
      </c>
      <c r="P675">
        <f>ROUND(CQ675*I675,2)</f>
        <v>0</v>
      </c>
      <c r="Q675">
        <f>ROUND(CR675*I675,2)</f>
        <v>0</v>
      </c>
      <c r="R675">
        <f>ROUND(CS675*I675,2)</f>
        <v>0</v>
      </c>
      <c r="S675">
        <f>ROUND(CT675*I675,2)</f>
        <v>0</v>
      </c>
      <c r="T675">
        <f t="shared" si="486"/>
        <v>0</v>
      </c>
      <c r="U675">
        <f>ROUND(CV675*I675,7)</f>
        <v>0</v>
      </c>
      <c r="V675">
        <f>ROUND(CW675*I675,7)</f>
        <v>0</v>
      </c>
      <c r="W675">
        <f t="shared" si="487"/>
        <v>0</v>
      </c>
      <c r="X675">
        <f t="shared" si="488"/>
        <v>0</v>
      </c>
      <c r="Y675">
        <f t="shared" si="489"/>
        <v>0</v>
      </c>
      <c r="AA675">
        <v>32945098</v>
      </c>
      <c r="AB675">
        <f t="shared" si="490"/>
        <v>12.31</v>
      </c>
      <c r="AC675">
        <f>ROUND((ES675),6)</f>
        <v>12.31</v>
      </c>
      <c r="AD675">
        <f>ROUND((((ET675)-(EU675))+AE675),6)</f>
        <v>0</v>
      </c>
      <c r="AE675">
        <f t="shared" si="505"/>
        <v>0</v>
      </c>
      <c r="AF675">
        <f t="shared" si="505"/>
        <v>0</v>
      </c>
      <c r="AG675">
        <f t="shared" si="491"/>
        <v>0</v>
      </c>
      <c r="AH675">
        <f t="shared" si="506"/>
        <v>0</v>
      </c>
      <c r="AI675">
        <f t="shared" si="506"/>
        <v>0</v>
      </c>
      <c r="AJ675">
        <f t="shared" si="492"/>
        <v>0</v>
      </c>
      <c r="AK675">
        <v>12.31</v>
      </c>
      <c r="AL675">
        <v>12.31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1</v>
      </c>
      <c r="AW675">
        <v>1</v>
      </c>
      <c r="AZ675">
        <v>1</v>
      </c>
      <c r="BA675">
        <v>1</v>
      </c>
      <c r="BB675">
        <v>1</v>
      </c>
      <c r="BC675">
        <v>1.24</v>
      </c>
      <c r="BD675" t="s">
        <v>3</v>
      </c>
      <c r="BE675" t="s">
        <v>3</v>
      </c>
      <c r="BF675" t="s">
        <v>3</v>
      </c>
      <c r="BG675" t="s">
        <v>3</v>
      </c>
      <c r="BH675">
        <v>3</v>
      </c>
      <c r="BI675">
        <v>1</v>
      </c>
      <c r="BJ675" t="s">
        <v>289</v>
      </c>
      <c r="BM675">
        <v>500001</v>
      </c>
      <c r="BN675">
        <v>0</v>
      </c>
      <c r="BO675" t="s">
        <v>287</v>
      </c>
      <c r="BP675">
        <v>1</v>
      </c>
      <c r="BQ675">
        <v>8</v>
      </c>
      <c r="BR675">
        <v>0</v>
      </c>
      <c r="BS675">
        <v>1</v>
      </c>
      <c r="BT675">
        <v>1</v>
      </c>
      <c r="BU675">
        <v>1</v>
      </c>
      <c r="BV675">
        <v>1</v>
      </c>
      <c r="BW675">
        <v>1</v>
      </c>
      <c r="BX675">
        <v>1</v>
      </c>
      <c r="BY675" t="s">
        <v>3</v>
      </c>
      <c r="BZ675">
        <v>0</v>
      </c>
      <c r="CA675">
        <v>0</v>
      </c>
      <c r="CB675" t="s">
        <v>3</v>
      </c>
      <c r="CE675">
        <v>0</v>
      </c>
      <c r="CF675">
        <v>0</v>
      </c>
      <c r="CG675">
        <v>0</v>
      </c>
      <c r="CM675">
        <v>0</v>
      </c>
      <c r="CN675" t="s">
        <v>3</v>
      </c>
      <c r="CO675">
        <v>0</v>
      </c>
      <c r="CP675">
        <f t="shared" si="493"/>
        <v>0</v>
      </c>
      <c r="CQ675">
        <f>ROUND(AL675*BC675,2)</f>
        <v>15.26</v>
      </c>
      <c r="CR675">
        <f>ROUND(AM675*BB675,2)</f>
        <v>0</v>
      </c>
      <c r="CS675">
        <f>ROUND(AN675*BS675,2)</f>
        <v>0</v>
      </c>
      <c r="CT675">
        <f>ROUND(AO675*BA675,2)</f>
        <v>0</v>
      </c>
      <c r="CU675">
        <f t="shared" si="494"/>
        <v>0</v>
      </c>
      <c r="CV675">
        <f t="shared" si="507"/>
        <v>0</v>
      </c>
      <c r="CW675">
        <f t="shared" si="507"/>
        <v>0</v>
      </c>
      <c r="CX675">
        <f t="shared" si="495"/>
        <v>0</v>
      </c>
      <c r="CY675">
        <f>0</f>
        <v>0</v>
      </c>
      <c r="CZ675">
        <f>0</f>
        <v>0</v>
      </c>
      <c r="DC675" t="s">
        <v>3</v>
      </c>
      <c r="DD675" t="s">
        <v>3</v>
      </c>
      <c r="DE675" t="s">
        <v>3</v>
      </c>
      <c r="DF675" t="s">
        <v>3</v>
      </c>
      <c r="DG675" t="s">
        <v>3</v>
      </c>
      <c r="DH675" t="s">
        <v>3</v>
      </c>
      <c r="DI675" t="s">
        <v>3</v>
      </c>
      <c r="DJ675" t="s">
        <v>3</v>
      </c>
      <c r="DK675" t="s">
        <v>3</v>
      </c>
      <c r="DL675" t="s">
        <v>3</v>
      </c>
      <c r="DM675" t="s">
        <v>3</v>
      </c>
      <c r="DN675">
        <v>0</v>
      </c>
      <c r="DO675">
        <v>0</v>
      </c>
      <c r="DP675">
        <v>1</v>
      </c>
      <c r="DQ675">
        <v>1</v>
      </c>
      <c r="DU675">
        <v>1009</v>
      </c>
      <c r="DV675" t="s">
        <v>68</v>
      </c>
      <c r="DW675" t="s">
        <v>68</v>
      </c>
      <c r="DX675">
        <v>1</v>
      </c>
      <c r="DZ675" t="s">
        <v>3</v>
      </c>
      <c r="EA675" t="s">
        <v>3</v>
      </c>
      <c r="EB675" t="s">
        <v>3</v>
      </c>
      <c r="EC675" t="s">
        <v>3</v>
      </c>
      <c r="EE675">
        <v>31727907</v>
      </c>
      <c r="EF675">
        <v>8</v>
      </c>
      <c r="EG675" t="s">
        <v>73</v>
      </c>
      <c r="EH675">
        <v>0</v>
      </c>
      <c r="EI675" t="s">
        <v>3</v>
      </c>
      <c r="EJ675">
        <v>1</v>
      </c>
      <c r="EK675">
        <v>500001</v>
      </c>
      <c r="EL675" t="s">
        <v>74</v>
      </c>
      <c r="EM675" t="s">
        <v>75</v>
      </c>
      <c r="EO675" t="s">
        <v>3</v>
      </c>
      <c r="EQ675">
        <v>0</v>
      </c>
      <c r="ER675">
        <v>12.31</v>
      </c>
      <c r="ES675">
        <v>12.31</v>
      </c>
      <c r="ET675">
        <v>0</v>
      </c>
      <c r="EU675">
        <v>0</v>
      </c>
      <c r="EV675">
        <v>0</v>
      </c>
      <c r="EW675">
        <v>0</v>
      </c>
      <c r="EX675">
        <v>0</v>
      </c>
      <c r="EY675">
        <v>0</v>
      </c>
      <c r="FQ675">
        <v>0</v>
      </c>
      <c r="FR675">
        <f t="shared" si="496"/>
        <v>0</v>
      </c>
      <c r="FS675">
        <v>0</v>
      </c>
      <c r="FX675">
        <v>0</v>
      </c>
      <c r="FY675">
        <v>0</v>
      </c>
      <c r="GA675" t="s">
        <v>3</v>
      </c>
      <c r="GD675">
        <v>1</v>
      </c>
      <c r="GF675">
        <v>1094990683</v>
      </c>
      <c r="GG675">
        <v>2</v>
      </c>
      <c r="GH675">
        <v>1</v>
      </c>
      <c r="GI675">
        <v>2</v>
      </c>
      <c r="GJ675">
        <v>0</v>
      </c>
      <c r="GK675">
        <v>0</v>
      </c>
      <c r="GL675">
        <f t="shared" si="497"/>
        <v>0</v>
      </c>
      <c r="GM675">
        <f t="shared" si="498"/>
        <v>0</v>
      </c>
      <c r="GN675">
        <f t="shared" si="499"/>
        <v>0</v>
      </c>
      <c r="GO675">
        <f t="shared" si="500"/>
        <v>0</v>
      </c>
      <c r="GP675">
        <f t="shared" si="501"/>
        <v>0</v>
      </c>
      <c r="GR675">
        <v>0</v>
      </c>
      <c r="GS675">
        <v>3</v>
      </c>
      <c r="GT675">
        <v>0</v>
      </c>
      <c r="GU675" t="s">
        <v>3</v>
      </c>
      <c r="GV675">
        <f t="shared" si="502"/>
        <v>0</v>
      </c>
      <c r="GW675">
        <v>1</v>
      </c>
      <c r="GX675">
        <f t="shared" si="503"/>
        <v>0</v>
      </c>
      <c r="HA675">
        <v>0</v>
      </c>
      <c r="HB675">
        <v>0</v>
      </c>
      <c r="HC675">
        <f t="shared" si="504"/>
        <v>0</v>
      </c>
      <c r="HE675" t="s">
        <v>3</v>
      </c>
      <c r="HF675" t="s">
        <v>3</v>
      </c>
      <c r="HM675" t="s">
        <v>3</v>
      </c>
      <c r="HN675" t="s">
        <v>3</v>
      </c>
      <c r="HO675" t="s">
        <v>3</v>
      </c>
      <c r="HP675" t="s">
        <v>3</v>
      </c>
      <c r="HQ675" t="s">
        <v>3</v>
      </c>
      <c r="IK675">
        <v>0</v>
      </c>
    </row>
    <row r="676" spans="1:245" x14ac:dyDescent="0.2">
      <c r="A676">
        <v>17</v>
      </c>
      <c r="B676">
        <v>1</v>
      </c>
      <c r="E676" t="s">
        <v>684</v>
      </c>
      <c r="F676" t="s">
        <v>291</v>
      </c>
      <c r="G676" t="s">
        <v>292</v>
      </c>
      <c r="H676" t="s">
        <v>33</v>
      </c>
      <c r="I676">
        <v>0</v>
      </c>
      <c r="J676">
        <v>0</v>
      </c>
      <c r="K676">
        <v>0</v>
      </c>
      <c r="O676">
        <f t="shared" si="485"/>
        <v>0</v>
      </c>
      <c r="P676">
        <f>ROUND(CQ676*I676,2)</f>
        <v>0</v>
      </c>
      <c r="Q676">
        <f>ROUND(CR676*I676,2)</f>
        <v>0</v>
      </c>
      <c r="R676">
        <f>ROUND(CS676*I676,2)</f>
        <v>0</v>
      </c>
      <c r="S676">
        <f>ROUND(CT676*I676,2)</f>
        <v>0</v>
      </c>
      <c r="T676">
        <f t="shared" si="486"/>
        <v>0</v>
      </c>
      <c r="U676">
        <f>ROUND(CV676*I676,7)</f>
        <v>0</v>
      </c>
      <c r="V676">
        <f>ROUND(CW676*I676,7)</f>
        <v>0</v>
      </c>
      <c r="W676">
        <f t="shared" si="487"/>
        <v>0</v>
      </c>
      <c r="X676">
        <f t="shared" si="488"/>
        <v>0</v>
      </c>
      <c r="Y676">
        <f t="shared" si="489"/>
        <v>0</v>
      </c>
      <c r="AA676">
        <v>32945098</v>
      </c>
      <c r="AB676">
        <f t="shared" si="490"/>
        <v>60840.08</v>
      </c>
      <c r="AC676">
        <f>ROUND((ES676),6)</f>
        <v>60840.08</v>
      </c>
      <c r="AD676">
        <f>ROUND((((ET676)-(EU676))+AE676),6)</f>
        <v>0</v>
      </c>
      <c r="AE676">
        <f t="shared" si="505"/>
        <v>0</v>
      </c>
      <c r="AF676">
        <f t="shared" si="505"/>
        <v>0</v>
      </c>
      <c r="AG676">
        <f t="shared" si="491"/>
        <v>0</v>
      </c>
      <c r="AH676">
        <f t="shared" si="506"/>
        <v>0</v>
      </c>
      <c r="AI676">
        <f t="shared" si="506"/>
        <v>0</v>
      </c>
      <c r="AJ676">
        <f t="shared" si="492"/>
        <v>0</v>
      </c>
      <c r="AK676">
        <v>60840.08</v>
      </c>
      <c r="AL676">
        <v>60840.08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1</v>
      </c>
      <c r="AW676">
        <v>1</v>
      </c>
      <c r="AZ676">
        <v>1</v>
      </c>
      <c r="BA676">
        <v>1</v>
      </c>
      <c r="BB676">
        <v>1</v>
      </c>
      <c r="BC676">
        <v>1.23</v>
      </c>
      <c r="BD676" t="s">
        <v>3</v>
      </c>
      <c r="BE676" t="s">
        <v>3</v>
      </c>
      <c r="BF676" t="s">
        <v>3</v>
      </c>
      <c r="BG676" t="s">
        <v>3</v>
      </c>
      <c r="BH676">
        <v>3</v>
      </c>
      <c r="BI676">
        <v>1</v>
      </c>
      <c r="BJ676" t="s">
        <v>293</v>
      </c>
      <c r="BM676">
        <v>500001</v>
      </c>
      <c r="BN676">
        <v>0</v>
      </c>
      <c r="BO676" t="s">
        <v>291</v>
      </c>
      <c r="BP676">
        <v>1</v>
      </c>
      <c r="BQ676">
        <v>8</v>
      </c>
      <c r="BR676">
        <v>0</v>
      </c>
      <c r="BS676">
        <v>1</v>
      </c>
      <c r="BT676">
        <v>1</v>
      </c>
      <c r="BU676">
        <v>1</v>
      </c>
      <c r="BV676">
        <v>1</v>
      </c>
      <c r="BW676">
        <v>1</v>
      </c>
      <c r="BX676">
        <v>1</v>
      </c>
      <c r="BY676" t="s">
        <v>3</v>
      </c>
      <c r="BZ676">
        <v>0</v>
      </c>
      <c r="CA676">
        <v>0</v>
      </c>
      <c r="CB676" t="s">
        <v>3</v>
      </c>
      <c r="CE676">
        <v>0</v>
      </c>
      <c r="CF676">
        <v>0</v>
      </c>
      <c r="CG676">
        <v>0</v>
      </c>
      <c r="CM676">
        <v>0</v>
      </c>
      <c r="CN676" t="s">
        <v>3</v>
      </c>
      <c r="CO676">
        <v>0</v>
      </c>
      <c r="CP676">
        <f t="shared" si="493"/>
        <v>0</v>
      </c>
      <c r="CQ676">
        <f>ROUND(AL676*BC676,2)</f>
        <v>74833.3</v>
      </c>
      <c r="CR676">
        <f>ROUND(AM676*BB676,2)</f>
        <v>0</v>
      </c>
      <c r="CS676">
        <f>ROUND(AN676*BS676,2)</f>
        <v>0</v>
      </c>
      <c r="CT676">
        <f>ROUND(AO676*BA676,2)</f>
        <v>0</v>
      </c>
      <c r="CU676">
        <f t="shared" si="494"/>
        <v>0</v>
      </c>
      <c r="CV676">
        <f t="shared" si="507"/>
        <v>0</v>
      </c>
      <c r="CW676">
        <f t="shared" si="507"/>
        <v>0</v>
      </c>
      <c r="CX676">
        <f t="shared" si="495"/>
        <v>0</v>
      </c>
      <c r="CY676">
        <f>0</f>
        <v>0</v>
      </c>
      <c r="CZ676">
        <f>0</f>
        <v>0</v>
      </c>
      <c r="DC676" t="s">
        <v>3</v>
      </c>
      <c r="DD676" t="s">
        <v>3</v>
      </c>
      <c r="DE676" t="s">
        <v>3</v>
      </c>
      <c r="DF676" t="s">
        <v>3</v>
      </c>
      <c r="DG676" t="s">
        <v>3</v>
      </c>
      <c r="DH676" t="s">
        <v>3</v>
      </c>
      <c r="DI676" t="s">
        <v>3</v>
      </c>
      <c r="DJ676" t="s">
        <v>3</v>
      </c>
      <c r="DK676" t="s">
        <v>3</v>
      </c>
      <c r="DL676" t="s">
        <v>3</v>
      </c>
      <c r="DM676" t="s">
        <v>3</v>
      </c>
      <c r="DN676">
        <v>0</v>
      </c>
      <c r="DO676">
        <v>0</v>
      </c>
      <c r="DP676">
        <v>1</v>
      </c>
      <c r="DQ676">
        <v>1</v>
      </c>
      <c r="DU676">
        <v>1009</v>
      </c>
      <c r="DV676" t="s">
        <v>33</v>
      </c>
      <c r="DW676" t="s">
        <v>33</v>
      </c>
      <c r="DX676">
        <v>1000</v>
      </c>
      <c r="DZ676" t="s">
        <v>3</v>
      </c>
      <c r="EA676" t="s">
        <v>3</v>
      </c>
      <c r="EB676" t="s">
        <v>3</v>
      </c>
      <c r="EC676" t="s">
        <v>3</v>
      </c>
      <c r="EE676">
        <v>31727907</v>
      </c>
      <c r="EF676">
        <v>8</v>
      </c>
      <c r="EG676" t="s">
        <v>73</v>
      </c>
      <c r="EH676">
        <v>0</v>
      </c>
      <c r="EI676" t="s">
        <v>3</v>
      </c>
      <c r="EJ676">
        <v>1</v>
      </c>
      <c r="EK676">
        <v>500001</v>
      </c>
      <c r="EL676" t="s">
        <v>74</v>
      </c>
      <c r="EM676" t="s">
        <v>75</v>
      </c>
      <c r="EO676" t="s">
        <v>3</v>
      </c>
      <c r="EQ676">
        <v>0</v>
      </c>
      <c r="ER676">
        <v>60840.08</v>
      </c>
      <c r="ES676">
        <v>60840.08</v>
      </c>
      <c r="ET676">
        <v>0</v>
      </c>
      <c r="EU676">
        <v>0</v>
      </c>
      <c r="EV676">
        <v>0</v>
      </c>
      <c r="EW676">
        <v>0</v>
      </c>
      <c r="EX676">
        <v>0</v>
      </c>
      <c r="EY676">
        <v>0</v>
      </c>
      <c r="FQ676">
        <v>0</v>
      </c>
      <c r="FR676">
        <f t="shared" si="496"/>
        <v>0</v>
      </c>
      <c r="FS676">
        <v>0</v>
      </c>
      <c r="FX676">
        <v>0</v>
      </c>
      <c r="FY676">
        <v>0</v>
      </c>
      <c r="GA676" t="s">
        <v>3</v>
      </c>
      <c r="GD676">
        <v>1</v>
      </c>
      <c r="GF676">
        <v>-2132977165</v>
      </c>
      <c r="GG676">
        <v>2</v>
      </c>
      <c r="GH676">
        <v>1</v>
      </c>
      <c r="GI676">
        <v>2</v>
      </c>
      <c r="GJ676">
        <v>0</v>
      </c>
      <c r="GK676">
        <v>0</v>
      </c>
      <c r="GL676">
        <f t="shared" si="497"/>
        <v>0</v>
      </c>
      <c r="GM676">
        <f t="shared" si="498"/>
        <v>0</v>
      </c>
      <c r="GN676">
        <f t="shared" si="499"/>
        <v>0</v>
      </c>
      <c r="GO676">
        <f t="shared" si="500"/>
        <v>0</v>
      </c>
      <c r="GP676">
        <f t="shared" si="501"/>
        <v>0</v>
      </c>
      <c r="GR676">
        <v>0</v>
      </c>
      <c r="GS676">
        <v>3</v>
      </c>
      <c r="GT676">
        <v>0</v>
      </c>
      <c r="GU676" t="s">
        <v>3</v>
      </c>
      <c r="GV676">
        <f t="shared" si="502"/>
        <v>0</v>
      </c>
      <c r="GW676">
        <v>1</v>
      </c>
      <c r="GX676">
        <f t="shared" si="503"/>
        <v>0</v>
      </c>
      <c r="HA676">
        <v>0</v>
      </c>
      <c r="HB676">
        <v>0</v>
      </c>
      <c r="HC676">
        <f t="shared" si="504"/>
        <v>0</v>
      </c>
      <c r="HE676" t="s">
        <v>3</v>
      </c>
      <c r="HF676" t="s">
        <v>3</v>
      </c>
      <c r="HM676" t="s">
        <v>3</v>
      </c>
      <c r="HN676" t="s">
        <v>3</v>
      </c>
      <c r="HO676" t="s">
        <v>3</v>
      </c>
      <c r="HP676" t="s">
        <v>3</v>
      </c>
      <c r="HQ676" t="s">
        <v>3</v>
      </c>
      <c r="IK676">
        <v>0</v>
      </c>
    </row>
    <row r="677" spans="1:245" x14ac:dyDescent="0.2">
      <c r="A677">
        <v>17</v>
      </c>
      <c r="B677">
        <v>1</v>
      </c>
      <c r="C677">
        <f>ROW(SmtRes!A457)</f>
        <v>457</v>
      </c>
      <c r="D677">
        <f>ROW(EtalonRes!A457)</f>
        <v>457</v>
      </c>
      <c r="E677" t="s">
        <v>685</v>
      </c>
      <c r="F677" t="s">
        <v>330</v>
      </c>
      <c r="G677" t="s">
        <v>331</v>
      </c>
      <c r="H677" t="s">
        <v>22</v>
      </c>
      <c r="I677">
        <v>0</v>
      </c>
      <c r="J677">
        <v>0</v>
      </c>
      <c r="K677">
        <v>0</v>
      </c>
      <c r="O677">
        <f t="shared" si="485"/>
        <v>0</v>
      </c>
      <c r="P677">
        <f>SUMIF(SmtRes!AQ449:'SmtRes'!AQ457,"=1",SmtRes!DF449:'SmtRes'!DF457)</f>
        <v>0</v>
      </c>
      <c r="Q677">
        <f>SUMIF(SmtRes!AQ449:'SmtRes'!AQ457,"=1",SmtRes!DG449:'SmtRes'!DG457)</f>
        <v>0</v>
      </c>
      <c r="R677">
        <f>SUMIF(SmtRes!AQ449:'SmtRes'!AQ457,"=1",SmtRes!DH449:'SmtRes'!DH457)</f>
        <v>0</v>
      </c>
      <c r="S677">
        <f>SUMIF(SmtRes!AQ449:'SmtRes'!AQ457,"=1",SmtRes!DI449:'SmtRes'!DI457)</f>
        <v>0</v>
      </c>
      <c r="T677">
        <f t="shared" si="486"/>
        <v>0</v>
      </c>
      <c r="U677">
        <f>SUMIF(SmtRes!AQ449:'SmtRes'!AQ457,"=1",SmtRes!CV449:'SmtRes'!CV457)</f>
        <v>0</v>
      </c>
      <c r="V677">
        <f>SUMIF(SmtRes!AQ449:'SmtRes'!AQ457,"=1",SmtRes!CW449:'SmtRes'!CW457)</f>
        <v>0</v>
      </c>
      <c r="W677">
        <f t="shared" si="487"/>
        <v>0</v>
      </c>
      <c r="X677">
        <f t="shared" si="488"/>
        <v>0</v>
      </c>
      <c r="Y677">
        <f t="shared" si="489"/>
        <v>0</v>
      </c>
      <c r="AA677">
        <v>32945098</v>
      </c>
      <c r="AB677">
        <f t="shared" si="490"/>
        <v>20784.822390000001</v>
      </c>
      <c r="AC677">
        <f>ROUND((0),6)</f>
        <v>0</v>
      </c>
      <c r="AD677">
        <f>ROUND((((0)-(0))+AE677),6)</f>
        <v>0</v>
      </c>
      <c r="AE677">
        <f>ROUND((0),6)</f>
        <v>0</v>
      </c>
      <c r="AF677">
        <f>ROUND((SUM(SmtRes!BT449:'SmtRes'!BT457)),6)</f>
        <v>20784.822390000001</v>
      </c>
      <c r="AG677">
        <f t="shared" si="491"/>
        <v>0</v>
      </c>
      <c r="AH677">
        <f>(SUM(SmtRes!BU449:'SmtRes'!BU457))</f>
        <v>45.97699999999999</v>
      </c>
      <c r="AI677">
        <f>(SUM(SmtRes!BV449:'SmtRes'!BV457))</f>
        <v>0.13750000000000001</v>
      </c>
      <c r="AJ677">
        <f t="shared" si="492"/>
        <v>0</v>
      </c>
      <c r="AK677">
        <v>18073.758599999997</v>
      </c>
      <c r="AL677">
        <v>0</v>
      </c>
      <c r="AM677">
        <v>0</v>
      </c>
      <c r="AN677">
        <v>0</v>
      </c>
      <c r="AO677">
        <v>18073.758599999997</v>
      </c>
      <c r="AP677">
        <v>0</v>
      </c>
      <c r="AQ677">
        <v>39.979999999999997</v>
      </c>
      <c r="AR677">
        <v>0.11</v>
      </c>
      <c r="AS677">
        <v>0</v>
      </c>
      <c r="AT677">
        <v>90</v>
      </c>
      <c r="AU677">
        <v>41.65</v>
      </c>
      <c r="AV677">
        <v>1</v>
      </c>
      <c r="AW677">
        <v>1</v>
      </c>
      <c r="AZ677">
        <v>1</v>
      </c>
      <c r="BA677">
        <v>1</v>
      </c>
      <c r="BB677">
        <v>1</v>
      </c>
      <c r="BC677">
        <v>1</v>
      </c>
      <c r="BD677" t="s">
        <v>3</v>
      </c>
      <c r="BE677" t="s">
        <v>3</v>
      </c>
      <c r="BF677" t="s">
        <v>3</v>
      </c>
      <c r="BG677" t="s">
        <v>3</v>
      </c>
      <c r="BH677">
        <v>0</v>
      </c>
      <c r="BI677">
        <v>1</v>
      </c>
      <c r="BJ677" t="s">
        <v>332</v>
      </c>
      <c r="BM677">
        <v>15001</v>
      </c>
      <c r="BN677">
        <v>0</v>
      </c>
      <c r="BO677" t="s">
        <v>3</v>
      </c>
      <c r="BP677">
        <v>0</v>
      </c>
      <c r="BQ677">
        <v>2</v>
      </c>
      <c r="BR677">
        <v>0</v>
      </c>
      <c r="BS677">
        <v>1</v>
      </c>
      <c r="BT677">
        <v>1</v>
      </c>
      <c r="BU677">
        <v>1</v>
      </c>
      <c r="BV677">
        <v>1</v>
      </c>
      <c r="BW677">
        <v>1</v>
      </c>
      <c r="BX677">
        <v>1</v>
      </c>
      <c r="BY677" t="s">
        <v>3</v>
      </c>
      <c r="BZ677">
        <v>100</v>
      </c>
      <c r="CA677">
        <v>49</v>
      </c>
      <c r="CB677" t="s">
        <v>3</v>
      </c>
      <c r="CE677">
        <v>0</v>
      </c>
      <c r="CF677">
        <v>0</v>
      </c>
      <c r="CG677">
        <v>0</v>
      </c>
      <c r="CM677">
        <v>0</v>
      </c>
      <c r="CN677" t="s">
        <v>1038</v>
      </c>
      <c r="CO677">
        <v>0</v>
      </c>
      <c r="CP677">
        <f t="shared" si="493"/>
        <v>0</v>
      </c>
      <c r="CQ677">
        <f>SUMIF(SmtRes!AQ449:'SmtRes'!AQ457,"=1",SmtRes!AA449:'SmtRes'!AA457)</f>
        <v>0</v>
      </c>
      <c r="CR677">
        <f>SUMIF(SmtRes!AQ449:'SmtRes'!AQ457,"=1",SmtRes!AB449:'SmtRes'!AB457)</f>
        <v>0</v>
      </c>
      <c r="CS677">
        <f>SUMIF(SmtRes!AQ449:'SmtRes'!AQ457,"=1",SmtRes!AC449:'SmtRes'!AC457)</f>
        <v>0</v>
      </c>
      <c r="CT677">
        <f>SUMIF(SmtRes!AQ449:'SmtRes'!AQ457,"=1",SmtRes!AD449:'SmtRes'!AD457)</f>
        <v>452.07</v>
      </c>
      <c r="CU677">
        <f t="shared" si="494"/>
        <v>0</v>
      </c>
      <c r="CV677">
        <f>SUMIF(SmtRes!AQ449:'SmtRes'!AQ457,"=1",SmtRes!BU449:'SmtRes'!BU457)</f>
        <v>45.97699999999999</v>
      </c>
      <c r="CW677">
        <f>SUMIF(SmtRes!AQ449:'SmtRes'!AQ457,"=1",SmtRes!BV449:'SmtRes'!BV457)</f>
        <v>0.13750000000000001</v>
      </c>
      <c r="CX677">
        <f t="shared" si="495"/>
        <v>0</v>
      </c>
      <c r="CY677">
        <f>(((S677+R677)*AT677)/100)</f>
        <v>0</v>
      </c>
      <c r="CZ677">
        <f>(((S677+R677)*AU677)/100)</f>
        <v>0</v>
      </c>
      <c r="DC677" t="s">
        <v>3</v>
      </c>
      <c r="DD677" t="s">
        <v>3</v>
      </c>
      <c r="DE677" t="s">
        <v>520</v>
      </c>
      <c r="DF677" t="s">
        <v>520</v>
      </c>
      <c r="DG677" t="s">
        <v>521</v>
      </c>
      <c r="DH677" t="s">
        <v>3</v>
      </c>
      <c r="DI677" t="s">
        <v>521</v>
      </c>
      <c r="DJ677" t="s">
        <v>520</v>
      </c>
      <c r="DK677" t="s">
        <v>3</v>
      </c>
      <c r="DL677" t="s">
        <v>522</v>
      </c>
      <c r="DM677" t="s">
        <v>523</v>
      </c>
      <c r="DN677">
        <v>0</v>
      </c>
      <c r="DO677">
        <v>0</v>
      </c>
      <c r="DP677">
        <v>1</v>
      </c>
      <c r="DQ677">
        <v>1</v>
      </c>
      <c r="DU677">
        <v>1005</v>
      </c>
      <c r="DV677" t="s">
        <v>22</v>
      </c>
      <c r="DW677" t="s">
        <v>22</v>
      </c>
      <c r="DX677">
        <v>100</v>
      </c>
      <c r="DZ677" t="s">
        <v>3</v>
      </c>
      <c r="EA677" t="s">
        <v>3</v>
      </c>
      <c r="EB677" t="s">
        <v>3</v>
      </c>
      <c r="EC677" t="s">
        <v>3</v>
      </c>
      <c r="EE677">
        <v>31728000</v>
      </c>
      <c r="EF677">
        <v>2</v>
      </c>
      <c r="EG677" t="s">
        <v>24</v>
      </c>
      <c r="EH677">
        <v>15</v>
      </c>
      <c r="EI677" t="s">
        <v>182</v>
      </c>
      <c r="EJ677">
        <v>1</v>
      </c>
      <c r="EK677">
        <v>15001</v>
      </c>
      <c r="EL677" t="s">
        <v>182</v>
      </c>
      <c r="EM677" t="s">
        <v>183</v>
      </c>
      <c r="EO677" t="s">
        <v>44</v>
      </c>
      <c r="EQ677">
        <v>0</v>
      </c>
      <c r="ER677">
        <v>0</v>
      </c>
      <c r="ES677">
        <v>0</v>
      </c>
      <c r="ET677">
        <v>0</v>
      </c>
      <c r="EU677">
        <v>0</v>
      </c>
      <c r="EV677">
        <v>0</v>
      </c>
      <c r="EW677">
        <v>39.979999999999997</v>
      </c>
      <c r="EX677">
        <v>0.11</v>
      </c>
      <c r="EY677">
        <v>0</v>
      </c>
      <c r="FQ677">
        <v>0</v>
      </c>
      <c r="FR677">
        <f t="shared" si="496"/>
        <v>0</v>
      </c>
      <c r="FS677">
        <v>0</v>
      </c>
      <c r="FX677">
        <v>90</v>
      </c>
      <c r="FY677">
        <v>41.65</v>
      </c>
      <c r="GA677" t="s">
        <v>3</v>
      </c>
      <c r="GD677">
        <v>1</v>
      </c>
      <c r="GF677">
        <v>-1841654430</v>
      </c>
      <c r="GG677">
        <v>2</v>
      </c>
      <c r="GH677">
        <v>1</v>
      </c>
      <c r="GI677">
        <v>-2</v>
      </c>
      <c r="GJ677">
        <v>0</v>
      </c>
      <c r="GK677">
        <v>0</v>
      </c>
      <c r="GL677">
        <f t="shared" si="497"/>
        <v>0</v>
      </c>
      <c r="GM677">
        <f t="shared" si="498"/>
        <v>0</v>
      </c>
      <c r="GN677">
        <f t="shared" si="499"/>
        <v>0</v>
      </c>
      <c r="GO677">
        <f t="shared" si="500"/>
        <v>0</v>
      </c>
      <c r="GP677">
        <f t="shared" si="501"/>
        <v>0</v>
      </c>
      <c r="GR677">
        <v>0</v>
      </c>
      <c r="GS677">
        <v>3</v>
      </c>
      <c r="GT677">
        <v>0</v>
      </c>
      <c r="GU677" t="s">
        <v>3</v>
      </c>
      <c r="GV677">
        <f t="shared" si="502"/>
        <v>0</v>
      </c>
      <c r="GW677">
        <v>1</v>
      </c>
      <c r="GX677">
        <f t="shared" si="503"/>
        <v>0</v>
      </c>
      <c r="HA677">
        <v>0</v>
      </c>
      <c r="HB677">
        <v>0</v>
      </c>
      <c r="HC677">
        <f t="shared" si="504"/>
        <v>0</v>
      </c>
      <c r="HE677" t="s">
        <v>3</v>
      </c>
      <c r="HF677" t="s">
        <v>3</v>
      </c>
      <c r="HM677" t="s">
        <v>3</v>
      </c>
      <c r="HN677" t="s">
        <v>184</v>
      </c>
      <c r="HO677" t="s">
        <v>185</v>
      </c>
      <c r="HP677" t="s">
        <v>182</v>
      </c>
      <c r="HQ677" t="s">
        <v>182</v>
      </c>
      <c r="IK677">
        <v>0</v>
      </c>
    </row>
    <row r="678" spans="1:245" x14ac:dyDescent="0.2">
      <c r="A678">
        <v>18</v>
      </c>
      <c r="B678">
        <v>1</v>
      </c>
      <c r="C678">
        <v>455</v>
      </c>
      <c r="E678" t="s">
        <v>686</v>
      </c>
      <c r="F678" t="s">
        <v>187</v>
      </c>
      <c r="G678" t="s">
        <v>188</v>
      </c>
      <c r="H678" t="s">
        <v>33</v>
      </c>
      <c r="I678">
        <v>0</v>
      </c>
      <c r="J678">
        <v>3.3000000000000002E-2</v>
      </c>
      <c r="K678">
        <v>0</v>
      </c>
      <c r="O678">
        <f t="shared" si="485"/>
        <v>0</v>
      </c>
      <c r="P678">
        <f>ROUND(CQ678*I678,2)</f>
        <v>0</v>
      </c>
      <c r="Q678">
        <f>ROUND(CR678*I678,2)</f>
        <v>0</v>
      </c>
      <c r="R678">
        <f>ROUND(CS678*I678,2)</f>
        <v>0</v>
      </c>
      <c r="S678">
        <f>ROUND(CT678*I678,2)</f>
        <v>0</v>
      </c>
      <c r="T678">
        <f t="shared" si="486"/>
        <v>0</v>
      </c>
      <c r="U678">
        <f>ROUND(CV678*I678,7)</f>
        <v>0</v>
      </c>
      <c r="V678">
        <f>ROUND(CW678*I678,7)</f>
        <v>0</v>
      </c>
      <c r="W678">
        <f t="shared" si="487"/>
        <v>0</v>
      </c>
      <c r="X678">
        <f t="shared" si="488"/>
        <v>0</v>
      </c>
      <c r="Y678">
        <f t="shared" si="489"/>
        <v>0</v>
      </c>
      <c r="AA678">
        <v>32945098</v>
      </c>
      <c r="AB678">
        <f t="shared" si="490"/>
        <v>0</v>
      </c>
      <c r="AC678">
        <f>ROUND((ES678),6)</f>
        <v>0</v>
      </c>
      <c r="AD678">
        <f>ROUND((((ET678)-(EU678))+AE678),6)</f>
        <v>0</v>
      </c>
      <c r="AE678">
        <f t="shared" ref="AE678:AF681" si="508">ROUND((EU678),6)</f>
        <v>0</v>
      </c>
      <c r="AF678">
        <f t="shared" si="508"/>
        <v>0</v>
      </c>
      <c r="AG678">
        <f t="shared" si="491"/>
        <v>0</v>
      </c>
      <c r="AH678">
        <f t="shared" ref="AH678:AI681" si="509">(EW678)</f>
        <v>0</v>
      </c>
      <c r="AI678">
        <f t="shared" si="509"/>
        <v>0</v>
      </c>
      <c r="AJ678">
        <f t="shared" si="492"/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100</v>
      </c>
      <c r="AU678">
        <v>49</v>
      </c>
      <c r="AV678">
        <v>1</v>
      </c>
      <c r="AW678">
        <v>1</v>
      </c>
      <c r="AZ678">
        <v>1</v>
      </c>
      <c r="BA678">
        <v>1</v>
      </c>
      <c r="BB678">
        <v>1</v>
      </c>
      <c r="BC678">
        <v>1</v>
      </c>
      <c r="BD678" t="s">
        <v>3</v>
      </c>
      <c r="BE678" t="s">
        <v>3</v>
      </c>
      <c r="BF678" t="s">
        <v>3</v>
      </c>
      <c r="BG678" t="s">
        <v>3</v>
      </c>
      <c r="BH678">
        <v>3</v>
      </c>
      <c r="BI678">
        <v>1</v>
      </c>
      <c r="BJ678" t="s">
        <v>3</v>
      </c>
      <c r="BM678">
        <v>15001</v>
      </c>
      <c r="BN678">
        <v>0</v>
      </c>
      <c r="BO678" t="s">
        <v>3</v>
      </c>
      <c r="BP678">
        <v>0</v>
      </c>
      <c r="BQ678">
        <v>2</v>
      </c>
      <c r="BR678">
        <v>0</v>
      </c>
      <c r="BS678">
        <v>1</v>
      </c>
      <c r="BT678">
        <v>1</v>
      </c>
      <c r="BU678">
        <v>1</v>
      </c>
      <c r="BV678">
        <v>1</v>
      </c>
      <c r="BW678">
        <v>1</v>
      </c>
      <c r="BX678">
        <v>1</v>
      </c>
      <c r="BY678" t="s">
        <v>3</v>
      </c>
      <c r="BZ678">
        <v>100</v>
      </c>
      <c r="CA678">
        <v>49</v>
      </c>
      <c r="CB678" t="s">
        <v>3</v>
      </c>
      <c r="CE678">
        <v>0</v>
      </c>
      <c r="CF678">
        <v>0</v>
      </c>
      <c r="CG678">
        <v>0</v>
      </c>
      <c r="CM678">
        <v>0</v>
      </c>
      <c r="CN678" t="s">
        <v>3</v>
      </c>
      <c r="CO678">
        <v>0</v>
      </c>
      <c r="CP678">
        <f t="shared" si="493"/>
        <v>0</v>
      </c>
      <c r="CQ678">
        <f>ROUND(AL678*BC678,2)</f>
        <v>0</v>
      </c>
      <c r="CR678">
        <f>ROUND(AM678*BB678,2)</f>
        <v>0</v>
      </c>
      <c r="CS678">
        <f>ROUND(AN678*BS678,2)</f>
        <v>0</v>
      </c>
      <c r="CT678">
        <f>ROUND(AO678*BA678,2)</f>
        <v>0</v>
      </c>
      <c r="CU678">
        <f t="shared" si="494"/>
        <v>0</v>
      </c>
      <c r="CV678">
        <f t="shared" ref="CV678:CW681" si="510">AH678</f>
        <v>0</v>
      </c>
      <c r="CW678">
        <f t="shared" si="510"/>
        <v>0</v>
      </c>
      <c r="CX678">
        <f t="shared" si="495"/>
        <v>0</v>
      </c>
      <c r="CY678">
        <f>(((S678+R678)*AT678)/100)</f>
        <v>0</v>
      </c>
      <c r="CZ678">
        <f>(((S678+R678)*AU678)/100)</f>
        <v>0</v>
      </c>
      <c r="DC678" t="s">
        <v>3</v>
      </c>
      <c r="DD678" t="s">
        <v>3</v>
      </c>
      <c r="DE678" t="s">
        <v>3</v>
      </c>
      <c r="DF678" t="s">
        <v>3</v>
      </c>
      <c r="DG678" t="s">
        <v>3</v>
      </c>
      <c r="DH678" t="s">
        <v>3</v>
      </c>
      <c r="DI678" t="s">
        <v>3</v>
      </c>
      <c r="DJ678" t="s">
        <v>3</v>
      </c>
      <c r="DK678" t="s">
        <v>3</v>
      </c>
      <c r="DL678" t="s">
        <v>3</v>
      </c>
      <c r="DM678" t="s">
        <v>3</v>
      </c>
      <c r="DN678">
        <v>0</v>
      </c>
      <c r="DO678">
        <v>0</v>
      </c>
      <c r="DP678">
        <v>1</v>
      </c>
      <c r="DQ678">
        <v>1</v>
      </c>
      <c r="DU678">
        <v>1009</v>
      </c>
      <c r="DV678" t="s">
        <v>33</v>
      </c>
      <c r="DW678" t="s">
        <v>33</v>
      </c>
      <c r="DX678">
        <v>1000</v>
      </c>
      <c r="DZ678" t="s">
        <v>3</v>
      </c>
      <c r="EA678" t="s">
        <v>3</v>
      </c>
      <c r="EB678" t="s">
        <v>3</v>
      </c>
      <c r="EC678" t="s">
        <v>3</v>
      </c>
      <c r="EE678">
        <v>31728000</v>
      </c>
      <c r="EF678">
        <v>2</v>
      </c>
      <c r="EG678" t="s">
        <v>24</v>
      </c>
      <c r="EH678">
        <v>15</v>
      </c>
      <c r="EI678" t="s">
        <v>182</v>
      </c>
      <c r="EJ678">
        <v>1</v>
      </c>
      <c r="EK678">
        <v>15001</v>
      </c>
      <c r="EL678" t="s">
        <v>182</v>
      </c>
      <c r="EM678" t="s">
        <v>183</v>
      </c>
      <c r="EO678" t="s">
        <v>3</v>
      </c>
      <c r="EQ678">
        <v>0</v>
      </c>
      <c r="ER678">
        <v>0</v>
      </c>
      <c r="ES678">
        <v>0</v>
      </c>
      <c r="ET678">
        <v>0</v>
      </c>
      <c r="EU678">
        <v>0</v>
      </c>
      <c r="EV678">
        <v>0</v>
      </c>
      <c r="EW678">
        <v>0</v>
      </c>
      <c r="EX678">
        <v>0</v>
      </c>
      <c r="FQ678">
        <v>0</v>
      </c>
      <c r="FR678">
        <f t="shared" si="496"/>
        <v>0</v>
      </c>
      <c r="FS678">
        <v>0</v>
      </c>
      <c r="FX678">
        <v>100</v>
      </c>
      <c r="FY678">
        <v>49</v>
      </c>
      <c r="GA678" t="s">
        <v>3</v>
      </c>
      <c r="GD678">
        <v>1</v>
      </c>
      <c r="GF678">
        <v>1853111044</v>
      </c>
      <c r="GG678">
        <v>2</v>
      </c>
      <c r="GH678">
        <v>1</v>
      </c>
      <c r="GI678">
        <v>-2</v>
      </c>
      <c r="GJ678">
        <v>0</v>
      </c>
      <c r="GK678">
        <v>0</v>
      </c>
      <c r="GL678">
        <f t="shared" si="497"/>
        <v>0</v>
      </c>
      <c r="GM678">
        <f t="shared" si="498"/>
        <v>0</v>
      </c>
      <c r="GN678">
        <f t="shared" si="499"/>
        <v>0</v>
      </c>
      <c r="GO678">
        <f t="shared" si="500"/>
        <v>0</v>
      </c>
      <c r="GP678">
        <f t="shared" si="501"/>
        <v>0</v>
      </c>
      <c r="GR678">
        <v>0</v>
      </c>
      <c r="GS678">
        <v>3</v>
      </c>
      <c r="GT678">
        <v>0</v>
      </c>
      <c r="GU678" t="s">
        <v>3</v>
      </c>
      <c r="GV678">
        <f t="shared" si="502"/>
        <v>0</v>
      </c>
      <c r="GW678">
        <v>1</v>
      </c>
      <c r="GX678">
        <f t="shared" si="503"/>
        <v>0</v>
      </c>
      <c r="HA678">
        <v>0</v>
      </c>
      <c r="HB678">
        <v>0</v>
      </c>
      <c r="HC678">
        <f t="shared" si="504"/>
        <v>0</v>
      </c>
      <c r="HE678" t="s">
        <v>3</v>
      </c>
      <c r="HF678" t="s">
        <v>3</v>
      </c>
      <c r="HM678" t="s">
        <v>3</v>
      </c>
      <c r="HN678" t="s">
        <v>184</v>
      </c>
      <c r="HO678" t="s">
        <v>185</v>
      </c>
      <c r="HP678" t="s">
        <v>182</v>
      </c>
      <c r="HQ678" t="s">
        <v>182</v>
      </c>
      <c r="IK678">
        <v>0</v>
      </c>
    </row>
    <row r="679" spans="1:245" x14ac:dyDescent="0.2">
      <c r="A679">
        <v>18</v>
      </c>
      <c r="B679">
        <v>1</v>
      </c>
      <c r="C679">
        <v>456</v>
      </c>
      <c r="E679" t="s">
        <v>687</v>
      </c>
      <c r="F679" t="s">
        <v>190</v>
      </c>
      <c r="G679" t="s">
        <v>191</v>
      </c>
      <c r="H679" t="s">
        <v>33</v>
      </c>
      <c r="I679">
        <v>0</v>
      </c>
      <c r="J679">
        <v>2.1999999999999999E-2</v>
      </c>
      <c r="K679">
        <v>0</v>
      </c>
      <c r="O679">
        <f t="shared" si="485"/>
        <v>0</v>
      </c>
      <c r="P679">
        <f>ROUND(CQ679*I679,2)</f>
        <v>0</v>
      </c>
      <c r="Q679">
        <f>ROUND(CR679*I679,2)</f>
        <v>0</v>
      </c>
      <c r="R679">
        <f>ROUND(CS679*I679,2)</f>
        <v>0</v>
      </c>
      <c r="S679">
        <f>ROUND(CT679*I679,2)</f>
        <v>0</v>
      </c>
      <c r="T679">
        <f t="shared" si="486"/>
        <v>0</v>
      </c>
      <c r="U679">
        <f>ROUND(CV679*I679,7)</f>
        <v>0</v>
      </c>
      <c r="V679">
        <f>ROUND(CW679*I679,7)</f>
        <v>0</v>
      </c>
      <c r="W679">
        <f t="shared" si="487"/>
        <v>0</v>
      </c>
      <c r="X679">
        <f t="shared" si="488"/>
        <v>0</v>
      </c>
      <c r="Y679">
        <f t="shared" si="489"/>
        <v>0</v>
      </c>
      <c r="AA679">
        <v>32945098</v>
      </c>
      <c r="AB679">
        <f t="shared" si="490"/>
        <v>0</v>
      </c>
      <c r="AC679">
        <f>ROUND((ES679),6)</f>
        <v>0</v>
      </c>
      <c r="AD679">
        <f>ROUND((((ET679)-(EU679))+AE679),6)</f>
        <v>0</v>
      </c>
      <c r="AE679">
        <f t="shared" si="508"/>
        <v>0</v>
      </c>
      <c r="AF679">
        <f t="shared" si="508"/>
        <v>0</v>
      </c>
      <c r="AG679">
        <f t="shared" si="491"/>
        <v>0</v>
      </c>
      <c r="AH679">
        <f t="shared" si="509"/>
        <v>0</v>
      </c>
      <c r="AI679">
        <f t="shared" si="509"/>
        <v>0</v>
      </c>
      <c r="AJ679">
        <f t="shared" si="492"/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100</v>
      </c>
      <c r="AU679">
        <v>49</v>
      </c>
      <c r="AV679">
        <v>1</v>
      </c>
      <c r="AW679">
        <v>1</v>
      </c>
      <c r="AZ679">
        <v>1</v>
      </c>
      <c r="BA679">
        <v>1</v>
      </c>
      <c r="BB679">
        <v>1</v>
      </c>
      <c r="BC679">
        <v>1</v>
      </c>
      <c r="BD679" t="s">
        <v>3</v>
      </c>
      <c r="BE679" t="s">
        <v>3</v>
      </c>
      <c r="BF679" t="s">
        <v>3</v>
      </c>
      <c r="BG679" t="s">
        <v>3</v>
      </c>
      <c r="BH679">
        <v>3</v>
      </c>
      <c r="BI679">
        <v>1</v>
      </c>
      <c r="BJ679" t="s">
        <v>3</v>
      </c>
      <c r="BM679">
        <v>15001</v>
      </c>
      <c r="BN679">
        <v>0</v>
      </c>
      <c r="BO679" t="s">
        <v>3</v>
      </c>
      <c r="BP679">
        <v>0</v>
      </c>
      <c r="BQ679">
        <v>2</v>
      </c>
      <c r="BR679">
        <v>0</v>
      </c>
      <c r="BS679">
        <v>1</v>
      </c>
      <c r="BT679">
        <v>1</v>
      </c>
      <c r="BU679">
        <v>1</v>
      </c>
      <c r="BV679">
        <v>1</v>
      </c>
      <c r="BW679">
        <v>1</v>
      </c>
      <c r="BX679">
        <v>1</v>
      </c>
      <c r="BY679" t="s">
        <v>3</v>
      </c>
      <c r="BZ679">
        <v>100</v>
      </c>
      <c r="CA679">
        <v>49</v>
      </c>
      <c r="CB679" t="s">
        <v>3</v>
      </c>
      <c r="CE679">
        <v>0</v>
      </c>
      <c r="CF679">
        <v>0</v>
      </c>
      <c r="CG679">
        <v>0</v>
      </c>
      <c r="CM679">
        <v>0</v>
      </c>
      <c r="CN679" t="s">
        <v>3</v>
      </c>
      <c r="CO679">
        <v>0</v>
      </c>
      <c r="CP679">
        <f t="shared" si="493"/>
        <v>0</v>
      </c>
      <c r="CQ679">
        <f>ROUND(AL679*BC679,2)</f>
        <v>0</v>
      </c>
      <c r="CR679">
        <f>ROUND(AM679*BB679,2)</f>
        <v>0</v>
      </c>
      <c r="CS679">
        <f>ROUND(AN679*BS679,2)</f>
        <v>0</v>
      </c>
      <c r="CT679">
        <f>ROUND(AO679*BA679,2)</f>
        <v>0</v>
      </c>
      <c r="CU679">
        <f t="shared" si="494"/>
        <v>0</v>
      </c>
      <c r="CV679">
        <f t="shared" si="510"/>
        <v>0</v>
      </c>
      <c r="CW679">
        <f t="shared" si="510"/>
        <v>0</v>
      </c>
      <c r="CX679">
        <f t="shared" si="495"/>
        <v>0</v>
      </c>
      <c r="CY679">
        <f>(((S679+R679)*AT679)/100)</f>
        <v>0</v>
      </c>
      <c r="CZ679">
        <f>(((S679+R679)*AU679)/100)</f>
        <v>0</v>
      </c>
      <c r="DC679" t="s">
        <v>3</v>
      </c>
      <c r="DD679" t="s">
        <v>3</v>
      </c>
      <c r="DE679" t="s">
        <v>3</v>
      </c>
      <c r="DF679" t="s">
        <v>3</v>
      </c>
      <c r="DG679" t="s">
        <v>3</v>
      </c>
      <c r="DH679" t="s">
        <v>3</v>
      </c>
      <c r="DI679" t="s">
        <v>3</v>
      </c>
      <c r="DJ679" t="s">
        <v>3</v>
      </c>
      <c r="DK679" t="s">
        <v>3</v>
      </c>
      <c r="DL679" t="s">
        <v>3</v>
      </c>
      <c r="DM679" t="s">
        <v>3</v>
      </c>
      <c r="DN679">
        <v>0</v>
      </c>
      <c r="DO679">
        <v>0</v>
      </c>
      <c r="DP679">
        <v>1</v>
      </c>
      <c r="DQ679">
        <v>1</v>
      </c>
      <c r="DU679">
        <v>1009</v>
      </c>
      <c r="DV679" t="s">
        <v>33</v>
      </c>
      <c r="DW679" t="s">
        <v>33</v>
      </c>
      <c r="DX679">
        <v>1000</v>
      </c>
      <c r="DZ679" t="s">
        <v>3</v>
      </c>
      <c r="EA679" t="s">
        <v>3</v>
      </c>
      <c r="EB679" t="s">
        <v>3</v>
      </c>
      <c r="EC679" t="s">
        <v>3</v>
      </c>
      <c r="EE679">
        <v>31728000</v>
      </c>
      <c r="EF679">
        <v>2</v>
      </c>
      <c r="EG679" t="s">
        <v>24</v>
      </c>
      <c r="EH679">
        <v>15</v>
      </c>
      <c r="EI679" t="s">
        <v>182</v>
      </c>
      <c r="EJ679">
        <v>1</v>
      </c>
      <c r="EK679">
        <v>15001</v>
      </c>
      <c r="EL679" t="s">
        <v>182</v>
      </c>
      <c r="EM679" t="s">
        <v>183</v>
      </c>
      <c r="EO679" t="s">
        <v>3</v>
      </c>
      <c r="EQ679">
        <v>0</v>
      </c>
      <c r="ER679">
        <v>0</v>
      </c>
      <c r="ES679">
        <v>0</v>
      </c>
      <c r="ET679">
        <v>0</v>
      </c>
      <c r="EU679">
        <v>0</v>
      </c>
      <c r="EV679">
        <v>0</v>
      </c>
      <c r="EW679">
        <v>0</v>
      </c>
      <c r="EX679">
        <v>0</v>
      </c>
      <c r="FQ679">
        <v>0</v>
      </c>
      <c r="FR679">
        <f t="shared" si="496"/>
        <v>0</v>
      </c>
      <c r="FS679">
        <v>0</v>
      </c>
      <c r="FX679">
        <v>100</v>
      </c>
      <c r="FY679">
        <v>49</v>
      </c>
      <c r="GA679" t="s">
        <v>3</v>
      </c>
      <c r="GD679">
        <v>1</v>
      </c>
      <c r="GF679">
        <v>696686784</v>
      </c>
      <c r="GG679">
        <v>2</v>
      </c>
      <c r="GH679">
        <v>1</v>
      </c>
      <c r="GI679">
        <v>-2</v>
      </c>
      <c r="GJ679">
        <v>0</v>
      </c>
      <c r="GK679">
        <v>0</v>
      </c>
      <c r="GL679">
        <f t="shared" si="497"/>
        <v>0</v>
      </c>
      <c r="GM679">
        <f t="shared" si="498"/>
        <v>0</v>
      </c>
      <c r="GN679">
        <f t="shared" si="499"/>
        <v>0</v>
      </c>
      <c r="GO679">
        <f t="shared" si="500"/>
        <v>0</v>
      </c>
      <c r="GP679">
        <f t="shared" si="501"/>
        <v>0</v>
      </c>
      <c r="GR679">
        <v>0</v>
      </c>
      <c r="GS679">
        <v>3</v>
      </c>
      <c r="GT679">
        <v>0</v>
      </c>
      <c r="GU679" t="s">
        <v>3</v>
      </c>
      <c r="GV679">
        <f t="shared" si="502"/>
        <v>0</v>
      </c>
      <c r="GW679">
        <v>1</v>
      </c>
      <c r="GX679">
        <f t="shared" si="503"/>
        <v>0</v>
      </c>
      <c r="HA679">
        <v>0</v>
      </c>
      <c r="HB679">
        <v>0</v>
      </c>
      <c r="HC679">
        <f t="shared" si="504"/>
        <v>0</v>
      </c>
      <c r="HE679" t="s">
        <v>3</v>
      </c>
      <c r="HF679" t="s">
        <v>3</v>
      </c>
      <c r="HM679" t="s">
        <v>3</v>
      </c>
      <c r="HN679" t="s">
        <v>184</v>
      </c>
      <c r="HO679" t="s">
        <v>185</v>
      </c>
      <c r="HP679" t="s">
        <v>182</v>
      </c>
      <c r="HQ679" t="s">
        <v>182</v>
      </c>
      <c r="IK679">
        <v>0</v>
      </c>
    </row>
    <row r="680" spans="1:245" x14ac:dyDescent="0.2">
      <c r="A680">
        <v>17</v>
      </c>
      <c r="B680">
        <v>1</v>
      </c>
      <c r="E680" t="s">
        <v>688</v>
      </c>
      <c r="F680" t="s">
        <v>193</v>
      </c>
      <c r="G680" t="s">
        <v>194</v>
      </c>
      <c r="H680" t="s">
        <v>33</v>
      </c>
      <c r="I680">
        <v>0</v>
      </c>
      <c r="J680">
        <v>0</v>
      </c>
      <c r="K680">
        <v>0</v>
      </c>
      <c r="O680">
        <f t="shared" si="485"/>
        <v>0</v>
      </c>
      <c r="P680">
        <f>ROUND(CQ680*I680,2)</f>
        <v>0</v>
      </c>
      <c r="Q680">
        <f>ROUND(CR680*I680,2)</f>
        <v>0</v>
      </c>
      <c r="R680">
        <f>ROUND(CS680*I680,2)</f>
        <v>0</v>
      </c>
      <c r="S680">
        <f>ROUND(CT680*I680,2)</f>
        <v>0</v>
      </c>
      <c r="T680">
        <f t="shared" si="486"/>
        <v>0</v>
      </c>
      <c r="U680">
        <f>ROUND(CV680*I680,7)</f>
        <v>0</v>
      </c>
      <c r="V680">
        <f>ROUND(CW680*I680,7)</f>
        <v>0</v>
      </c>
      <c r="W680">
        <f t="shared" si="487"/>
        <v>0</v>
      </c>
      <c r="X680">
        <f t="shared" si="488"/>
        <v>0</v>
      </c>
      <c r="Y680">
        <f t="shared" si="489"/>
        <v>0</v>
      </c>
      <c r="AA680">
        <v>32945098</v>
      </c>
      <c r="AB680">
        <f t="shared" si="490"/>
        <v>79606.460000000006</v>
      </c>
      <c r="AC680">
        <f>ROUND((ES680),6)</f>
        <v>79606.460000000006</v>
      </c>
      <c r="AD680">
        <f>ROUND((((ET680)-(EU680))+AE680),6)</f>
        <v>0</v>
      </c>
      <c r="AE680">
        <f t="shared" si="508"/>
        <v>0</v>
      </c>
      <c r="AF680">
        <f t="shared" si="508"/>
        <v>0</v>
      </c>
      <c r="AG680">
        <f t="shared" si="491"/>
        <v>0</v>
      </c>
      <c r="AH680">
        <f t="shared" si="509"/>
        <v>0</v>
      </c>
      <c r="AI680">
        <f t="shared" si="509"/>
        <v>0</v>
      </c>
      <c r="AJ680">
        <f t="shared" si="492"/>
        <v>0</v>
      </c>
      <c r="AK680">
        <v>79606.460000000006</v>
      </c>
      <c r="AL680">
        <v>79606.460000000006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1</v>
      </c>
      <c r="AW680">
        <v>1</v>
      </c>
      <c r="AZ680">
        <v>1</v>
      </c>
      <c r="BA680">
        <v>1</v>
      </c>
      <c r="BB680">
        <v>1</v>
      </c>
      <c r="BC680">
        <v>1</v>
      </c>
      <c r="BD680" t="s">
        <v>3</v>
      </c>
      <c r="BE680" t="s">
        <v>3</v>
      </c>
      <c r="BF680" t="s">
        <v>3</v>
      </c>
      <c r="BG680" t="s">
        <v>3</v>
      </c>
      <c r="BH680">
        <v>3</v>
      </c>
      <c r="BI680">
        <v>1</v>
      </c>
      <c r="BJ680" t="s">
        <v>195</v>
      </c>
      <c r="BM680">
        <v>500001</v>
      </c>
      <c r="BN680">
        <v>0</v>
      </c>
      <c r="BO680" t="s">
        <v>3</v>
      </c>
      <c r="BP680">
        <v>0</v>
      </c>
      <c r="BQ680">
        <v>8</v>
      </c>
      <c r="BR680">
        <v>0</v>
      </c>
      <c r="BS680">
        <v>1</v>
      </c>
      <c r="BT680">
        <v>1</v>
      </c>
      <c r="BU680">
        <v>1</v>
      </c>
      <c r="BV680">
        <v>1</v>
      </c>
      <c r="BW680">
        <v>1</v>
      </c>
      <c r="BX680">
        <v>1</v>
      </c>
      <c r="BY680" t="s">
        <v>3</v>
      </c>
      <c r="BZ680">
        <v>0</v>
      </c>
      <c r="CA680">
        <v>0</v>
      </c>
      <c r="CB680" t="s">
        <v>3</v>
      </c>
      <c r="CE680">
        <v>0</v>
      </c>
      <c r="CF680">
        <v>0</v>
      </c>
      <c r="CG680">
        <v>0</v>
      </c>
      <c r="CM680">
        <v>0</v>
      </c>
      <c r="CN680" t="s">
        <v>3</v>
      </c>
      <c r="CO680">
        <v>0</v>
      </c>
      <c r="CP680">
        <f t="shared" si="493"/>
        <v>0</v>
      </c>
      <c r="CQ680">
        <f>ROUND(AL680*BC680,2)</f>
        <v>79606.460000000006</v>
      </c>
      <c r="CR680">
        <f>ROUND(AM680*BB680,2)</f>
        <v>0</v>
      </c>
      <c r="CS680">
        <f>ROUND(AN680*BS680,2)</f>
        <v>0</v>
      </c>
      <c r="CT680">
        <f>ROUND(AO680*BA680,2)</f>
        <v>0</v>
      </c>
      <c r="CU680">
        <f t="shared" si="494"/>
        <v>0</v>
      </c>
      <c r="CV680">
        <f t="shared" si="510"/>
        <v>0</v>
      </c>
      <c r="CW680">
        <f t="shared" si="510"/>
        <v>0</v>
      </c>
      <c r="CX680">
        <f t="shared" si="495"/>
        <v>0</v>
      </c>
      <c r="CY680">
        <f>0</f>
        <v>0</v>
      </c>
      <c r="CZ680">
        <f>0</f>
        <v>0</v>
      </c>
      <c r="DC680" t="s">
        <v>3</v>
      </c>
      <c r="DD680" t="s">
        <v>3</v>
      </c>
      <c r="DE680" t="s">
        <v>3</v>
      </c>
      <c r="DF680" t="s">
        <v>3</v>
      </c>
      <c r="DG680" t="s">
        <v>3</v>
      </c>
      <c r="DH680" t="s">
        <v>3</v>
      </c>
      <c r="DI680" t="s">
        <v>3</v>
      </c>
      <c r="DJ680" t="s">
        <v>3</v>
      </c>
      <c r="DK680" t="s">
        <v>3</v>
      </c>
      <c r="DL680" t="s">
        <v>3</v>
      </c>
      <c r="DM680" t="s">
        <v>3</v>
      </c>
      <c r="DN680">
        <v>0</v>
      </c>
      <c r="DO680">
        <v>0</v>
      </c>
      <c r="DP680">
        <v>1</v>
      </c>
      <c r="DQ680">
        <v>1</v>
      </c>
      <c r="DU680">
        <v>1009</v>
      </c>
      <c r="DV680" t="s">
        <v>33</v>
      </c>
      <c r="DW680" t="s">
        <v>33</v>
      </c>
      <c r="DX680">
        <v>1000</v>
      </c>
      <c r="DZ680" t="s">
        <v>3</v>
      </c>
      <c r="EA680" t="s">
        <v>3</v>
      </c>
      <c r="EB680" t="s">
        <v>3</v>
      </c>
      <c r="EC680" t="s">
        <v>3</v>
      </c>
      <c r="EE680">
        <v>31727907</v>
      </c>
      <c r="EF680">
        <v>8</v>
      </c>
      <c r="EG680" t="s">
        <v>73</v>
      </c>
      <c r="EH680">
        <v>0</v>
      </c>
      <c r="EI680" t="s">
        <v>3</v>
      </c>
      <c r="EJ680">
        <v>1</v>
      </c>
      <c r="EK680">
        <v>500001</v>
      </c>
      <c r="EL680" t="s">
        <v>74</v>
      </c>
      <c r="EM680" t="s">
        <v>75</v>
      </c>
      <c r="EO680" t="s">
        <v>3</v>
      </c>
      <c r="EQ680">
        <v>0</v>
      </c>
      <c r="ER680">
        <v>79606.460000000006</v>
      </c>
      <c r="ES680">
        <v>79606.460000000006</v>
      </c>
      <c r="ET680">
        <v>0</v>
      </c>
      <c r="EU680">
        <v>0</v>
      </c>
      <c r="EV680">
        <v>0</v>
      </c>
      <c r="EW680">
        <v>0</v>
      </c>
      <c r="EX680">
        <v>0</v>
      </c>
      <c r="EY680">
        <v>0</v>
      </c>
      <c r="FQ680">
        <v>405.61</v>
      </c>
      <c r="FR680">
        <f t="shared" si="496"/>
        <v>0</v>
      </c>
      <c r="FS680">
        <v>0</v>
      </c>
      <c r="FX680">
        <v>0</v>
      </c>
      <c r="FY680">
        <v>0</v>
      </c>
      <c r="GA680" t="s">
        <v>3</v>
      </c>
      <c r="GD680">
        <v>1</v>
      </c>
      <c r="GE680">
        <v>52265.82</v>
      </c>
      <c r="GF680">
        <v>1141136802</v>
      </c>
      <c r="GG680">
        <v>2</v>
      </c>
      <c r="GH680">
        <v>1</v>
      </c>
      <c r="GI680">
        <v>-2</v>
      </c>
      <c r="GJ680">
        <v>0</v>
      </c>
      <c r="GK680">
        <v>0</v>
      </c>
      <c r="GL680">
        <f t="shared" si="497"/>
        <v>0</v>
      </c>
      <c r="GM680">
        <f t="shared" si="498"/>
        <v>0</v>
      </c>
      <c r="GN680">
        <f t="shared" si="499"/>
        <v>0</v>
      </c>
      <c r="GO680">
        <f t="shared" si="500"/>
        <v>0</v>
      </c>
      <c r="GP680">
        <f t="shared" si="501"/>
        <v>0</v>
      </c>
      <c r="GR680">
        <v>3</v>
      </c>
      <c r="GS680">
        <v>3</v>
      </c>
      <c r="GT680">
        <v>0</v>
      </c>
      <c r="GU680" t="s">
        <v>3</v>
      </c>
      <c r="GV680">
        <f t="shared" si="502"/>
        <v>0</v>
      </c>
      <c r="GW680">
        <v>1</v>
      </c>
      <c r="GX680">
        <f t="shared" si="503"/>
        <v>0</v>
      </c>
      <c r="HA680">
        <v>0</v>
      </c>
      <c r="HB680">
        <v>0</v>
      </c>
      <c r="HC680">
        <f t="shared" si="504"/>
        <v>0</v>
      </c>
      <c r="HE680" t="s">
        <v>3</v>
      </c>
      <c r="HF680" t="s">
        <v>3</v>
      </c>
      <c r="HM680" t="s">
        <v>3</v>
      </c>
      <c r="HN680" t="s">
        <v>3</v>
      </c>
      <c r="HO680" t="s">
        <v>3</v>
      </c>
      <c r="HP680" t="s">
        <v>3</v>
      </c>
      <c r="HQ680" t="s">
        <v>3</v>
      </c>
      <c r="IK680">
        <v>0</v>
      </c>
    </row>
    <row r="681" spans="1:245" x14ac:dyDescent="0.2">
      <c r="A681">
        <v>17</v>
      </c>
      <c r="B681">
        <v>1</v>
      </c>
      <c r="E681" t="s">
        <v>689</v>
      </c>
      <c r="F681" t="s">
        <v>291</v>
      </c>
      <c r="G681" t="s">
        <v>292</v>
      </c>
      <c r="H681" t="s">
        <v>33</v>
      </c>
      <c r="I681">
        <v>0</v>
      </c>
      <c r="J681">
        <v>0</v>
      </c>
      <c r="K681">
        <v>0</v>
      </c>
      <c r="O681">
        <f t="shared" si="485"/>
        <v>0</v>
      </c>
      <c r="P681">
        <f>ROUND(CQ681*I681,2)</f>
        <v>0</v>
      </c>
      <c r="Q681">
        <f>ROUND(CR681*I681,2)</f>
        <v>0</v>
      </c>
      <c r="R681">
        <f>ROUND(CS681*I681,2)</f>
        <v>0</v>
      </c>
      <c r="S681">
        <f>ROUND(CT681*I681,2)</f>
        <v>0</v>
      </c>
      <c r="T681">
        <f t="shared" si="486"/>
        <v>0</v>
      </c>
      <c r="U681">
        <f>ROUND(CV681*I681,7)</f>
        <v>0</v>
      </c>
      <c r="V681">
        <f>ROUND(CW681*I681,7)</f>
        <v>0</v>
      </c>
      <c r="W681">
        <f t="shared" si="487"/>
        <v>0</v>
      </c>
      <c r="X681">
        <f t="shared" si="488"/>
        <v>0</v>
      </c>
      <c r="Y681">
        <f t="shared" si="489"/>
        <v>0</v>
      </c>
      <c r="AA681">
        <v>32945098</v>
      </c>
      <c r="AB681">
        <f t="shared" si="490"/>
        <v>60840.08</v>
      </c>
      <c r="AC681">
        <f>ROUND((ES681),6)</f>
        <v>60840.08</v>
      </c>
      <c r="AD681">
        <f>ROUND((((ET681)-(EU681))+AE681),6)</f>
        <v>0</v>
      </c>
      <c r="AE681">
        <f t="shared" si="508"/>
        <v>0</v>
      </c>
      <c r="AF681">
        <f t="shared" si="508"/>
        <v>0</v>
      </c>
      <c r="AG681">
        <f t="shared" si="491"/>
        <v>0</v>
      </c>
      <c r="AH681">
        <f t="shared" si="509"/>
        <v>0</v>
      </c>
      <c r="AI681">
        <f t="shared" si="509"/>
        <v>0</v>
      </c>
      <c r="AJ681">
        <f t="shared" si="492"/>
        <v>0</v>
      </c>
      <c r="AK681">
        <v>60840.08</v>
      </c>
      <c r="AL681">
        <v>60840.08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1</v>
      </c>
      <c r="AW681">
        <v>1</v>
      </c>
      <c r="AZ681">
        <v>1</v>
      </c>
      <c r="BA681">
        <v>1</v>
      </c>
      <c r="BB681">
        <v>1</v>
      </c>
      <c r="BC681">
        <v>1.23</v>
      </c>
      <c r="BD681" t="s">
        <v>3</v>
      </c>
      <c r="BE681" t="s">
        <v>3</v>
      </c>
      <c r="BF681" t="s">
        <v>3</v>
      </c>
      <c r="BG681" t="s">
        <v>3</v>
      </c>
      <c r="BH681">
        <v>3</v>
      </c>
      <c r="BI681">
        <v>1</v>
      </c>
      <c r="BJ681" t="s">
        <v>293</v>
      </c>
      <c r="BM681">
        <v>500001</v>
      </c>
      <c r="BN681">
        <v>0</v>
      </c>
      <c r="BO681" t="s">
        <v>291</v>
      </c>
      <c r="BP681">
        <v>1</v>
      </c>
      <c r="BQ681">
        <v>8</v>
      </c>
      <c r="BR681">
        <v>0</v>
      </c>
      <c r="BS681">
        <v>1</v>
      </c>
      <c r="BT681">
        <v>1</v>
      </c>
      <c r="BU681">
        <v>1</v>
      </c>
      <c r="BV681">
        <v>1</v>
      </c>
      <c r="BW681">
        <v>1</v>
      </c>
      <c r="BX681">
        <v>1</v>
      </c>
      <c r="BY681" t="s">
        <v>3</v>
      </c>
      <c r="BZ681">
        <v>0</v>
      </c>
      <c r="CA681">
        <v>0</v>
      </c>
      <c r="CB681" t="s">
        <v>3</v>
      </c>
      <c r="CE681">
        <v>0</v>
      </c>
      <c r="CF681">
        <v>0</v>
      </c>
      <c r="CG681">
        <v>0</v>
      </c>
      <c r="CM681">
        <v>0</v>
      </c>
      <c r="CN681" t="s">
        <v>3</v>
      </c>
      <c r="CO681">
        <v>0</v>
      </c>
      <c r="CP681">
        <f t="shared" si="493"/>
        <v>0</v>
      </c>
      <c r="CQ681">
        <f>ROUND(AL681*BC681,2)</f>
        <v>74833.3</v>
      </c>
      <c r="CR681">
        <f>ROUND(AM681*BB681,2)</f>
        <v>0</v>
      </c>
      <c r="CS681">
        <f>ROUND(AN681*BS681,2)</f>
        <v>0</v>
      </c>
      <c r="CT681">
        <f>ROUND(AO681*BA681,2)</f>
        <v>0</v>
      </c>
      <c r="CU681">
        <f t="shared" si="494"/>
        <v>0</v>
      </c>
      <c r="CV681">
        <f t="shared" si="510"/>
        <v>0</v>
      </c>
      <c r="CW681">
        <f t="shared" si="510"/>
        <v>0</v>
      </c>
      <c r="CX681">
        <f t="shared" si="495"/>
        <v>0</v>
      </c>
      <c r="CY681">
        <f>0</f>
        <v>0</v>
      </c>
      <c r="CZ681">
        <f>0</f>
        <v>0</v>
      </c>
      <c r="DC681" t="s">
        <v>3</v>
      </c>
      <c r="DD681" t="s">
        <v>3</v>
      </c>
      <c r="DE681" t="s">
        <v>3</v>
      </c>
      <c r="DF681" t="s">
        <v>3</v>
      </c>
      <c r="DG681" t="s">
        <v>3</v>
      </c>
      <c r="DH681" t="s">
        <v>3</v>
      </c>
      <c r="DI681" t="s">
        <v>3</v>
      </c>
      <c r="DJ681" t="s">
        <v>3</v>
      </c>
      <c r="DK681" t="s">
        <v>3</v>
      </c>
      <c r="DL681" t="s">
        <v>3</v>
      </c>
      <c r="DM681" t="s">
        <v>3</v>
      </c>
      <c r="DN681">
        <v>0</v>
      </c>
      <c r="DO681">
        <v>0</v>
      </c>
      <c r="DP681">
        <v>1</v>
      </c>
      <c r="DQ681">
        <v>1</v>
      </c>
      <c r="DU681">
        <v>1009</v>
      </c>
      <c r="DV681" t="s">
        <v>33</v>
      </c>
      <c r="DW681" t="s">
        <v>33</v>
      </c>
      <c r="DX681">
        <v>1000</v>
      </c>
      <c r="DZ681" t="s">
        <v>3</v>
      </c>
      <c r="EA681" t="s">
        <v>3</v>
      </c>
      <c r="EB681" t="s">
        <v>3</v>
      </c>
      <c r="EC681" t="s">
        <v>3</v>
      </c>
      <c r="EE681">
        <v>31727907</v>
      </c>
      <c r="EF681">
        <v>8</v>
      </c>
      <c r="EG681" t="s">
        <v>73</v>
      </c>
      <c r="EH681">
        <v>0</v>
      </c>
      <c r="EI681" t="s">
        <v>3</v>
      </c>
      <c r="EJ681">
        <v>1</v>
      </c>
      <c r="EK681">
        <v>500001</v>
      </c>
      <c r="EL681" t="s">
        <v>74</v>
      </c>
      <c r="EM681" t="s">
        <v>75</v>
      </c>
      <c r="EO681" t="s">
        <v>3</v>
      </c>
      <c r="EQ681">
        <v>0</v>
      </c>
      <c r="ER681">
        <v>60840.08</v>
      </c>
      <c r="ES681">
        <v>60840.08</v>
      </c>
      <c r="ET681">
        <v>0</v>
      </c>
      <c r="EU681">
        <v>0</v>
      </c>
      <c r="EV681">
        <v>0</v>
      </c>
      <c r="EW681">
        <v>0</v>
      </c>
      <c r="EX681">
        <v>0</v>
      </c>
      <c r="EY681">
        <v>0</v>
      </c>
      <c r="FQ681">
        <v>0</v>
      </c>
      <c r="FR681">
        <f t="shared" si="496"/>
        <v>0</v>
      </c>
      <c r="FS681">
        <v>0</v>
      </c>
      <c r="FX681">
        <v>0</v>
      </c>
      <c r="FY681">
        <v>0</v>
      </c>
      <c r="GA681" t="s">
        <v>3</v>
      </c>
      <c r="GD681">
        <v>1</v>
      </c>
      <c r="GF681">
        <v>-2132977165</v>
      </c>
      <c r="GG681">
        <v>2</v>
      </c>
      <c r="GH681">
        <v>1</v>
      </c>
      <c r="GI681">
        <v>2</v>
      </c>
      <c r="GJ681">
        <v>0</v>
      </c>
      <c r="GK681">
        <v>0</v>
      </c>
      <c r="GL681">
        <f t="shared" si="497"/>
        <v>0</v>
      </c>
      <c r="GM681">
        <f t="shared" si="498"/>
        <v>0</v>
      </c>
      <c r="GN681">
        <f t="shared" si="499"/>
        <v>0</v>
      </c>
      <c r="GO681">
        <f t="shared" si="500"/>
        <v>0</v>
      </c>
      <c r="GP681">
        <f t="shared" si="501"/>
        <v>0</v>
      </c>
      <c r="GR681">
        <v>0</v>
      </c>
      <c r="GS681">
        <v>3</v>
      </c>
      <c r="GT681">
        <v>0</v>
      </c>
      <c r="GU681" t="s">
        <v>3</v>
      </c>
      <c r="GV681">
        <f t="shared" si="502"/>
        <v>0</v>
      </c>
      <c r="GW681">
        <v>1</v>
      </c>
      <c r="GX681">
        <f t="shared" si="503"/>
        <v>0</v>
      </c>
      <c r="HA681">
        <v>0</v>
      </c>
      <c r="HB681">
        <v>0</v>
      </c>
      <c r="HC681">
        <f t="shared" si="504"/>
        <v>0</v>
      </c>
      <c r="HE681" t="s">
        <v>3</v>
      </c>
      <c r="HF681" t="s">
        <v>3</v>
      </c>
      <c r="HM681" t="s">
        <v>3</v>
      </c>
      <c r="HN681" t="s">
        <v>3</v>
      </c>
      <c r="HO681" t="s">
        <v>3</v>
      </c>
      <c r="HP681" t="s">
        <v>3</v>
      </c>
      <c r="HQ681" t="s">
        <v>3</v>
      </c>
      <c r="IK681">
        <v>0</v>
      </c>
    </row>
    <row r="682" spans="1:245" x14ac:dyDescent="0.2">
      <c r="A682">
        <v>17</v>
      </c>
      <c r="B682">
        <v>1</v>
      </c>
      <c r="C682">
        <f>ROW(SmtRes!A460)</f>
        <v>460</v>
      </c>
      <c r="D682">
        <f>ROW(EtalonRes!A460)</f>
        <v>460</v>
      </c>
      <c r="E682" t="s">
        <v>690</v>
      </c>
      <c r="F682" t="s">
        <v>600</v>
      </c>
      <c r="G682" t="s">
        <v>601</v>
      </c>
      <c r="H682" t="s">
        <v>203</v>
      </c>
      <c r="I682">
        <v>0</v>
      </c>
      <c r="J682">
        <v>0</v>
      </c>
      <c r="K682">
        <v>0</v>
      </c>
      <c r="O682">
        <f t="shared" si="485"/>
        <v>0</v>
      </c>
      <c r="P682">
        <f>SUMIF(SmtRes!AQ458:'SmtRes'!AQ460,"=1",SmtRes!DF458:'SmtRes'!DF460)</f>
        <v>0</v>
      </c>
      <c r="Q682">
        <f>SUMIF(SmtRes!AQ458:'SmtRes'!AQ460,"=1",SmtRes!DG458:'SmtRes'!DG460)</f>
        <v>0</v>
      </c>
      <c r="R682">
        <f>SUMIF(SmtRes!AQ458:'SmtRes'!AQ460,"=1",SmtRes!DH458:'SmtRes'!DH460)</f>
        <v>0</v>
      </c>
      <c r="S682">
        <f>SUMIF(SmtRes!AQ458:'SmtRes'!AQ460,"=1",SmtRes!DI458:'SmtRes'!DI460)</f>
        <v>0</v>
      </c>
      <c r="T682">
        <f t="shared" si="486"/>
        <v>0</v>
      </c>
      <c r="U682">
        <f>SUMIF(SmtRes!AQ458:'SmtRes'!AQ460,"=1",SmtRes!CV458:'SmtRes'!CV460)</f>
        <v>0</v>
      </c>
      <c r="V682">
        <f>SUMIF(SmtRes!AQ458:'SmtRes'!AQ460,"=1",SmtRes!CW458:'SmtRes'!CW460)</f>
        <v>0</v>
      </c>
      <c r="W682">
        <f t="shared" si="487"/>
        <v>0</v>
      </c>
      <c r="X682">
        <f t="shared" si="488"/>
        <v>0</v>
      </c>
      <c r="Y682">
        <f t="shared" si="489"/>
        <v>0</v>
      </c>
      <c r="AA682">
        <v>32945098</v>
      </c>
      <c r="AB682">
        <f t="shared" si="490"/>
        <v>7523.9416000000001</v>
      </c>
      <c r="AC682">
        <f>ROUND((0),6)</f>
        <v>0</v>
      </c>
      <c r="AD682">
        <f>ROUND((((SUM(SmtRes!BR458:'SmtRes'!BR460))-(SUM(SmtRes!BS458:'SmtRes'!BS460)))+AE682),6)</f>
        <v>2.9855999999999998</v>
      </c>
      <c r="AE682">
        <f>ROUND((SUM(SmtRes!BS458:'SmtRes'!BS460)),6)</f>
        <v>35.734400000000001</v>
      </c>
      <c r="AF682">
        <f>ROUND((SUM(SmtRes!BT458:'SmtRes'!BT460)),6)</f>
        <v>7520.9560000000001</v>
      </c>
      <c r="AG682">
        <f t="shared" si="491"/>
        <v>0</v>
      </c>
      <c r="AH682">
        <f>(SUM(SmtRes!BU458:'SmtRes'!BU460))</f>
        <v>17.89</v>
      </c>
      <c r="AI682">
        <f>(SUM(SmtRes!BV458:'SmtRes'!BV460))</f>
        <v>0.08</v>
      </c>
      <c r="AJ682">
        <f t="shared" si="492"/>
        <v>0</v>
      </c>
      <c r="AK682">
        <v>7559.6760000000004</v>
      </c>
      <c r="AL682">
        <v>0</v>
      </c>
      <c r="AM682">
        <v>2.9856000000000003</v>
      </c>
      <c r="AN682">
        <v>35.734400000000001</v>
      </c>
      <c r="AO682">
        <v>7520.9560000000001</v>
      </c>
      <c r="AP682">
        <v>0</v>
      </c>
      <c r="AQ682">
        <v>17.89</v>
      </c>
      <c r="AR682">
        <v>0.08</v>
      </c>
      <c r="AS682">
        <v>0</v>
      </c>
      <c r="AT682">
        <v>91</v>
      </c>
      <c r="AU682">
        <v>48</v>
      </c>
      <c r="AV682">
        <v>1</v>
      </c>
      <c r="AW682">
        <v>1</v>
      </c>
      <c r="AZ682">
        <v>1</v>
      </c>
      <c r="BA682">
        <v>1</v>
      </c>
      <c r="BB682">
        <v>1</v>
      </c>
      <c r="BC682">
        <v>1</v>
      </c>
      <c r="BD682" t="s">
        <v>3</v>
      </c>
      <c r="BE682" t="s">
        <v>3</v>
      </c>
      <c r="BF682" t="s">
        <v>3</v>
      </c>
      <c r="BG682" t="s">
        <v>3</v>
      </c>
      <c r="BH682">
        <v>0</v>
      </c>
      <c r="BI682">
        <v>1</v>
      </c>
      <c r="BJ682" t="s">
        <v>602</v>
      </c>
      <c r="BM682">
        <v>67001</v>
      </c>
      <c r="BN682">
        <v>0</v>
      </c>
      <c r="BO682" t="s">
        <v>3</v>
      </c>
      <c r="BP682">
        <v>0</v>
      </c>
      <c r="BQ682">
        <v>6</v>
      </c>
      <c r="BR682">
        <v>0</v>
      </c>
      <c r="BS682">
        <v>1</v>
      </c>
      <c r="BT682">
        <v>1</v>
      </c>
      <c r="BU682">
        <v>1</v>
      </c>
      <c r="BV682">
        <v>1</v>
      </c>
      <c r="BW682">
        <v>1</v>
      </c>
      <c r="BX682">
        <v>1</v>
      </c>
      <c r="BY682" t="s">
        <v>3</v>
      </c>
      <c r="BZ682">
        <v>91</v>
      </c>
      <c r="CA682">
        <v>48</v>
      </c>
      <c r="CB682" t="s">
        <v>3</v>
      </c>
      <c r="CE682">
        <v>0</v>
      </c>
      <c r="CF682">
        <v>0</v>
      </c>
      <c r="CG682">
        <v>0</v>
      </c>
      <c r="CM682">
        <v>0</v>
      </c>
      <c r="CN682" t="s">
        <v>3</v>
      </c>
      <c r="CO682">
        <v>0</v>
      </c>
      <c r="CP682">
        <f t="shared" si="493"/>
        <v>0</v>
      </c>
      <c r="CQ682">
        <f>SUMIF(SmtRes!AQ458:'SmtRes'!AQ460,"=1",SmtRes!AA458:'SmtRes'!AA460)</f>
        <v>0</v>
      </c>
      <c r="CR682">
        <f>SUMIF(SmtRes!AQ458:'SmtRes'!AQ460,"=1",SmtRes!AB458:'SmtRes'!AB460)</f>
        <v>54.86</v>
      </c>
      <c r="CS682">
        <f>SUMIF(SmtRes!AQ458:'SmtRes'!AQ460,"=1",SmtRes!AC458:'SmtRes'!AC460)</f>
        <v>446.68</v>
      </c>
      <c r="CT682">
        <f>SUMIF(SmtRes!AQ458:'SmtRes'!AQ460,"=1",SmtRes!AD458:'SmtRes'!AD460)</f>
        <v>420.4</v>
      </c>
      <c r="CU682">
        <f t="shared" si="494"/>
        <v>0</v>
      </c>
      <c r="CV682">
        <f>SUMIF(SmtRes!AQ458:'SmtRes'!AQ460,"=1",SmtRes!BU458:'SmtRes'!BU460)</f>
        <v>17.89</v>
      </c>
      <c r="CW682">
        <f>SUMIF(SmtRes!AQ458:'SmtRes'!AQ460,"=1",SmtRes!BV458:'SmtRes'!BV460)</f>
        <v>0.08</v>
      </c>
      <c r="CX682">
        <f t="shared" si="495"/>
        <v>0</v>
      </c>
      <c r="CY682">
        <f>(((S682+R682)*AT682)/100)</f>
        <v>0</v>
      </c>
      <c r="CZ682">
        <f>(((S682+R682)*AU682)/100)</f>
        <v>0</v>
      </c>
      <c r="DC682" t="s">
        <v>3</v>
      </c>
      <c r="DD682" t="s">
        <v>3</v>
      </c>
      <c r="DE682" t="s">
        <v>3</v>
      </c>
      <c r="DF682" t="s">
        <v>3</v>
      </c>
      <c r="DG682" t="s">
        <v>3</v>
      </c>
      <c r="DH682" t="s">
        <v>3</v>
      </c>
      <c r="DI682" t="s">
        <v>3</v>
      </c>
      <c r="DJ682" t="s">
        <v>3</v>
      </c>
      <c r="DK682" t="s">
        <v>3</v>
      </c>
      <c r="DL682" t="s">
        <v>3</v>
      </c>
      <c r="DM682" t="s">
        <v>3</v>
      </c>
      <c r="DN682">
        <v>0</v>
      </c>
      <c r="DO682">
        <v>0</v>
      </c>
      <c r="DP682">
        <v>1</v>
      </c>
      <c r="DQ682">
        <v>1</v>
      </c>
      <c r="DU682">
        <v>1013</v>
      </c>
      <c r="DV682" t="s">
        <v>203</v>
      </c>
      <c r="DW682" t="s">
        <v>203</v>
      </c>
      <c r="DX682">
        <v>1</v>
      </c>
      <c r="DZ682" t="s">
        <v>3</v>
      </c>
      <c r="EA682" t="s">
        <v>3</v>
      </c>
      <c r="EB682" t="s">
        <v>3</v>
      </c>
      <c r="EC682" t="s">
        <v>3</v>
      </c>
      <c r="EE682">
        <v>31728098</v>
      </c>
      <c r="EF682">
        <v>6</v>
      </c>
      <c r="EG682" t="s">
        <v>52</v>
      </c>
      <c r="EH682">
        <v>101</v>
      </c>
      <c r="EI682" t="s">
        <v>603</v>
      </c>
      <c r="EJ682">
        <v>1</v>
      </c>
      <c r="EK682">
        <v>67001</v>
      </c>
      <c r="EL682" t="s">
        <v>603</v>
      </c>
      <c r="EM682" t="s">
        <v>604</v>
      </c>
      <c r="EO682" t="s">
        <v>3</v>
      </c>
      <c r="EQ682">
        <v>0</v>
      </c>
      <c r="ER682">
        <v>0</v>
      </c>
      <c r="ES682">
        <v>0</v>
      </c>
      <c r="ET682">
        <v>0</v>
      </c>
      <c r="EU682">
        <v>0</v>
      </c>
      <c r="EV682">
        <v>0</v>
      </c>
      <c r="EW682">
        <v>17.89</v>
      </c>
      <c r="EX682">
        <v>0.08</v>
      </c>
      <c r="EY682">
        <v>0</v>
      </c>
      <c r="FQ682">
        <v>0</v>
      </c>
      <c r="FR682">
        <f t="shared" si="496"/>
        <v>0</v>
      </c>
      <c r="FS682">
        <v>0</v>
      </c>
      <c r="FX682">
        <v>91</v>
      </c>
      <c r="FY682">
        <v>48</v>
      </c>
      <c r="GA682" t="s">
        <v>3</v>
      </c>
      <c r="GD682">
        <v>1</v>
      </c>
      <c r="GF682">
        <v>-155814737</v>
      </c>
      <c r="GG682">
        <v>2</v>
      </c>
      <c r="GH682">
        <v>1</v>
      </c>
      <c r="GI682">
        <v>-2</v>
      </c>
      <c r="GJ682">
        <v>0</v>
      </c>
      <c r="GK682">
        <v>0</v>
      </c>
      <c r="GL682">
        <f t="shared" si="497"/>
        <v>0</v>
      </c>
      <c r="GM682">
        <f t="shared" si="498"/>
        <v>0</v>
      </c>
      <c r="GN682">
        <f t="shared" si="499"/>
        <v>0</v>
      </c>
      <c r="GO682">
        <f t="shared" si="500"/>
        <v>0</v>
      </c>
      <c r="GP682">
        <f t="shared" si="501"/>
        <v>0</v>
      </c>
      <c r="GR682">
        <v>0</v>
      </c>
      <c r="GS682">
        <v>3</v>
      </c>
      <c r="GT682">
        <v>0</v>
      </c>
      <c r="GU682" t="s">
        <v>3</v>
      </c>
      <c r="GV682">
        <f t="shared" si="502"/>
        <v>0</v>
      </c>
      <c r="GW682">
        <v>1</v>
      </c>
      <c r="GX682">
        <f t="shared" si="503"/>
        <v>0</v>
      </c>
      <c r="HA682">
        <v>0</v>
      </c>
      <c r="HB682">
        <v>0</v>
      </c>
      <c r="HC682">
        <f t="shared" si="504"/>
        <v>0</v>
      </c>
      <c r="HE682" t="s">
        <v>3</v>
      </c>
      <c r="HF682" t="s">
        <v>3</v>
      </c>
      <c r="HM682" t="s">
        <v>3</v>
      </c>
      <c r="HN682" t="s">
        <v>605</v>
      </c>
      <c r="HO682" t="s">
        <v>606</v>
      </c>
      <c r="HP682" t="s">
        <v>603</v>
      </c>
      <c r="HQ682" t="s">
        <v>603</v>
      </c>
      <c r="IK682">
        <v>0</v>
      </c>
    </row>
    <row r="683" spans="1:245" x14ac:dyDescent="0.2">
      <c r="A683">
        <v>17</v>
      </c>
      <c r="B683">
        <v>1</v>
      </c>
      <c r="C683">
        <f>ROW(SmtRes!A465)</f>
        <v>465</v>
      </c>
      <c r="D683">
        <f>ROW(EtalonRes!A465)</f>
        <v>465</v>
      </c>
      <c r="E683" t="s">
        <v>691</v>
      </c>
      <c r="F683" t="s">
        <v>608</v>
      </c>
      <c r="G683" t="s">
        <v>609</v>
      </c>
      <c r="H683" t="s">
        <v>203</v>
      </c>
      <c r="I683">
        <v>0</v>
      </c>
      <c r="J683">
        <v>0</v>
      </c>
      <c r="K683">
        <v>0</v>
      </c>
      <c r="O683">
        <f t="shared" si="485"/>
        <v>0</v>
      </c>
      <c r="P683">
        <f>SUMIF(SmtRes!AQ461:'SmtRes'!AQ465,"=1",SmtRes!DF461:'SmtRes'!DF465)</f>
        <v>0</v>
      </c>
      <c r="Q683">
        <f>SUMIF(SmtRes!AQ461:'SmtRes'!AQ465,"=1",SmtRes!DG461:'SmtRes'!DG465)</f>
        <v>0</v>
      </c>
      <c r="R683">
        <f>SUMIF(SmtRes!AQ461:'SmtRes'!AQ465,"=1",SmtRes!DH461:'SmtRes'!DH465)</f>
        <v>0</v>
      </c>
      <c r="S683">
        <f>SUMIF(SmtRes!AQ461:'SmtRes'!AQ465,"=1",SmtRes!DI461:'SmtRes'!DI465)</f>
        <v>0</v>
      </c>
      <c r="T683">
        <f t="shared" si="486"/>
        <v>0</v>
      </c>
      <c r="U683">
        <f>SUMIF(SmtRes!AQ461:'SmtRes'!AQ465,"=1",SmtRes!CV461:'SmtRes'!CV465)</f>
        <v>0</v>
      </c>
      <c r="V683">
        <f>SUMIF(SmtRes!AQ461:'SmtRes'!AQ465,"=1",SmtRes!CW461:'SmtRes'!CW465)</f>
        <v>0</v>
      </c>
      <c r="W683">
        <f t="shared" si="487"/>
        <v>0</v>
      </c>
      <c r="X683">
        <f t="shared" si="488"/>
        <v>0</v>
      </c>
      <c r="Y683">
        <f t="shared" si="489"/>
        <v>0</v>
      </c>
      <c r="AA683">
        <v>32945098</v>
      </c>
      <c r="AB683">
        <f t="shared" si="490"/>
        <v>9960.4951999999994</v>
      </c>
      <c r="AC683">
        <f>ROUND((0),6)</f>
        <v>0</v>
      </c>
      <c r="AD683">
        <f>ROUND((((SUM(SmtRes!BR461:'SmtRes'!BR465))-(SUM(SmtRes!BS461:'SmtRes'!BS465)))+AE683),6)</f>
        <v>169.5008</v>
      </c>
      <c r="AE683">
        <f>ROUND((SUM(SmtRes!BS461:'SmtRes'!BS465)),6)</f>
        <v>140.83439999999999</v>
      </c>
      <c r="AF683">
        <f>ROUND((SUM(SmtRes!BT461:'SmtRes'!BT465)),6)</f>
        <v>9790.9943999999996</v>
      </c>
      <c r="AG683">
        <f t="shared" si="491"/>
        <v>0</v>
      </c>
      <c r="AH683">
        <f>(SUM(SmtRes!BU461:'SmtRes'!BU465))</f>
        <v>19.57</v>
      </c>
      <c r="AI683">
        <f>(SUM(SmtRes!BV461:'SmtRes'!BV465))</f>
        <v>0.28000000000000003</v>
      </c>
      <c r="AJ683">
        <f t="shared" si="492"/>
        <v>0</v>
      </c>
      <c r="AK683">
        <v>10101.329600000001</v>
      </c>
      <c r="AL683">
        <v>0</v>
      </c>
      <c r="AM683">
        <v>169.50080000000003</v>
      </c>
      <c r="AN683">
        <v>140.83440000000002</v>
      </c>
      <c r="AO683">
        <v>9790.9944000000014</v>
      </c>
      <c r="AP683">
        <v>0</v>
      </c>
      <c r="AQ683">
        <v>19.57</v>
      </c>
      <c r="AR683">
        <v>0.28000000000000003</v>
      </c>
      <c r="AS683">
        <v>0</v>
      </c>
      <c r="AT683">
        <v>97</v>
      </c>
      <c r="AU683">
        <v>51</v>
      </c>
      <c r="AV683">
        <v>1</v>
      </c>
      <c r="AW683">
        <v>1</v>
      </c>
      <c r="AZ683">
        <v>1</v>
      </c>
      <c r="BA683">
        <v>1</v>
      </c>
      <c r="BB683">
        <v>1</v>
      </c>
      <c r="BC683">
        <v>1</v>
      </c>
      <c r="BD683" t="s">
        <v>3</v>
      </c>
      <c r="BE683" t="s">
        <v>3</v>
      </c>
      <c r="BF683" t="s">
        <v>3</v>
      </c>
      <c r="BG683" t="s">
        <v>3</v>
      </c>
      <c r="BH683">
        <v>0</v>
      </c>
      <c r="BI683">
        <v>2</v>
      </c>
      <c r="BJ683" t="s">
        <v>610</v>
      </c>
      <c r="BM683">
        <v>108001</v>
      </c>
      <c r="BN683">
        <v>0</v>
      </c>
      <c r="BO683" t="s">
        <v>3</v>
      </c>
      <c r="BP683">
        <v>0</v>
      </c>
      <c r="BQ683">
        <v>3</v>
      </c>
      <c r="BR683">
        <v>0</v>
      </c>
      <c r="BS683">
        <v>1</v>
      </c>
      <c r="BT683">
        <v>1</v>
      </c>
      <c r="BU683">
        <v>1</v>
      </c>
      <c r="BV683">
        <v>1</v>
      </c>
      <c r="BW683">
        <v>1</v>
      </c>
      <c r="BX683">
        <v>1</v>
      </c>
      <c r="BY683" t="s">
        <v>3</v>
      </c>
      <c r="BZ683">
        <v>97</v>
      </c>
      <c r="CA683">
        <v>51</v>
      </c>
      <c r="CB683" t="s">
        <v>3</v>
      </c>
      <c r="CE683">
        <v>0</v>
      </c>
      <c r="CF683">
        <v>0</v>
      </c>
      <c r="CG683">
        <v>0</v>
      </c>
      <c r="CM683">
        <v>0</v>
      </c>
      <c r="CN683" t="s">
        <v>3</v>
      </c>
      <c r="CO683">
        <v>0</v>
      </c>
      <c r="CP683">
        <f t="shared" si="493"/>
        <v>0</v>
      </c>
      <c r="CQ683">
        <f>SUMIF(SmtRes!AQ461:'SmtRes'!AQ465,"=1",SmtRes!AA461:'SmtRes'!AA465)</f>
        <v>0</v>
      </c>
      <c r="CR683">
        <f>SUMIF(SmtRes!AQ461:'SmtRes'!AQ465,"=1",SmtRes!AB461:'SmtRes'!AB465)</f>
        <v>605.36</v>
      </c>
      <c r="CS683">
        <f>SUMIF(SmtRes!AQ461:'SmtRes'!AQ465,"=1",SmtRes!AC461:'SmtRes'!AC465)</f>
        <v>502.98</v>
      </c>
      <c r="CT683">
        <f>SUMIF(SmtRes!AQ461:'SmtRes'!AQ465,"=1",SmtRes!AD461:'SmtRes'!AD465)</f>
        <v>878.34</v>
      </c>
      <c r="CU683">
        <f t="shared" si="494"/>
        <v>0</v>
      </c>
      <c r="CV683">
        <f>SUMIF(SmtRes!AQ461:'SmtRes'!AQ465,"=1",SmtRes!BU461:'SmtRes'!BU465)</f>
        <v>19.57</v>
      </c>
      <c r="CW683">
        <f>SUMIF(SmtRes!AQ461:'SmtRes'!AQ465,"=1",SmtRes!BV461:'SmtRes'!BV465)</f>
        <v>0.28000000000000003</v>
      </c>
      <c r="CX683">
        <f t="shared" si="495"/>
        <v>0</v>
      </c>
      <c r="CY683">
        <f>(((S683+R683)*AT683)/100)</f>
        <v>0</v>
      </c>
      <c r="CZ683">
        <f>(((S683+R683)*AU683)/100)</f>
        <v>0</v>
      </c>
      <c r="DC683" t="s">
        <v>3</v>
      </c>
      <c r="DD683" t="s">
        <v>3</v>
      </c>
      <c r="DE683" t="s">
        <v>3</v>
      </c>
      <c r="DF683" t="s">
        <v>3</v>
      </c>
      <c r="DG683" t="s">
        <v>3</v>
      </c>
      <c r="DH683" t="s">
        <v>3</v>
      </c>
      <c r="DI683" t="s">
        <v>3</v>
      </c>
      <c r="DJ683" t="s">
        <v>3</v>
      </c>
      <c r="DK683" t="s">
        <v>3</v>
      </c>
      <c r="DL683" t="s">
        <v>3</v>
      </c>
      <c r="DM683" t="s">
        <v>3</v>
      </c>
      <c r="DN683">
        <v>0</v>
      </c>
      <c r="DO683">
        <v>0</v>
      </c>
      <c r="DP683">
        <v>1</v>
      </c>
      <c r="DQ683">
        <v>1</v>
      </c>
      <c r="DU683">
        <v>1013</v>
      </c>
      <c r="DV683" t="s">
        <v>203</v>
      </c>
      <c r="DW683" t="s">
        <v>203</v>
      </c>
      <c r="DX683">
        <v>1</v>
      </c>
      <c r="DZ683" t="s">
        <v>3</v>
      </c>
      <c r="EA683" t="s">
        <v>3</v>
      </c>
      <c r="EB683" t="s">
        <v>3</v>
      </c>
      <c r="EC683" t="s">
        <v>3</v>
      </c>
      <c r="EE683">
        <v>31727857</v>
      </c>
      <c r="EF683">
        <v>3</v>
      </c>
      <c r="EG683" t="s">
        <v>611</v>
      </c>
      <c r="EH683">
        <v>0</v>
      </c>
      <c r="EI683" t="s">
        <v>3</v>
      </c>
      <c r="EJ683">
        <v>2</v>
      </c>
      <c r="EK683">
        <v>108001</v>
      </c>
      <c r="EL683" t="s">
        <v>612</v>
      </c>
      <c r="EM683" t="s">
        <v>613</v>
      </c>
      <c r="EO683" t="s">
        <v>3</v>
      </c>
      <c r="EQ683">
        <v>0</v>
      </c>
      <c r="ER683">
        <v>0</v>
      </c>
      <c r="ES683">
        <v>0</v>
      </c>
      <c r="ET683">
        <v>0</v>
      </c>
      <c r="EU683">
        <v>0</v>
      </c>
      <c r="EV683">
        <v>0</v>
      </c>
      <c r="EW683">
        <v>19.57</v>
      </c>
      <c r="EX683">
        <v>0.28000000000000003</v>
      </c>
      <c r="EY683">
        <v>0</v>
      </c>
      <c r="FQ683">
        <v>0</v>
      </c>
      <c r="FR683">
        <f t="shared" si="496"/>
        <v>0</v>
      </c>
      <c r="FS683">
        <v>0</v>
      </c>
      <c r="FX683">
        <v>97</v>
      </c>
      <c r="FY683">
        <v>51</v>
      </c>
      <c r="GA683" t="s">
        <v>3</v>
      </c>
      <c r="GD683">
        <v>1</v>
      </c>
      <c r="GF683">
        <v>-2021971473</v>
      </c>
      <c r="GG683">
        <v>2</v>
      </c>
      <c r="GH683">
        <v>1</v>
      </c>
      <c r="GI683">
        <v>-2</v>
      </c>
      <c r="GJ683">
        <v>0</v>
      </c>
      <c r="GK683">
        <v>0</v>
      </c>
      <c r="GL683">
        <f t="shared" si="497"/>
        <v>0</v>
      </c>
      <c r="GM683">
        <f t="shared" si="498"/>
        <v>0</v>
      </c>
      <c r="GN683">
        <f t="shared" si="499"/>
        <v>0</v>
      </c>
      <c r="GO683">
        <f t="shared" si="500"/>
        <v>0</v>
      </c>
      <c r="GP683">
        <f t="shared" si="501"/>
        <v>0</v>
      </c>
      <c r="GR683">
        <v>0</v>
      </c>
      <c r="GS683">
        <v>3</v>
      </c>
      <c r="GT683">
        <v>0</v>
      </c>
      <c r="GU683" t="s">
        <v>3</v>
      </c>
      <c r="GV683">
        <f t="shared" si="502"/>
        <v>0</v>
      </c>
      <c r="GW683">
        <v>1</v>
      </c>
      <c r="GX683">
        <f t="shared" si="503"/>
        <v>0</v>
      </c>
      <c r="HA683">
        <v>0</v>
      </c>
      <c r="HB683">
        <v>0</v>
      </c>
      <c r="HC683">
        <f t="shared" si="504"/>
        <v>0</v>
      </c>
      <c r="HE683" t="s">
        <v>3</v>
      </c>
      <c r="HF683" t="s">
        <v>3</v>
      </c>
      <c r="HM683" t="s">
        <v>3</v>
      </c>
      <c r="HN683" t="s">
        <v>614</v>
      </c>
      <c r="HO683" t="s">
        <v>615</v>
      </c>
      <c r="HP683" t="s">
        <v>612</v>
      </c>
      <c r="HQ683" t="s">
        <v>612</v>
      </c>
      <c r="IK683">
        <v>0</v>
      </c>
    </row>
    <row r="684" spans="1:245" x14ac:dyDescent="0.2">
      <c r="A684">
        <v>18</v>
      </c>
      <c r="B684">
        <v>1</v>
      </c>
      <c r="C684">
        <v>465</v>
      </c>
      <c r="E684" t="s">
        <v>692</v>
      </c>
      <c r="F684" t="s">
        <v>617</v>
      </c>
      <c r="G684" t="s">
        <v>618</v>
      </c>
      <c r="H684" t="s">
        <v>619</v>
      </c>
      <c r="I684">
        <v>0</v>
      </c>
      <c r="J684">
        <v>2</v>
      </c>
      <c r="K684">
        <v>0</v>
      </c>
      <c r="O684">
        <f>ROUND(P684,2)</f>
        <v>0</v>
      </c>
      <c r="P684">
        <f>ROUND(ROUND(ROUND(SUMIF(SmtRes!AQ461:'SmtRes'!AQ465,"=1",SmtRes!CU461:'SmtRes'!CU465),2),2)*I684/100,2)</f>
        <v>0</v>
      </c>
      <c r="Q684">
        <f>ROUND(CR684*I684,2)</f>
        <v>0</v>
      </c>
      <c r="R684">
        <f>ROUND(CS684*I684,2)</f>
        <v>0</v>
      </c>
      <c r="S684">
        <f>ROUND(CT684*I684,2)</f>
        <v>0</v>
      </c>
      <c r="T684">
        <f t="shared" si="486"/>
        <v>0</v>
      </c>
      <c r="U684">
        <f>ROUND(CV684*I684,7)</f>
        <v>0</v>
      </c>
      <c r="V684">
        <f>ROUND(CW684*I684,7)</f>
        <v>0</v>
      </c>
      <c r="W684">
        <f t="shared" si="487"/>
        <v>0</v>
      </c>
      <c r="X684">
        <f t="shared" si="488"/>
        <v>0</v>
      </c>
      <c r="Y684">
        <f t="shared" si="489"/>
        <v>0</v>
      </c>
      <c r="AA684">
        <v>32945098</v>
      </c>
      <c r="AB684">
        <f t="shared" si="490"/>
        <v>0</v>
      </c>
      <c r="AC684">
        <f>ROUND((ES684),6)</f>
        <v>0</v>
      </c>
      <c r="AD684">
        <f>ROUND((((ET684)-(EU684))+AE684),6)</f>
        <v>0</v>
      </c>
      <c r="AE684">
        <f>ROUND((EU684),6)</f>
        <v>0</v>
      </c>
      <c r="AF684">
        <f>ROUND((EV684),6)</f>
        <v>0</v>
      </c>
      <c r="AG684">
        <f t="shared" si="491"/>
        <v>0</v>
      </c>
      <c r="AH684">
        <f>(EW684)</f>
        <v>0</v>
      </c>
      <c r="AI684">
        <f>(EX684)</f>
        <v>0</v>
      </c>
      <c r="AJ684">
        <f t="shared" si="492"/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97</v>
      </c>
      <c r="AU684">
        <v>51</v>
      </c>
      <c r="AV684">
        <v>1</v>
      </c>
      <c r="AW684">
        <v>1</v>
      </c>
      <c r="AZ684">
        <v>1</v>
      </c>
      <c r="BA684">
        <v>1</v>
      </c>
      <c r="BB684">
        <v>1</v>
      </c>
      <c r="BC684">
        <v>1</v>
      </c>
      <c r="BD684" t="s">
        <v>3</v>
      </c>
      <c r="BE684" t="s">
        <v>3</v>
      </c>
      <c r="BF684" t="s">
        <v>3</v>
      </c>
      <c r="BG684" t="s">
        <v>3</v>
      </c>
      <c r="BH684">
        <v>3</v>
      </c>
      <c r="BI684">
        <v>2</v>
      </c>
      <c r="BJ684" t="s">
        <v>3</v>
      </c>
      <c r="BM684">
        <v>108001</v>
      </c>
      <c r="BN684">
        <v>0</v>
      </c>
      <c r="BO684" t="s">
        <v>3</v>
      </c>
      <c r="BP684">
        <v>0</v>
      </c>
      <c r="BQ684">
        <v>3</v>
      </c>
      <c r="BR684">
        <v>0</v>
      </c>
      <c r="BS684">
        <v>1</v>
      </c>
      <c r="BT684">
        <v>1</v>
      </c>
      <c r="BU684">
        <v>1</v>
      </c>
      <c r="BV684">
        <v>1</v>
      </c>
      <c r="BW684">
        <v>1</v>
      </c>
      <c r="BX684">
        <v>1</v>
      </c>
      <c r="BY684" t="s">
        <v>3</v>
      </c>
      <c r="BZ684">
        <v>97</v>
      </c>
      <c r="CA684">
        <v>51</v>
      </c>
      <c r="CB684" t="s">
        <v>3</v>
      </c>
      <c r="CE684">
        <v>0</v>
      </c>
      <c r="CF684">
        <v>0</v>
      </c>
      <c r="CG684">
        <v>0</v>
      </c>
      <c r="CM684">
        <v>0</v>
      </c>
      <c r="CN684" t="s">
        <v>3</v>
      </c>
      <c r="CO684">
        <v>0</v>
      </c>
      <c r="CP684">
        <f>0</f>
        <v>0</v>
      </c>
      <c r="CQ684">
        <f>0</f>
        <v>0</v>
      </c>
      <c r="CR684">
        <f>0</f>
        <v>0</v>
      </c>
      <c r="CS684">
        <f>0</f>
        <v>0</v>
      </c>
      <c r="CT684">
        <f>0</f>
        <v>0</v>
      </c>
      <c r="CU684">
        <f>0</f>
        <v>0</v>
      </c>
      <c r="CV684">
        <f>0</f>
        <v>0</v>
      </c>
      <c r="CW684">
        <f>0</f>
        <v>0</v>
      </c>
      <c r="CX684">
        <f>0</f>
        <v>0</v>
      </c>
      <c r="CY684">
        <f>0</f>
        <v>0</v>
      </c>
      <c r="CZ684">
        <f>0</f>
        <v>0</v>
      </c>
      <c r="DC684" t="s">
        <v>3</v>
      </c>
      <c r="DD684" t="s">
        <v>3</v>
      </c>
      <c r="DE684" t="s">
        <v>3</v>
      </c>
      <c r="DF684" t="s">
        <v>3</v>
      </c>
      <c r="DG684" t="s">
        <v>3</v>
      </c>
      <c r="DH684" t="s">
        <v>3</v>
      </c>
      <c r="DI684" t="s">
        <v>3</v>
      </c>
      <c r="DJ684" t="s">
        <v>3</v>
      </c>
      <c r="DK684" t="s">
        <v>3</v>
      </c>
      <c r="DL684" t="s">
        <v>3</v>
      </c>
      <c r="DM684" t="s">
        <v>3</v>
      </c>
      <c r="DN684">
        <v>0</v>
      </c>
      <c r="DO684">
        <v>0</v>
      </c>
      <c r="DP684">
        <v>1</v>
      </c>
      <c r="DQ684">
        <v>1</v>
      </c>
      <c r="DU684">
        <v>1013</v>
      </c>
      <c r="DV684" t="s">
        <v>619</v>
      </c>
      <c r="DW684" t="s">
        <v>619</v>
      </c>
      <c r="DX684">
        <v>1</v>
      </c>
      <c r="DZ684" t="s">
        <v>3</v>
      </c>
      <c r="EA684" t="s">
        <v>3</v>
      </c>
      <c r="EB684" t="s">
        <v>3</v>
      </c>
      <c r="EC684" t="s">
        <v>3</v>
      </c>
      <c r="EE684">
        <v>31727857</v>
      </c>
      <c r="EF684">
        <v>3</v>
      </c>
      <c r="EG684" t="s">
        <v>611</v>
      </c>
      <c r="EH684">
        <v>0</v>
      </c>
      <c r="EI684" t="s">
        <v>3</v>
      </c>
      <c r="EJ684">
        <v>2</v>
      </c>
      <c r="EK684">
        <v>108001</v>
      </c>
      <c r="EL684" t="s">
        <v>612</v>
      </c>
      <c r="EM684" t="s">
        <v>613</v>
      </c>
      <c r="EO684" t="s">
        <v>3</v>
      </c>
      <c r="EQ684">
        <v>0</v>
      </c>
      <c r="ER684">
        <v>0</v>
      </c>
      <c r="ES684">
        <v>0</v>
      </c>
      <c r="ET684">
        <v>0</v>
      </c>
      <c r="EU684">
        <v>0</v>
      </c>
      <c r="EV684">
        <v>0</v>
      </c>
      <c r="EW684">
        <v>0</v>
      </c>
      <c r="EX684">
        <v>0</v>
      </c>
      <c r="FQ684">
        <v>0</v>
      </c>
      <c r="FR684">
        <f t="shared" si="496"/>
        <v>0</v>
      </c>
      <c r="FS684">
        <v>0</v>
      </c>
      <c r="FX684">
        <v>97</v>
      </c>
      <c r="FY684">
        <v>51</v>
      </c>
      <c r="GA684" t="s">
        <v>3</v>
      </c>
      <c r="GD684">
        <v>1</v>
      </c>
      <c r="GF684">
        <v>274903907</v>
      </c>
      <c r="GG684">
        <v>2</v>
      </c>
      <c r="GH684">
        <v>1</v>
      </c>
      <c r="GI684">
        <v>-2</v>
      </c>
      <c r="GJ684">
        <v>0</v>
      </c>
      <c r="GK684">
        <v>0</v>
      </c>
      <c r="GL684">
        <f t="shared" si="497"/>
        <v>0</v>
      </c>
      <c r="GM684">
        <f t="shared" si="498"/>
        <v>0</v>
      </c>
      <c r="GN684">
        <f t="shared" si="499"/>
        <v>0</v>
      </c>
      <c r="GO684">
        <f t="shared" si="500"/>
        <v>0</v>
      </c>
      <c r="GP684">
        <f t="shared" si="501"/>
        <v>0</v>
      </c>
      <c r="GR684">
        <v>0</v>
      </c>
      <c r="GS684">
        <v>3</v>
      </c>
      <c r="GT684">
        <v>0</v>
      </c>
      <c r="GU684" t="s">
        <v>3</v>
      </c>
      <c r="GV684">
        <f t="shared" si="502"/>
        <v>0</v>
      </c>
      <c r="GW684">
        <v>1</v>
      </c>
      <c r="GX684">
        <f t="shared" si="503"/>
        <v>0</v>
      </c>
      <c r="HA684">
        <v>0</v>
      </c>
      <c r="HB684">
        <v>0</v>
      </c>
      <c r="HC684">
        <f>0</f>
        <v>0</v>
      </c>
      <c r="HE684" t="s">
        <v>3</v>
      </c>
      <c r="HF684" t="s">
        <v>3</v>
      </c>
      <c r="HM684" t="s">
        <v>3</v>
      </c>
      <c r="HN684" t="s">
        <v>614</v>
      </c>
      <c r="HO684" t="s">
        <v>615</v>
      </c>
      <c r="HP684" t="s">
        <v>612</v>
      </c>
      <c r="HQ684" t="s">
        <v>612</v>
      </c>
      <c r="IK684">
        <v>0</v>
      </c>
    </row>
    <row r="685" spans="1:245" x14ac:dyDescent="0.2">
      <c r="A685">
        <v>17</v>
      </c>
      <c r="B685">
        <v>1</v>
      </c>
      <c r="E685" t="s">
        <v>693</v>
      </c>
      <c r="F685" t="s">
        <v>621</v>
      </c>
      <c r="G685" t="s">
        <v>1039</v>
      </c>
      <c r="H685" t="s">
        <v>370</v>
      </c>
      <c r="I685">
        <v>0</v>
      </c>
      <c r="J685">
        <v>0</v>
      </c>
      <c r="K685">
        <v>0</v>
      </c>
      <c r="O685">
        <f>ROUND(CP685,2)</f>
        <v>0</v>
      </c>
      <c r="P685">
        <f>ROUND(CQ685*I685,2)</f>
        <v>0</v>
      </c>
      <c r="Q685">
        <f>ROUND(CR685*I685,2)</f>
        <v>0</v>
      </c>
      <c r="R685">
        <f>ROUND(CS685*I685,2)</f>
        <v>0</v>
      </c>
      <c r="S685">
        <f>ROUND(CT685*I685,2)</f>
        <v>0</v>
      </c>
      <c r="T685">
        <f t="shared" si="486"/>
        <v>0</v>
      </c>
      <c r="U685">
        <f>ROUND(CV685*I685,7)</f>
        <v>0</v>
      </c>
      <c r="V685">
        <f>ROUND(CW685*I685,7)</f>
        <v>0</v>
      </c>
      <c r="W685">
        <f t="shared" si="487"/>
        <v>0</v>
      </c>
      <c r="X685">
        <f t="shared" si="488"/>
        <v>0</v>
      </c>
      <c r="Y685">
        <f t="shared" si="489"/>
        <v>0</v>
      </c>
      <c r="AA685">
        <v>32945098</v>
      </c>
      <c r="AB685">
        <f t="shared" si="490"/>
        <v>2925</v>
      </c>
      <c r="AC685">
        <f>ROUND((ES685),6)</f>
        <v>2925</v>
      </c>
      <c r="AD685">
        <f>ROUND((((ET685)-(EU685))+AE685),6)</f>
        <v>0</v>
      </c>
      <c r="AE685">
        <f>ROUND((EU685),6)</f>
        <v>0</v>
      </c>
      <c r="AF685">
        <f>ROUND((EV685),6)</f>
        <v>0</v>
      </c>
      <c r="AG685">
        <f t="shared" si="491"/>
        <v>0</v>
      </c>
      <c r="AH685">
        <f>(EW685)</f>
        <v>0</v>
      </c>
      <c r="AI685">
        <f>(EX685)</f>
        <v>0</v>
      </c>
      <c r="AJ685">
        <f t="shared" si="492"/>
        <v>0</v>
      </c>
      <c r="AK685">
        <v>2925</v>
      </c>
      <c r="AL685">
        <v>2925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1</v>
      </c>
      <c r="AW685">
        <v>1</v>
      </c>
      <c r="AZ685">
        <v>1</v>
      </c>
      <c r="BA685">
        <v>1</v>
      </c>
      <c r="BB685">
        <v>1</v>
      </c>
      <c r="BC685">
        <v>1.63</v>
      </c>
      <c r="BD685" t="s">
        <v>3</v>
      </c>
      <c r="BE685" t="s">
        <v>3</v>
      </c>
      <c r="BF685" t="s">
        <v>3</v>
      </c>
      <c r="BG685" t="s">
        <v>3</v>
      </c>
      <c r="BH685">
        <v>3</v>
      </c>
      <c r="BI685">
        <v>2</v>
      </c>
      <c r="BJ685" t="s">
        <v>622</v>
      </c>
      <c r="BM685">
        <v>500002</v>
      </c>
      <c r="BN685">
        <v>0</v>
      </c>
      <c r="BO685" t="s">
        <v>621</v>
      </c>
      <c r="BP685">
        <v>1</v>
      </c>
      <c r="BQ685">
        <v>12</v>
      </c>
      <c r="BR685">
        <v>0</v>
      </c>
      <c r="BS685">
        <v>1</v>
      </c>
      <c r="BT685">
        <v>1</v>
      </c>
      <c r="BU685">
        <v>1</v>
      </c>
      <c r="BV685">
        <v>1</v>
      </c>
      <c r="BW685">
        <v>1</v>
      </c>
      <c r="BX685">
        <v>1</v>
      </c>
      <c r="BY685" t="s">
        <v>3</v>
      </c>
      <c r="BZ685">
        <v>0</v>
      </c>
      <c r="CA685">
        <v>0</v>
      </c>
      <c r="CB685" t="s">
        <v>3</v>
      </c>
      <c r="CE685">
        <v>0</v>
      </c>
      <c r="CF685">
        <v>0</v>
      </c>
      <c r="CG685">
        <v>0</v>
      </c>
      <c r="CM685">
        <v>0</v>
      </c>
      <c r="CN685" t="s">
        <v>3</v>
      </c>
      <c r="CO685">
        <v>0</v>
      </c>
      <c r="CP685">
        <f>(P685+Q685+S685+R685)</f>
        <v>0</v>
      </c>
      <c r="CQ685">
        <f>ROUND(AL685*BC685,2)</f>
        <v>4767.75</v>
      </c>
      <c r="CR685">
        <f>ROUND(AM685*BB685,2)</f>
        <v>0</v>
      </c>
      <c r="CS685">
        <f>ROUND(AN685*BS685,2)</f>
        <v>0</v>
      </c>
      <c r="CT685">
        <f>ROUND(AO685*BA685,2)</f>
        <v>0</v>
      </c>
      <c r="CU685">
        <f>AG685</f>
        <v>0</v>
      </c>
      <c r="CV685">
        <f>AH685</f>
        <v>0</v>
      </c>
      <c r="CW685">
        <f>AI685</f>
        <v>0</v>
      </c>
      <c r="CX685">
        <f>AJ685</f>
        <v>0</v>
      </c>
      <c r="CY685">
        <f>0</f>
        <v>0</v>
      </c>
      <c r="CZ685">
        <f>0</f>
        <v>0</v>
      </c>
      <c r="DC685" t="s">
        <v>3</v>
      </c>
      <c r="DD685" t="s">
        <v>3</v>
      </c>
      <c r="DE685" t="s">
        <v>3</v>
      </c>
      <c r="DF685" t="s">
        <v>3</v>
      </c>
      <c r="DG685" t="s">
        <v>3</v>
      </c>
      <c r="DH685" t="s">
        <v>3</v>
      </c>
      <c r="DI685" t="s">
        <v>3</v>
      </c>
      <c r="DJ685" t="s">
        <v>3</v>
      </c>
      <c r="DK685" t="s">
        <v>3</v>
      </c>
      <c r="DL685" t="s">
        <v>3</v>
      </c>
      <c r="DM685" t="s">
        <v>3</v>
      </c>
      <c r="DN685">
        <v>0</v>
      </c>
      <c r="DO685">
        <v>0</v>
      </c>
      <c r="DP685">
        <v>1</v>
      </c>
      <c r="DQ685">
        <v>1</v>
      </c>
      <c r="DU685">
        <v>1013</v>
      </c>
      <c r="DV685" t="s">
        <v>370</v>
      </c>
      <c r="DW685" t="s">
        <v>370</v>
      </c>
      <c r="DX685">
        <v>1</v>
      </c>
      <c r="DZ685" t="s">
        <v>3</v>
      </c>
      <c r="EA685" t="s">
        <v>3</v>
      </c>
      <c r="EB685" t="s">
        <v>3</v>
      </c>
      <c r="EC685" t="s">
        <v>3</v>
      </c>
      <c r="EE685">
        <v>31727908</v>
      </c>
      <c r="EF685">
        <v>12</v>
      </c>
      <c r="EG685" t="s">
        <v>623</v>
      </c>
      <c r="EH685">
        <v>0</v>
      </c>
      <c r="EI685" t="s">
        <v>3</v>
      </c>
      <c r="EJ685">
        <v>2</v>
      </c>
      <c r="EK685">
        <v>500002</v>
      </c>
      <c r="EL685" t="s">
        <v>624</v>
      </c>
      <c r="EM685" t="s">
        <v>625</v>
      </c>
      <c r="EO685" t="s">
        <v>3</v>
      </c>
      <c r="EQ685">
        <v>0</v>
      </c>
      <c r="ER685">
        <v>2925</v>
      </c>
      <c r="ES685">
        <v>2925</v>
      </c>
      <c r="ET685">
        <v>0</v>
      </c>
      <c r="EU685">
        <v>0</v>
      </c>
      <c r="EV685">
        <v>0</v>
      </c>
      <c r="EW685">
        <v>0</v>
      </c>
      <c r="EX685">
        <v>0</v>
      </c>
      <c r="EY685">
        <v>0</v>
      </c>
      <c r="FQ685">
        <v>0</v>
      </c>
      <c r="FR685">
        <f t="shared" si="496"/>
        <v>0</v>
      </c>
      <c r="FS685">
        <v>0</v>
      </c>
      <c r="FX685">
        <v>0</v>
      </c>
      <c r="FY685">
        <v>0</v>
      </c>
      <c r="GA685" t="s">
        <v>3</v>
      </c>
      <c r="GD685">
        <v>1</v>
      </c>
      <c r="GF685">
        <v>-1047960863</v>
      </c>
      <c r="GG685">
        <v>2</v>
      </c>
      <c r="GH685">
        <v>1</v>
      </c>
      <c r="GI685">
        <v>2</v>
      </c>
      <c r="GJ685">
        <v>0</v>
      </c>
      <c r="GK685">
        <v>0</v>
      </c>
      <c r="GL685">
        <f t="shared" si="497"/>
        <v>0</v>
      </c>
      <c r="GM685">
        <f t="shared" si="498"/>
        <v>0</v>
      </c>
      <c r="GN685">
        <f t="shared" si="499"/>
        <v>0</v>
      </c>
      <c r="GO685">
        <f t="shared" si="500"/>
        <v>0</v>
      </c>
      <c r="GP685">
        <f t="shared" si="501"/>
        <v>0</v>
      </c>
      <c r="GR685">
        <v>0</v>
      </c>
      <c r="GS685">
        <v>3</v>
      </c>
      <c r="GT685">
        <v>0</v>
      </c>
      <c r="GU685" t="s">
        <v>3</v>
      </c>
      <c r="GV685">
        <f t="shared" si="502"/>
        <v>0</v>
      </c>
      <c r="GW685">
        <v>1</v>
      </c>
      <c r="GX685">
        <f t="shared" si="503"/>
        <v>0</v>
      </c>
      <c r="HA685">
        <v>0</v>
      </c>
      <c r="HB685">
        <v>0</v>
      </c>
      <c r="HC685">
        <f>GV685*GW685</f>
        <v>0</v>
      </c>
      <c r="HE685" t="s">
        <v>3</v>
      </c>
      <c r="HF685" t="s">
        <v>3</v>
      </c>
      <c r="HM685" t="s">
        <v>3</v>
      </c>
      <c r="HN685" t="s">
        <v>3</v>
      </c>
      <c r="HO685" t="s">
        <v>3</v>
      </c>
      <c r="HP685" t="s">
        <v>3</v>
      </c>
      <c r="HQ685" t="s">
        <v>3</v>
      </c>
      <c r="IK685">
        <v>0</v>
      </c>
    </row>
    <row r="687" spans="1:245" x14ac:dyDescent="0.2">
      <c r="A687" s="2">
        <v>51</v>
      </c>
      <c r="B687" s="2">
        <f>B667</f>
        <v>1</v>
      </c>
      <c r="C687" s="2">
        <f>A667</f>
        <v>4</v>
      </c>
      <c r="D687" s="2">
        <f>ROW(A667)</f>
        <v>667</v>
      </c>
      <c r="E687" s="2"/>
      <c r="F687" s="2" t="str">
        <f>IF(F667&lt;&gt;"",F667,"")</f>
        <v>Новый раздел</v>
      </c>
      <c r="G687" s="2" t="str">
        <f>IF(G667&lt;&gt;"",G667,"")</f>
        <v>Ремонт потолка  раздевалки мужской</v>
      </c>
      <c r="H687" s="2">
        <v>0</v>
      </c>
      <c r="I687" s="2"/>
      <c r="J687" s="2"/>
      <c r="K687" s="2"/>
      <c r="L687" s="2"/>
      <c r="M687" s="2"/>
      <c r="N687" s="2"/>
      <c r="O687" s="2">
        <f t="shared" ref="O687:T687" si="511">ROUND(AB687,2)</f>
        <v>0</v>
      </c>
      <c r="P687" s="2">
        <f t="shared" si="511"/>
        <v>0</v>
      </c>
      <c r="Q687" s="2">
        <f t="shared" si="511"/>
        <v>0</v>
      </c>
      <c r="R687" s="2">
        <f t="shared" si="511"/>
        <v>0</v>
      </c>
      <c r="S687" s="2">
        <f t="shared" si="511"/>
        <v>0</v>
      </c>
      <c r="T687" s="2">
        <f t="shared" si="511"/>
        <v>0</v>
      </c>
      <c r="U687" s="2">
        <f>AH687</f>
        <v>0</v>
      </c>
      <c r="V687" s="2">
        <f>AI687</f>
        <v>0</v>
      </c>
      <c r="W687" s="2">
        <f>ROUND(AJ687,2)</f>
        <v>0</v>
      </c>
      <c r="X687" s="2">
        <f>ROUND(AK687,2)</f>
        <v>0</v>
      </c>
      <c r="Y687" s="2">
        <f>ROUND(AL687,2)</f>
        <v>0</v>
      </c>
      <c r="Z687" s="2"/>
      <c r="AA687" s="2"/>
      <c r="AB687" s="2">
        <f>ROUND(SUMIF(AA671:AA685,"=32945098",O671:O685),2)</f>
        <v>0</v>
      </c>
      <c r="AC687" s="2">
        <f>ROUND(SUMIF(AA671:AA685,"=32945098",P671:P685),2)</f>
        <v>0</v>
      </c>
      <c r="AD687" s="2">
        <f>ROUND(SUMIF(AA671:AA685,"=32945098",Q671:Q685),2)</f>
        <v>0</v>
      </c>
      <c r="AE687" s="2">
        <f>ROUND(SUMIF(AA671:AA685,"=32945098",R671:R685),2)</f>
        <v>0</v>
      </c>
      <c r="AF687" s="2">
        <f>ROUND(SUMIF(AA671:AA685,"=32945098",S671:S685),2)</f>
        <v>0</v>
      </c>
      <c r="AG687" s="2">
        <f>ROUND(SUMIF(AA671:AA685,"=32945098",T671:T685),2)</f>
        <v>0</v>
      </c>
      <c r="AH687" s="2">
        <f>SUMIF(AA671:AA685,"=32945098",U671:U685)</f>
        <v>0</v>
      </c>
      <c r="AI687" s="2">
        <f>SUMIF(AA671:AA685,"=32945098",V671:V685)</f>
        <v>0</v>
      </c>
      <c r="AJ687" s="2">
        <f>ROUND(SUMIF(AA671:AA685,"=32945098",W671:W685),2)</f>
        <v>0</v>
      </c>
      <c r="AK687" s="2">
        <f>ROUND(SUMIF(AA671:AA685,"=32945098",X671:X685),2)</f>
        <v>0</v>
      </c>
      <c r="AL687" s="2">
        <f>ROUND(SUMIF(AA671:AA685,"=32945098",Y671:Y685),2)</f>
        <v>0</v>
      </c>
      <c r="AM687" s="2"/>
      <c r="AN687" s="2"/>
      <c r="AO687" s="2">
        <f t="shared" ref="AO687:BD687" si="512">ROUND(BX687,2)</f>
        <v>405.61</v>
      </c>
      <c r="AP687" s="2">
        <f t="shared" si="512"/>
        <v>0</v>
      </c>
      <c r="AQ687" s="2">
        <f t="shared" si="512"/>
        <v>0</v>
      </c>
      <c r="AR687" s="2">
        <f t="shared" si="512"/>
        <v>0</v>
      </c>
      <c r="AS687" s="2">
        <f t="shared" si="512"/>
        <v>0</v>
      </c>
      <c r="AT687" s="2">
        <f t="shared" si="512"/>
        <v>0</v>
      </c>
      <c r="AU687" s="2">
        <f t="shared" si="512"/>
        <v>0</v>
      </c>
      <c r="AV687" s="2">
        <f t="shared" si="512"/>
        <v>-405.61</v>
      </c>
      <c r="AW687" s="2">
        <f t="shared" si="512"/>
        <v>0</v>
      </c>
      <c r="AX687" s="2">
        <f t="shared" si="512"/>
        <v>405.61</v>
      </c>
      <c r="AY687" s="2">
        <f t="shared" si="512"/>
        <v>-405.61</v>
      </c>
      <c r="AZ687" s="2">
        <f t="shared" si="512"/>
        <v>0</v>
      </c>
      <c r="BA687" s="2">
        <f t="shared" si="512"/>
        <v>0</v>
      </c>
      <c r="BB687" s="2">
        <f t="shared" si="512"/>
        <v>0</v>
      </c>
      <c r="BC687" s="2">
        <f t="shared" si="512"/>
        <v>0</v>
      </c>
      <c r="BD687" s="2">
        <f t="shared" si="512"/>
        <v>0</v>
      </c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>
        <f>ROUND(SUMIF(AA671:AA685,"=32945098",FQ671:FQ685),2)</f>
        <v>405.61</v>
      </c>
      <c r="BY687" s="2">
        <f>ROUND(SUMIF(AA671:AA685,"=32945098",FR671:FR685),2)</f>
        <v>0</v>
      </c>
      <c r="BZ687" s="2">
        <f>ROUND(SUMIF(AA671:AA685,"=32945098",GL671:GL685),2)</f>
        <v>0</v>
      </c>
      <c r="CA687" s="2">
        <f>ROUND(SUMIF(AA671:AA685,"=32945098",GM671:GM685),2)</f>
        <v>0</v>
      </c>
      <c r="CB687" s="2">
        <f>ROUND(SUMIF(AA671:AA685,"=32945098",GN671:GN685),2)</f>
        <v>0</v>
      </c>
      <c r="CC687" s="2">
        <f>ROUND(SUMIF(AA671:AA685,"=32945098",GO671:GO685),2)</f>
        <v>0</v>
      </c>
      <c r="CD687" s="2">
        <f>ROUND(SUMIF(AA671:AA685,"=32945098",GP671:GP685),2)</f>
        <v>0</v>
      </c>
      <c r="CE687" s="2">
        <f>AC687-BX687</f>
        <v>-405.61</v>
      </c>
      <c r="CF687" s="2">
        <f>AC687-BY687</f>
        <v>0</v>
      </c>
      <c r="CG687" s="2">
        <f>BX687-BZ687</f>
        <v>405.61</v>
      </c>
      <c r="CH687" s="2">
        <f>AC687-BX687-BY687+BZ687</f>
        <v>-405.61</v>
      </c>
      <c r="CI687" s="2">
        <f>BY687-BZ687</f>
        <v>0</v>
      </c>
      <c r="CJ687" s="2">
        <f>ROUND(SUMIF(AA671:AA685,"=32945098",GX671:GX685),2)</f>
        <v>0</v>
      </c>
      <c r="CK687" s="2">
        <f>ROUND(SUMIF(AA671:AA685,"=32945098",GY671:GY685),2)</f>
        <v>0</v>
      </c>
      <c r="CL687" s="2">
        <f>ROUND(SUMIF(AA671:AA685,"=32945098",GZ671:GZ685),2)</f>
        <v>0</v>
      </c>
      <c r="CM687" s="2">
        <f>ROUND(SUMIF(AA671:AA685,"=32945098",HD671:HD685),2)</f>
        <v>0</v>
      </c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  <c r="DT687" s="3"/>
      <c r="DU687" s="3"/>
      <c r="DV687" s="3"/>
      <c r="DW687" s="3"/>
      <c r="DX687" s="3"/>
      <c r="DY687" s="3"/>
      <c r="DZ687" s="3"/>
      <c r="EA687" s="3"/>
      <c r="EB687" s="3"/>
      <c r="EC687" s="3"/>
      <c r="ED687" s="3"/>
      <c r="EE687" s="3"/>
      <c r="EF687" s="3"/>
      <c r="EG687" s="3"/>
      <c r="EH687" s="3"/>
      <c r="EI687" s="3"/>
      <c r="EJ687" s="3"/>
      <c r="EK687" s="3"/>
      <c r="EL687" s="3"/>
      <c r="EM687" s="3"/>
      <c r="EN687" s="3"/>
      <c r="EO687" s="3"/>
      <c r="EP687" s="3"/>
      <c r="EQ687" s="3"/>
      <c r="ER687" s="3"/>
      <c r="ES687" s="3"/>
      <c r="ET687" s="3"/>
      <c r="EU687" s="3"/>
      <c r="EV687" s="3"/>
      <c r="EW687" s="3"/>
      <c r="EX687" s="3"/>
      <c r="EY687" s="3"/>
      <c r="EZ687" s="3"/>
      <c r="FA687" s="3"/>
      <c r="FB687" s="3"/>
      <c r="FC687" s="3"/>
      <c r="FD687" s="3"/>
      <c r="FE687" s="3"/>
      <c r="FF687" s="3"/>
      <c r="FG687" s="3"/>
      <c r="FH687" s="3"/>
      <c r="FI687" s="3"/>
      <c r="FJ687" s="3"/>
      <c r="FK687" s="3"/>
      <c r="FL687" s="3"/>
      <c r="FM687" s="3"/>
      <c r="FN687" s="3"/>
      <c r="FO687" s="3"/>
      <c r="FP687" s="3"/>
      <c r="FQ687" s="3"/>
      <c r="FR687" s="3"/>
      <c r="FS687" s="3"/>
      <c r="FT687" s="3"/>
      <c r="FU687" s="3"/>
      <c r="FV687" s="3"/>
      <c r="FW687" s="3"/>
      <c r="FX687" s="3"/>
      <c r="FY687" s="3"/>
      <c r="FZ687" s="3"/>
      <c r="GA687" s="3"/>
      <c r="GB687" s="3"/>
      <c r="GC687" s="3"/>
      <c r="GD687" s="3"/>
      <c r="GE687" s="3"/>
      <c r="GF687" s="3"/>
      <c r="GG687" s="3"/>
      <c r="GH687" s="3"/>
      <c r="GI687" s="3"/>
      <c r="GJ687" s="3"/>
      <c r="GK687" s="3"/>
      <c r="GL687" s="3"/>
      <c r="GM687" s="3"/>
      <c r="GN687" s="3"/>
      <c r="GO687" s="3"/>
      <c r="GP687" s="3"/>
      <c r="GQ687" s="3"/>
      <c r="GR687" s="3"/>
      <c r="GS687" s="3"/>
      <c r="GT687" s="3"/>
      <c r="GU687" s="3"/>
      <c r="GV687" s="3"/>
      <c r="GW687" s="3"/>
      <c r="GX687" s="3">
        <v>0</v>
      </c>
    </row>
    <row r="689" spans="1:28" x14ac:dyDescent="0.2">
      <c r="A689" s="4">
        <v>50</v>
      </c>
      <c r="B689" s="4">
        <v>0</v>
      </c>
      <c r="C689" s="4">
        <v>0</v>
      </c>
      <c r="D689" s="4">
        <v>1</v>
      </c>
      <c r="E689" s="4">
        <v>201</v>
      </c>
      <c r="F689" s="4">
        <f>ROUND(Source!O687,O689)</f>
        <v>0</v>
      </c>
      <c r="G689" s="4" t="s">
        <v>107</v>
      </c>
      <c r="H689" s="4" t="s">
        <v>108</v>
      </c>
      <c r="I689" s="4"/>
      <c r="J689" s="4"/>
      <c r="K689" s="4">
        <v>201</v>
      </c>
      <c r="L689" s="4">
        <v>1</v>
      </c>
      <c r="M689" s="4">
        <v>3</v>
      </c>
      <c r="N689" s="4" t="s">
        <v>3</v>
      </c>
      <c r="O689" s="4">
        <v>2</v>
      </c>
      <c r="P689" s="4"/>
      <c r="Q689" s="4"/>
      <c r="R689" s="4"/>
      <c r="S689" s="4"/>
      <c r="T689" s="4"/>
      <c r="U689" s="4"/>
      <c r="V689" s="4"/>
      <c r="W689" s="4">
        <v>30019.22</v>
      </c>
      <c r="X689" s="4">
        <v>1</v>
      </c>
      <c r="Y689" s="4">
        <v>30019.22</v>
      </c>
      <c r="Z689" s="4"/>
      <c r="AA689" s="4"/>
      <c r="AB689" s="4"/>
    </row>
    <row r="690" spans="1:28" x14ac:dyDescent="0.2">
      <c r="A690" s="4">
        <v>50</v>
      </c>
      <c r="B690" s="4">
        <v>0</v>
      </c>
      <c r="C690" s="4">
        <v>0</v>
      </c>
      <c r="D690" s="4">
        <v>1</v>
      </c>
      <c r="E690" s="4">
        <v>202</v>
      </c>
      <c r="F690" s="4">
        <f>ROUND(Source!P687,O690)</f>
        <v>0</v>
      </c>
      <c r="G690" s="4" t="s">
        <v>109</v>
      </c>
      <c r="H690" s="4" t="s">
        <v>110</v>
      </c>
      <c r="I690" s="4"/>
      <c r="J690" s="4"/>
      <c r="K690" s="4">
        <v>202</v>
      </c>
      <c r="L690" s="4">
        <v>2</v>
      </c>
      <c r="M690" s="4">
        <v>3</v>
      </c>
      <c r="N690" s="4" t="s">
        <v>3</v>
      </c>
      <c r="O690" s="4">
        <v>2</v>
      </c>
      <c r="P690" s="4"/>
      <c r="Q690" s="4"/>
      <c r="R690" s="4"/>
      <c r="S690" s="4"/>
      <c r="T690" s="4"/>
      <c r="U690" s="4"/>
      <c r="V690" s="4"/>
      <c r="W690" s="4">
        <v>22087.98</v>
      </c>
      <c r="X690" s="4">
        <v>1</v>
      </c>
      <c r="Y690" s="4">
        <v>22087.98</v>
      </c>
      <c r="Z690" s="4"/>
      <c r="AA690" s="4"/>
      <c r="AB690" s="4"/>
    </row>
    <row r="691" spans="1:28" x14ac:dyDescent="0.2">
      <c r="A691" s="4">
        <v>50</v>
      </c>
      <c r="B691" s="4">
        <v>0</v>
      </c>
      <c r="C691" s="4">
        <v>0</v>
      </c>
      <c r="D691" s="4">
        <v>1</v>
      </c>
      <c r="E691" s="4">
        <v>222</v>
      </c>
      <c r="F691" s="4">
        <f>ROUND(Source!AO687,O691)</f>
        <v>405.61</v>
      </c>
      <c r="G691" s="4" t="s">
        <v>111</v>
      </c>
      <c r="H691" s="4" t="s">
        <v>112</v>
      </c>
      <c r="I691" s="4"/>
      <c r="J691" s="4"/>
      <c r="K691" s="4">
        <v>222</v>
      </c>
      <c r="L691" s="4">
        <v>3</v>
      </c>
      <c r="M691" s="4">
        <v>3</v>
      </c>
      <c r="N691" s="4" t="s">
        <v>3</v>
      </c>
      <c r="O691" s="4">
        <v>2</v>
      </c>
      <c r="P691" s="4"/>
      <c r="Q691" s="4"/>
      <c r="R691" s="4"/>
      <c r="S691" s="4"/>
      <c r="T691" s="4"/>
      <c r="U691" s="4"/>
      <c r="V691" s="4"/>
      <c r="W691" s="4">
        <v>405.61</v>
      </c>
      <c r="X691" s="4">
        <v>1</v>
      </c>
      <c r="Y691" s="4">
        <v>405.61</v>
      </c>
      <c r="Z691" s="4"/>
      <c r="AA691" s="4"/>
      <c r="AB691" s="4"/>
    </row>
    <row r="692" spans="1:28" x14ac:dyDescent="0.2">
      <c r="A692" s="4">
        <v>50</v>
      </c>
      <c r="B692" s="4">
        <v>0</v>
      </c>
      <c r="C692" s="4">
        <v>0</v>
      </c>
      <c r="D692" s="4">
        <v>1</v>
      </c>
      <c r="E692" s="4">
        <v>225</v>
      </c>
      <c r="F692" s="4">
        <f>ROUND(Source!AV687,O692)</f>
        <v>-405.61</v>
      </c>
      <c r="G692" s="4" t="s">
        <v>113</v>
      </c>
      <c r="H692" s="4" t="s">
        <v>114</v>
      </c>
      <c r="I692" s="4"/>
      <c r="J692" s="4"/>
      <c r="K692" s="4">
        <v>225</v>
      </c>
      <c r="L692" s="4">
        <v>4</v>
      </c>
      <c r="M692" s="4">
        <v>3</v>
      </c>
      <c r="N692" s="4" t="s">
        <v>3</v>
      </c>
      <c r="O692" s="4">
        <v>2</v>
      </c>
      <c r="P692" s="4"/>
      <c r="Q692" s="4"/>
      <c r="R692" s="4"/>
      <c r="S692" s="4"/>
      <c r="T692" s="4"/>
      <c r="U692" s="4"/>
      <c r="V692" s="4"/>
      <c r="W692" s="4">
        <v>22087.98</v>
      </c>
      <c r="X692" s="4">
        <v>1</v>
      </c>
      <c r="Y692" s="4">
        <v>22087.98</v>
      </c>
      <c r="Z692" s="4"/>
      <c r="AA692" s="4"/>
      <c r="AB692" s="4"/>
    </row>
    <row r="693" spans="1:28" x14ac:dyDescent="0.2">
      <c r="A693" s="4">
        <v>50</v>
      </c>
      <c r="B693" s="4">
        <v>0</v>
      </c>
      <c r="C693" s="4">
        <v>0</v>
      </c>
      <c r="D693" s="4">
        <v>1</v>
      </c>
      <c r="E693" s="4">
        <v>226</v>
      </c>
      <c r="F693" s="4">
        <f>ROUND(Source!AW687,O693)</f>
        <v>0</v>
      </c>
      <c r="G693" s="4" t="s">
        <v>115</v>
      </c>
      <c r="H693" s="4" t="s">
        <v>116</v>
      </c>
      <c r="I693" s="4"/>
      <c r="J693" s="4"/>
      <c r="K693" s="4">
        <v>226</v>
      </c>
      <c r="L693" s="4">
        <v>5</v>
      </c>
      <c r="M693" s="4">
        <v>3</v>
      </c>
      <c r="N693" s="4" t="s">
        <v>3</v>
      </c>
      <c r="O693" s="4">
        <v>2</v>
      </c>
      <c r="P693" s="4"/>
      <c r="Q693" s="4"/>
      <c r="R693" s="4"/>
      <c r="S693" s="4"/>
      <c r="T693" s="4"/>
      <c r="U693" s="4"/>
      <c r="V693" s="4"/>
      <c r="W693" s="4">
        <v>22087.98</v>
      </c>
      <c r="X693" s="4">
        <v>1</v>
      </c>
      <c r="Y693" s="4">
        <v>22087.98</v>
      </c>
      <c r="Z693" s="4"/>
      <c r="AA693" s="4"/>
      <c r="AB693" s="4"/>
    </row>
    <row r="694" spans="1:28" x14ac:dyDescent="0.2">
      <c r="A694" s="4">
        <v>50</v>
      </c>
      <c r="B694" s="4">
        <v>0</v>
      </c>
      <c r="C694" s="4">
        <v>0</v>
      </c>
      <c r="D694" s="4">
        <v>1</v>
      </c>
      <c r="E694" s="4">
        <v>227</v>
      </c>
      <c r="F694" s="4">
        <f>ROUND(Source!AX687,O694)</f>
        <v>405.61</v>
      </c>
      <c r="G694" s="4" t="s">
        <v>117</v>
      </c>
      <c r="H694" s="4" t="s">
        <v>118</v>
      </c>
      <c r="I694" s="4"/>
      <c r="J694" s="4"/>
      <c r="K694" s="4">
        <v>227</v>
      </c>
      <c r="L694" s="4">
        <v>6</v>
      </c>
      <c r="M694" s="4">
        <v>3</v>
      </c>
      <c r="N694" s="4" t="s">
        <v>3</v>
      </c>
      <c r="O694" s="4">
        <v>2</v>
      </c>
      <c r="P694" s="4"/>
      <c r="Q694" s="4"/>
      <c r="R694" s="4"/>
      <c r="S694" s="4"/>
      <c r="T694" s="4"/>
      <c r="U694" s="4"/>
      <c r="V694" s="4"/>
      <c r="W694" s="4">
        <v>0</v>
      </c>
      <c r="X694" s="4">
        <v>1</v>
      </c>
      <c r="Y694" s="4">
        <v>0</v>
      </c>
      <c r="Z694" s="4"/>
      <c r="AA694" s="4"/>
      <c r="AB694" s="4"/>
    </row>
    <row r="695" spans="1:28" x14ac:dyDescent="0.2">
      <c r="A695" s="4">
        <v>50</v>
      </c>
      <c r="B695" s="4">
        <v>0</v>
      </c>
      <c r="C695" s="4">
        <v>0</v>
      </c>
      <c r="D695" s="4">
        <v>1</v>
      </c>
      <c r="E695" s="4">
        <v>228</v>
      </c>
      <c r="F695" s="4">
        <f>ROUND(Source!AY687,O695)</f>
        <v>-405.61</v>
      </c>
      <c r="G695" s="4" t="s">
        <v>119</v>
      </c>
      <c r="H695" s="4" t="s">
        <v>120</v>
      </c>
      <c r="I695" s="4"/>
      <c r="J695" s="4"/>
      <c r="K695" s="4">
        <v>228</v>
      </c>
      <c r="L695" s="4">
        <v>7</v>
      </c>
      <c r="M695" s="4">
        <v>3</v>
      </c>
      <c r="N695" s="4" t="s">
        <v>3</v>
      </c>
      <c r="O695" s="4">
        <v>2</v>
      </c>
      <c r="P695" s="4"/>
      <c r="Q695" s="4"/>
      <c r="R695" s="4"/>
      <c r="S695" s="4"/>
      <c r="T695" s="4"/>
      <c r="U695" s="4"/>
      <c r="V695" s="4"/>
      <c r="W695" s="4">
        <v>22087.98</v>
      </c>
      <c r="X695" s="4">
        <v>1</v>
      </c>
      <c r="Y695" s="4">
        <v>22087.98</v>
      </c>
      <c r="Z695" s="4"/>
      <c r="AA695" s="4"/>
      <c r="AB695" s="4"/>
    </row>
    <row r="696" spans="1:28" x14ac:dyDescent="0.2">
      <c r="A696" s="4">
        <v>50</v>
      </c>
      <c r="B696" s="4">
        <v>0</v>
      </c>
      <c r="C696" s="4">
        <v>0</v>
      </c>
      <c r="D696" s="4">
        <v>1</v>
      </c>
      <c r="E696" s="4">
        <v>216</v>
      </c>
      <c r="F696" s="4">
        <f>ROUND(Source!AP687,O696)</f>
        <v>0</v>
      </c>
      <c r="G696" s="4" t="s">
        <v>121</v>
      </c>
      <c r="H696" s="4" t="s">
        <v>122</v>
      </c>
      <c r="I696" s="4"/>
      <c r="J696" s="4"/>
      <c r="K696" s="4">
        <v>216</v>
      </c>
      <c r="L696" s="4">
        <v>8</v>
      </c>
      <c r="M696" s="4">
        <v>3</v>
      </c>
      <c r="N696" s="4" t="s">
        <v>3</v>
      </c>
      <c r="O696" s="4">
        <v>2</v>
      </c>
      <c r="P696" s="4"/>
      <c r="Q696" s="4"/>
      <c r="R696" s="4"/>
      <c r="S696" s="4"/>
      <c r="T696" s="4"/>
      <c r="U696" s="4"/>
      <c r="V696" s="4"/>
      <c r="W696" s="4">
        <v>0</v>
      </c>
      <c r="X696" s="4">
        <v>1</v>
      </c>
      <c r="Y696" s="4">
        <v>0</v>
      </c>
      <c r="Z696" s="4"/>
      <c r="AA696" s="4"/>
      <c r="AB696" s="4"/>
    </row>
    <row r="697" spans="1:28" x14ac:dyDescent="0.2">
      <c r="A697" s="4">
        <v>50</v>
      </c>
      <c r="B697" s="4">
        <v>0</v>
      </c>
      <c r="C697" s="4">
        <v>0</v>
      </c>
      <c r="D697" s="4">
        <v>1</v>
      </c>
      <c r="E697" s="4">
        <v>223</v>
      </c>
      <c r="F697" s="4">
        <f>ROUND(Source!AQ687,O697)</f>
        <v>0</v>
      </c>
      <c r="G697" s="4" t="s">
        <v>123</v>
      </c>
      <c r="H697" s="4" t="s">
        <v>124</v>
      </c>
      <c r="I697" s="4"/>
      <c r="J697" s="4"/>
      <c r="K697" s="4">
        <v>223</v>
      </c>
      <c r="L697" s="4">
        <v>9</v>
      </c>
      <c r="M697" s="4">
        <v>3</v>
      </c>
      <c r="N697" s="4" t="s">
        <v>3</v>
      </c>
      <c r="O697" s="4">
        <v>2</v>
      </c>
      <c r="P697" s="4"/>
      <c r="Q697" s="4"/>
      <c r="R697" s="4"/>
      <c r="S697" s="4"/>
      <c r="T697" s="4"/>
      <c r="U697" s="4"/>
      <c r="V697" s="4"/>
      <c r="W697" s="4">
        <v>0</v>
      </c>
      <c r="X697" s="4">
        <v>1</v>
      </c>
      <c r="Y697" s="4">
        <v>0</v>
      </c>
      <c r="Z697" s="4"/>
      <c r="AA697" s="4"/>
      <c r="AB697" s="4"/>
    </row>
    <row r="698" spans="1:28" x14ac:dyDescent="0.2">
      <c r="A698" s="4">
        <v>50</v>
      </c>
      <c r="B698" s="4">
        <v>0</v>
      </c>
      <c r="C698" s="4">
        <v>0</v>
      </c>
      <c r="D698" s="4">
        <v>1</v>
      </c>
      <c r="E698" s="4">
        <v>229</v>
      </c>
      <c r="F698" s="4">
        <f>ROUND(Source!AZ687,O698)</f>
        <v>0</v>
      </c>
      <c r="G698" s="4" t="s">
        <v>125</v>
      </c>
      <c r="H698" s="4" t="s">
        <v>126</v>
      </c>
      <c r="I698" s="4"/>
      <c r="J698" s="4"/>
      <c r="K698" s="4">
        <v>229</v>
      </c>
      <c r="L698" s="4">
        <v>10</v>
      </c>
      <c r="M698" s="4">
        <v>3</v>
      </c>
      <c r="N698" s="4" t="s">
        <v>3</v>
      </c>
      <c r="O698" s="4">
        <v>2</v>
      </c>
      <c r="P698" s="4"/>
      <c r="Q698" s="4"/>
      <c r="R698" s="4"/>
      <c r="S698" s="4"/>
      <c r="T698" s="4"/>
      <c r="U698" s="4"/>
      <c r="V698" s="4"/>
      <c r="W698" s="4">
        <v>0</v>
      </c>
      <c r="X698" s="4">
        <v>1</v>
      </c>
      <c r="Y698" s="4">
        <v>0</v>
      </c>
      <c r="Z698" s="4"/>
      <c r="AA698" s="4"/>
      <c r="AB698" s="4"/>
    </row>
    <row r="699" spans="1:28" x14ac:dyDescent="0.2">
      <c r="A699" s="4">
        <v>50</v>
      </c>
      <c r="B699" s="4">
        <v>0</v>
      </c>
      <c r="C699" s="4">
        <v>0</v>
      </c>
      <c r="D699" s="4">
        <v>1</v>
      </c>
      <c r="E699" s="4">
        <v>203</v>
      </c>
      <c r="F699" s="4">
        <f>ROUND(Source!Q687,O699)</f>
        <v>0</v>
      </c>
      <c r="G699" s="4" t="s">
        <v>127</v>
      </c>
      <c r="H699" s="4" t="s">
        <v>128</v>
      </c>
      <c r="I699" s="4"/>
      <c r="J699" s="4"/>
      <c r="K699" s="4">
        <v>203</v>
      </c>
      <c r="L699" s="4">
        <v>11</v>
      </c>
      <c r="M699" s="4">
        <v>3</v>
      </c>
      <c r="N699" s="4" t="s">
        <v>3</v>
      </c>
      <c r="O699" s="4">
        <v>2</v>
      </c>
      <c r="P699" s="4"/>
      <c r="Q699" s="4"/>
      <c r="R699" s="4"/>
      <c r="S699" s="4"/>
      <c r="T699" s="4"/>
      <c r="U699" s="4"/>
      <c r="V699" s="4"/>
      <c r="W699" s="4">
        <v>6.96</v>
      </c>
      <c r="X699" s="4">
        <v>1</v>
      </c>
      <c r="Y699" s="4">
        <v>6.96</v>
      </c>
      <c r="Z699" s="4"/>
      <c r="AA699" s="4"/>
      <c r="AB699" s="4"/>
    </row>
    <row r="700" spans="1:28" x14ac:dyDescent="0.2">
      <c r="A700" s="4">
        <v>50</v>
      </c>
      <c r="B700" s="4">
        <v>0</v>
      </c>
      <c r="C700" s="4">
        <v>0</v>
      </c>
      <c r="D700" s="4">
        <v>1</v>
      </c>
      <c r="E700" s="4">
        <v>231</v>
      </c>
      <c r="F700" s="4">
        <f>ROUND(Source!BB687,O700)</f>
        <v>0</v>
      </c>
      <c r="G700" s="4" t="s">
        <v>129</v>
      </c>
      <c r="H700" s="4" t="s">
        <v>130</v>
      </c>
      <c r="I700" s="4"/>
      <c r="J700" s="4"/>
      <c r="K700" s="4">
        <v>231</v>
      </c>
      <c r="L700" s="4">
        <v>12</v>
      </c>
      <c r="M700" s="4">
        <v>3</v>
      </c>
      <c r="N700" s="4" t="s">
        <v>3</v>
      </c>
      <c r="O700" s="4">
        <v>2</v>
      </c>
      <c r="P700" s="4"/>
      <c r="Q700" s="4"/>
      <c r="R700" s="4"/>
      <c r="S700" s="4"/>
      <c r="T700" s="4"/>
      <c r="U700" s="4"/>
      <c r="V700" s="4"/>
      <c r="W700" s="4">
        <v>0</v>
      </c>
      <c r="X700" s="4">
        <v>1</v>
      </c>
      <c r="Y700" s="4">
        <v>0</v>
      </c>
      <c r="Z700" s="4"/>
      <c r="AA700" s="4"/>
      <c r="AB700" s="4"/>
    </row>
    <row r="701" spans="1:28" x14ac:dyDescent="0.2">
      <c r="A701" s="4">
        <v>50</v>
      </c>
      <c r="B701" s="4">
        <v>0</v>
      </c>
      <c r="C701" s="4">
        <v>0</v>
      </c>
      <c r="D701" s="4">
        <v>1</v>
      </c>
      <c r="E701" s="4">
        <v>204</v>
      </c>
      <c r="F701" s="4">
        <f>ROUND(Source!R687,O701)</f>
        <v>0</v>
      </c>
      <c r="G701" s="4" t="s">
        <v>131</v>
      </c>
      <c r="H701" s="4" t="s">
        <v>132</v>
      </c>
      <c r="I701" s="4"/>
      <c r="J701" s="4"/>
      <c r="K701" s="4">
        <v>204</v>
      </c>
      <c r="L701" s="4">
        <v>13</v>
      </c>
      <c r="M701" s="4">
        <v>3</v>
      </c>
      <c r="N701" s="4" t="s">
        <v>3</v>
      </c>
      <c r="O701" s="4">
        <v>2</v>
      </c>
      <c r="P701" s="4"/>
      <c r="Q701" s="4"/>
      <c r="R701" s="4"/>
      <c r="S701" s="4"/>
      <c r="T701" s="4"/>
      <c r="U701" s="4"/>
      <c r="V701" s="4"/>
      <c r="W701" s="4">
        <v>7.06</v>
      </c>
      <c r="X701" s="4">
        <v>1</v>
      </c>
      <c r="Y701" s="4">
        <v>7.06</v>
      </c>
      <c r="Z701" s="4"/>
      <c r="AA701" s="4"/>
      <c r="AB701" s="4"/>
    </row>
    <row r="702" spans="1:28" x14ac:dyDescent="0.2">
      <c r="A702" s="4">
        <v>50</v>
      </c>
      <c r="B702" s="4">
        <v>0</v>
      </c>
      <c r="C702" s="4">
        <v>0</v>
      </c>
      <c r="D702" s="4">
        <v>1</v>
      </c>
      <c r="E702" s="4">
        <v>205</v>
      </c>
      <c r="F702" s="4">
        <f>ROUND(Source!S687,O702)</f>
        <v>0</v>
      </c>
      <c r="G702" s="4" t="s">
        <v>133</v>
      </c>
      <c r="H702" s="4" t="s">
        <v>134</v>
      </c>
      <c r="I702" s="4"/>
      <c r="J702" s="4"/>
      <c r="K702" s="4">
        <v>205</v>
      </c>
      <c r="L702" s="4">
        <v>14</v>
      </c>
      <c r="M702" s="4">
        <v>3</v>
      </c>
      <c r="N702" s="4" t="s">
        <v>3</v>
      </c>
      <c r="O702" s="4">
        <v>2</v>
      </c>
      <c r="P702" s="4"/>
      <c r="Q702" s="4"/>
      <c r="R702" s="4"/>
      <c r="S702" s="4"/>
      <c r="T702" s="4"/>
      <c r="U702" s="4"/>
      <c r="V702" s="4"/>
      <c r="W702" s="4">
        <v>7917.22</v>
      </c>
      <c r="X702" s="4">
        <v>1</v>
      </c>
      <c r="Y702" s="4">
        <v>7917.22</v>
      </c>
      <c r="Z702" s="4"/>
      <c r="AA702" s="4"/>
      <c r="AB702" s="4"/>
    </row>
    <row r="703" spans="1:28" x14ac:dyDescent="0.2">
      <c r="A703" s="4">
        <v>50</v>
      </c>
      <c r="B703" s="4">
        <v>0</v>
      </c>
      <c r="C703" s="4">
        <v>0</v>
      </c>
      <c r="D703" s="4">
        <v>1</v>
      </c>
      <c r="E703" s="4">
        <v>232</v>
      </c>
      <c r="F703" s="4">
        <f>ROUND(Source!BC687,O703)</f>
        <v>0</v>
      </c>
      <c r="G703" s="4" t="s">
        <v>135</v>
      </c>
      <c r="H703" s="4" t="s">
        <v>136</v>
      </c>
      <c r="I703" s="4"/>
      <c r="J703" s="4"/>
      <c r="K703" s="4">
        <v>232</v>
      </c>
      <c r="L703" s="4">
        <v>15</v>
      </c>
      <c r="M703" s="4">
        <v>3</v>
      </c>
      <c r="N703" s="4" t="s">
        <v>3</v>
      </c>
      <c r="O703" s="4">
        <v>2</v>
      </c>
      <c r="P703" s="4"/>
      <c r="Q703" s="4"/>
      <c r="R703" s="4"/>
      <c r="S703" s="4"/>
      <c r="T703" s="4"/>
      <c r="U703" s="4"/>
      <c r="V703" s="4"/>
      <c r="W703" s="4">
        <v>0</v>
      </c>
      <c r="X703" s="4">
        <v>1</v>
      </c>
      <c r="Y703" s="4">
        <v>0</v>
      </c>
      <c r="Z703" s="4"/>
      <c r="AA703" s="4"/>
      <c r="AB703" s="4"/>
    </row>
    <row r="704" spans="1:28" x14ac:dyDescent="0.2">
      <c r="A704" s="4">
        <v>50</v>
      </c>
      <c r="B704" s="4">
        <v>0</v>
      </c>
      <c r="C704" s="4">
        <v>0</v>
      </c>
      <c r="D704" s="4">
        <v>1</v>
      </c>
      <c r="E704" s="4">
        <v>214</v>
      </c>
      <c r="F704" s="4">
        <f>ROUND(Source!AS687,O704)</f>
        <v>0</v>
      </c>
      <c r="G704" s="4" t="s">
        <v>137</v>
      </c>
      <c r="H704" s="4" t="s">
        <v>138</v>
      </c>
      <c r="I704" s="4"/>
      <c r="J704" s="4"/>
      <c r="K704" s="4">
        <v>214</v>
      </c>
      <c r="L704" s="4">
        <v>16</v>
      </c>
      <c r="M704" s="4">
        <v>3</v>
      </c>
      <c r="N704" s="4" t="s">
        <v>3</v>
      </c>
      <c r="O704" s="4">
        <v>2</v>
      </c>
      <c r="P704" s="4"/>
      <c r="Q704" s="4"/>
      <c r="R704" s="4"/>
      <c r="S704" s="4"/>
      <c r="T704" s="4"/>
      <c r="U704" s="4"/>
      <c r="V704" s="4"/>
      <c r="W704" s="4">
        <v>20515.57</v>
      </c>
      <c r="X704" s="4">
        <v>1</v>
      </c>
      <c r="Y704" s="4">
        <v>20515.57</v>
      </c>
      <c r="Z704" s="4"/>
      <c r="AA704" s="4"/>
      <c r="AB704" s="4"/>
    </row>
    <row r="705" spans="1:206" x14ac:dyDescent="0.2">
      <c r="A705" s="4">
        <v>50</v>
      </c>
      <c r="B705" s="4">
        <v>0</v>
      </c>
      <c r="C705" s="4">
        <v>0</v>
      </c>
      <c r="D705" s="4">
        <v>1</v>
      </c>
      <c r="E705" s="4">
        <v>215</v>
      </c>
      <c r="F705" s="4">
        <f>ROUND(Source!AT687,O705)</f>
        <v>0</v>
      </c>
      <c r="G705" s="4" t="s">
        <v>139</v>
      </c>
      <c r="H705" s="4" t="s">
        <v>140</v>
      </c>
      <c r="I705" s="4"/>
      <c r="J705" s="4"/>
      <c r="K705" s="4">
        <v>215</v>
      </c>
      <c r="L705" s="4">
        <v>17</v>
      </c>
      <c r="M705" s="4">
        <v>3</v>
      </c>
      <c r="N705" s="4" t="s">
        <v>3</v>
      </c>
      <c r="O705" s="4">
        <v>2</v>
      </c>
      <c r="P705" s="4"/>
      <c r="Q705" s="4"/>
      <c r="R705" s="4"/>
      <c r="S705" s="4"/>
      <c r="T705" s="4"/>
      <c r="U705" s="4"/>
      <c r="V705" s="4"/>
      <c r="W705" s="4">
        <v>20070.84</v>
      </c>
      <c r="X705" s="4">
        <v>1</v>
      </c>
      <c r="Y705" s="4">
        <v>20070.84</v>
      </c>
      <c r="Z705" s="4"/>
      <c r="AA705" s="4"/>
      <c r="AB705" s="4"/>
    </row>
    <row r="706" spans="1:206" x14ac:dyDescent="0.2">
      <c r="A706" s="4">
        <v>50</v>
      </c>
      <c r="B706" s="4">
        <v>0</v>
      </c>
      <c r="C706" s="4">
        <v>0</v>
      </c>
      <c r="D706" s="4">
        <v>1</v>
      </c>
      <c r="E706" s="4">
        <v>217</v>
      </c>
      <c r="F706" s="4">
        <f>ROUND(Source!AU687,O706)</f>
        <v>0</v>
      </c>
      <c r="G706" s="4" t="s">
        <v>141</v>
      </c>
      <c r="H706" s="4" t="s">
        <v>142</v>
      </c>
      <c r="I706" s="4"/>
      <c r="J706" s="4"/>
      <c r="K706" s="4">
        <v>217</v>
      </c>
      <c r="L706" s="4">
        <v>18</v>
      </c>
      <c r="M706" s="4">
        <v>3</v>
      </c>
      <c r="N706" s="4" t="s">
        <v>3</v>
      </c>
      <c r="O706" s="4">
        <v>2</v>
      </c>
      <c r="P706" s="4"/>
      <c r="Q706" s="4"/>
      <c r="R706" s="4"/>
      <c r="S706" s="4"/>
      <c r="T706" s="4"/>
      <c r="U706" s="4"/>
      <c r="V706" s="4"/>
      <c r="W706" s="4">
        <v>0</v>
      </c>
      <c r="X706" s="4">
        <v>1</v>
      </c>
      <c r="Y706" s="4">
        <v>0</v>
      </c>
      <c r="Z706" s="4"/>
      <c r="AA706" s="4"/>
      <c r="AB706" s="4"/>
    </row>
    <row r="707" spans="1:206" x14ac:dyDescent="0.2">
      <c r="A707" s="4">
        <v>50</v>
      </c>
      <c r="B707" s="4">
        <v>0</v>
      </c>
      <c r="C707" s="4">
        <v>0</v>
      </c>
      <c r="D707" s="4">
        <v>1</v>
      </c>
      <c r="E707" s="4">
        <v>230</v>
      </c>
      <c r="F707" s="4">
        <f>ROUND(Source!BA687,O707)</f>
        <v>0</v>
      </c>
      <c r="G707" s="4" t="s">
        <v>143</v>
      </c>
      <c r="H707" s="4" t="s">
        <v>144</v>
      </c>
      <c r="I707" s="4"/>
      <c r="J707" s="4"/>
      <c r="K707" s="4">
        <v>230</v>
      </c>
      <c r="L707" s="4">
        <v>19</v>
      </c>
      <c r="M707" s="4">
        <v>3</v>
      </c>
      <c r="N707" s="4" t="s">
        <v>3</v>
      </c>
      <c r="O707" s="4">
        <v>2</v>
      </c>
      <c r="P707" s="4"/>
      <c r="Q707" s="4"/>
      <c r="R707" s="4"/>
      <c r="S707" s="4"/>
      <c r="T707" s="4"/>
      <c r="U707" s="4"/>
      <c r="V707" s="4"/>
      <c r="W707" s="4">
        <v>0</v>
      </c>
      <c r="X707" s="4">
        <v>1</v>
      </c>
      <c r="Y707" s="4">
        <v>0</v>
      </c>
      <c r="Z707" s="4"/>
      <c r="AA707" s="4"/>
      <c r="AB707" s="4"/>
    </row>
    <row r="708" spans="1:206" x14ac:dyDescent="0.2">
      <c r="A708" s="4">
        <v>50</v>
      </c>
      <c r="B708" s="4">
        <v>0</v>
      </c>
      <c r="C708" s="4">
        <v>0</v>
      </c>
      <c r="D708" s="4">
        <v>1</v>
      </c>
      <c r="E708" s="4">
        <v>206</v>
      </c>
      <c r="F708" s="4">
        <f>ROUND(Source!T687,O708)</f>
        <v>0</v>
      </c>
      <c r="G708" s="4" t="s">
        <v>145</v>
      </c>
      <c r="H708" s="4" t="s">
        <v>146</v>
      </c>
      <c r="I708" s="4"/>
      <c r="J708" s="4"/>
      <c r="K708" s="4">
        <v>206</v>
      </c>
      <c r="L708" s="4">
        <v>20</v>
      </c>
      <c r="M708" s="4">
        <v>3</v>
      </c>
      <c r="N708" s="4" t="s">
        <v>3</v>
      </c>
      <c r="O708" s="4">
        <v>2</v>
      </c>
      <c r="P708" s="4"/>
      <c r="Q708" s="4"/>
      <c r="R708" s="4"/>
      <c r="S708" s="4"/>
      <c r="T708" s="4"/>
      <c r="U708" s="4"/>
      <c r="V708" s="4"/>
      <c r="W708" s="4">
        <v>0</v>
      </c>
      <c r="X708" s="4">
        <v>1</v>
      </c>
      <c r="Y708" s="4">
        <v>0</v>
      </c>
      <c r="Z708" s="4"/>
      <c r="AA708" s="4"/>
      <c r="AB708" s="4"/>
    </row>
    <row r="709" spans="1:206" x14ac:dyDescent="0.2">
      <c r="A709" s="4">
        <v>50</v>
      </c>
      <c r="B709" s="4">
        <v>0</v>
      </c>
      <c r="C709" s="4">
        <v>0</v>
      </c>
      <c r="D709" s="4">
        <v>1</v>
      </c>
      <c r="E709" s="4">
        <v>207</v>
      </c>
      <c r="F709" s="4">
        <f>ROUND(Source!U687,O709)</f>
        <v>0</v>
      </c>
      <c r="G709" s="4" t="s">
        <v>147</v>
      </c>
      <c r="H709" s="4" t="s">
        <v>148</v>
      </c>
      <c r="I709" s="4"/>
      <c r="J709" s="4"/>
      <c r="K709" s="4">
        <v>207</v>
      </c>
      <c r="L709" s="4">
        <v>21</v>
      </c>
      <c r="M709" s="4">
        <v>3</v>
      </c>
      <c r="N709" s="4" t="s">
        <v>3</v>
      </c>
      <c r="O709" s="4">
        <v>7</v>
      </c>
      <c r="P709" s="4"/>
      <c r="Q709" s="4"/>
      <c r="R709" s="4"/>
      <c r="S709" s="4"/>
      <c r="T709" s="4"/>
      <c r="U709" s="4"/>
      <c r="V709" s="4"/>
      <c r="W709" s="4">
        <v>18.0466832</v>
      </c>
      <c r="X709" s="4">
        <v>1</v>
      </c>
      <c r="Y709" s="4">
        <v>18.0466832</v>
      </c>
      <c r="Z709" s="4"/>
      <c r="AA709" s="4"/>
      <c r="AB709" s="4"/>
    </row>
    <row r="710" spans="1:206" x14ac:dyDescent="0.2">
      <c r="A710" s="4">
        <v>50</v>
      </c>
      <c r="B710" s="4">
        <v>0</v>
      </c>
      <c r="C710" s="4">
        <v>0</v>
      </c>
      <c r="D710" s="4">
        <v>1</v>
      </c>
      <c r="E710" s="4">
        <v>208</v>
      </c>
      <c r="F710" s="4">
        <f>ROUND(Source!V687,O710)</f>
        <v>0</v>
      </c>
      <c r="G710" s="4" t="s">
        <v>149</v>
      </c>
      <c r="H710" s="4" t="s">
        <v>150</v>
      </c>
      <c r="I710" s="4"/>
      <c r="J710" s="4"/>
      <c r="K710" s="4">
        <v>208</v>
      </c>
      <c r="L710" s="4">
        <v>22</v>
      </c>
      <c r="M710" s="4">
        <v>3</v>
      </c>
      <c r="N710" s="4" t="s">
        <v>3</v>
      </c>
      <c r="O710" s="4">
        <v>7</v>
      </c>
      <c r="P710" s="4"/>
      <c r="Q710" s="4"/>
      <c r="R710" s="4"/>
      <c r="S710" s="4"/>
      <c r="T710" s="4"/>
      <c r="U710" s="4"/>
      <c r="V710" s="4"/>
      <c r="W710" s="4">
        <v>1.44E-2</v>
      </c>
      <c r="X710" s="4">
        <v>1</v>
      </c>
      <c r="Y710" s="4">
        <v>1.44E-2</v>
      </c>
      <c r="Z710" s="4"/>
      <c r="AA710" s="4"/>
      <c r="AB710" s="4"/>
    </row>
    <row r="711" spans="1:206" x14ac:dyDescent="0.2">
      <c r="A711" s="4">
        <v>50</v>
      </c>
      <c r="B711" s="4">
        <v>0</v>
      </c>
      <c r="C711" s="4">
        <v>0</v>
      </c>
      <c r="D711" s="4">
        <v>1</v>
      </c>
      <c r="E711" s="4">
        <v>209</v>
      </c>
      <c r="F711" s="4">
        <f>ROUND(Source!W687,O711)</f>
        <v>0</v>
      </c>
      <c r="G711" s="4" t="s">
        <v>151</v>
      </c>
      <c r="H711" s="4" t="s">
        <v>152</v>
      </c>
      <c r="I711" s="4"/>
      <c r="J711" s="4"/>
      <c r="K711" s="4">
        <v>209</v>
      </c>
      <c r="L711" s="4">
        <v>23</v>
      </c>
      <c r="M711" s="4">
        <v>3</v>
      </c>
      <c r="N711" s="4" t="s">
        <v>3</v>
      </c>
      <c r="O711" s="4">
        <v>2</v>
      </c>
      <c r="P711" s="4"/>
      <c r="Q711" s="4"/>
      <c r="R711" s="4"/>
      <c r="S711" s="4"/>
      <c r="T711" s="4"/>
      <c r="U711" s="4"/>
      <c r="V711" s="4"/>
      <c r="W711" s="4">
        <v>0</v>
      </c>
      <c r="X711" s="4">
        <v>1</v>
      </c>
      <c r="Y711" s="4">
        <v>0</v>
      </c>
      <c r="Z711" s="4"/>
      <c r="AA711" s="4"/>
      <c r="AB711" s="4"/>
    </row>
    <row r="712" spans="1:206" x14ac:dyDescent="0.2">
      <c r="A712" s="4">
        <v>50</v>
      </c>
      <c r="B712" s="4">
        <v>0</v>
      </c>
      <c r="C712" s="4">
        <v>0</v>
      </c>
      <c r="D712" s="4">
        <v>1</v>
      </c>
      <c r="E712" s="4">
        <v>233</v>
      </c>
      <c r="F712" s="4">
        <f>ROUND(Source!BD687,O712)</f>
        <v>0</v>
      </c>
      <c r="G712" s="4" t="s">
        <v>153</v>
      </c>
      <c r="H712" s="4" t="s">
        <v>154</v>
      </c>
      <c r="I712" s="4"/>
      <c r="J712" s="4"/>
      <c r="K712" s="4">
        <v>233</v>
      </c>
      <c r="L712" s="4">
        <v>24</v>
      </c>
      <c r="M712" s="4">
        <v>3</v>
      </c>
      <c r="N712" s="4" t="s">
        <v>3</v>
      </c>
      <c r="O712" s="4">
        <v>2</v>
      </c>
      <c r="P712" s="4"/>
      <c r="Q712" s="4"/>
      <c r="R712" s="4"/>
      <c r="S712" s="4"/>
      <c r="T712" s="4"/>
      <c r="U712" s="4"/>
      <c r="V712" s="4"/>
      <c r="W712" s="4">
        <v>0</v>
      </c>
      <c r="X712" s="4">
        <v>1</v>
      </c>
      <c r="Y712" s="4">
        <v>0</v>
      </c>
      <c r="Z712" s="4"/>
      <c r="AA712" s="4"/>
      <c r="AB712" s="4"/>
    </row>
    <row r="713" spans="1:206" x14ac:dyDescent="0.2">
      <c r="A713" s="4">
        <v>50</v>
      </c>
      <c r="B713" s="4">
        <v>0</v>
      </c>
      <c r="C713" s="4">
        <v>0</v>
      </c>
      <c r="D713" s="4">
        <v>1</v>
      </c>
      <c r="E713" s="4">
        <v>210</v>
      </c>
      <c r="F713" s="4">
        <f>ROUND(Source!X687,O713)</f>
        <v>0</v>
      </c>
      <c r="G713" s="4" t="s">
        <v>155</v>
      </c>
      <c r="H713" s="4" t="s">
        <v>156</v>
      </c>
      <c r="I713" s="4"/>
      <c r="J713" s="4"/>
      <c r="K713" s="4">
        <v>210</v>
      </c>
      <c r="L713" s="4">
        <v>25</v>
      </c>
      <c r="M713" s="4">
        <v>3</v>
      </c>
      <c r="N713" s="4" t="s">
        <v>3</v>
      </c>
      <c r="O713" s="4">
        <v>2</v>
      </c>
      <c r="P713" s="4"/>
      <c r="Q713" s="4"/>
      <c r="R713" s="4"/>
      <c r="S713" s="4"/>
      <c r="T713" s="4"/>
      <c r="U713" s="4"/>
      <c r="V713" s="4"/>
      <c r="W713" s="4">
        <v>7162.69</v>
      </c>
      <c r="X713" s="4">
        <v>1</v>
      </c>
      <c r="Y713" s="4">
        <v>7162.69</v>
      </c>
      <c r="Z713" s="4"/>
      <c r="AA713" s="4"/>
      <c r="AB713" s="4"/>
    </row>
    <row r="714" spans="1:206" x14ac:dyDescent="0.2">
      <c r="A714" s="4">
        <v>50</v>
      </c>
      <c r="B714" s="4">
        <v>0</v>
      </c>
      <c r="C714" s="4">
        <v>0</v>
      </c>
      <c r="D714" s="4">
        <v>1</v>
      </c>
      <c r="E714" s="4">
        <v>211</v>
      </c>
      <c r="F714" s="4">
        <f>ROUND(Source!Y687,O714)</f>
        <v>0</v>
      </c>
      <c r="G714" s="4" t="s">
        <v>157</v>
      </c>
      <c r="H714" s="4" t="s">
        <v>158</v>
      </c>
      <c r="I714" s="4"/>
      <c r="J714" s="4"/>
      <c r="K714" s="4">
        <v>211</v>
      </c>
      <c r="L714" s="4">
        <v>26</v>
      </c>
      <c r="M714" s="4">
        <v>3</v>
      </c>
      <c r="N714" s="4" t="s">
        <v>3</v>
      </c>
      <c r="O714" s="4">
        <v>2</v>
      </c>
      <c r="P714" s="4"/>
      <c r="Q714" s="4"/>
      <c r="R714" s="4"/>
      <c r="S714" s="4"/>
      <c r="T714" s="4"/>
      <c r="U714" s="4"/>
      <c r="V714" s="4"/>
      <c r="W714" s="4">
        <v>3404.5</v>
      </c>
      <c r="X714" s="4">
        <v>1</v>
      </c>
      <c r="Y714" s="4">
        <v>3404.5</v>
      </c>
      <c r="Z714" s="4"/>
      <c r="AA714" s="4"/>
      <c r="AB714" s="4"/>
    </row>
    <row r="715" spans="1:206" x14ac:dyDescent="0.2">
      <c r="A715" s="4">
        <v>50</v>
      </c>
      <c r="B715" s="4">
        <v>0</v>
      </c>
      <c r="C715" s="4">
        <v>0</v>
      </c>
      <c r="D715" s="4">
        <v>1</v>
      </c>
      <c r="E715" s="4">
        <v>224</v>
      </c>
      <c r="F715" s="4">
        <f>ROUND(Source!AR687,O715)</f>
        <v>0</v>
      </c>
      <c r="G715" s="4" t="s">
        <v>159</v>
      </c>
      <c r="H715" s="4" t="s">
        <v>160</v>
      </c>
      <c r="I715" s="4"/>
      <c r="J715" s="4"/>
      <c r="K715" s="4">
        <v>224</v>
      </c>
      <c r="L715" s="4">
        <v>27</v>
      </c>
      <c r="M715" s="4">
        <v>3</v>
      </c>
      <c r="N715" s="4" t="s">
        <v>3</v>
      </c>
      <c r="O715" s="4">
        <v>2</v>
      </c>
      <c r="P715" s="4"/>
      <c r="Q715" s="4"/>
      <c r="R715" s="4"/>
      <c r="S715" s="4"/>
      <c r="T715" s="4"/>
      <c r="U715" s="4"/>
      <c r="V715" s="4"/>
      <c r="W715" s="4">
        <v>40586.410000000003</v>
      </c>
      <c r="X715" s="4">
        <v>1</v>
      </c>
      <c r="Y715" s="4">
        <v>40586.410000000003</v>
      </c>
      <c r="Z715" s="4"/>
      <c r="AA715" s="4"/>
      <c r="AB715" s="4"/>
    </row>
    <row r="717" spans="1:206" x14ac:dyDescent="0.2">
      <c r="A717" s="1">
        <v>4</v>
      </c>
      <c r="B717" s="1">
        <v>1</v>
      </c>
      <c r="C717" s="1"/>
      <c r="D717" s="1">
        <f>ROW(A731)</f>
        <v>731</v>
      </c>
      <c r="E717" s="1"/>
      <c r="F717" s="1" t="s">
        <v>17</v>
      </c>
      <c r="G717" s="1" t="s">
        <v>694</v>
      </c>
      <c r="H717" s="1" t="s">
        <v>3</v>
      </c>
      <c r="I717" s="1">
        <v>0</v>
      </c>
      <c r="J717" s="1"/>
      <c r="K717" s="1">
        <v>0</v>
      </c>
      <c r="L717" s="1"/>
      <c r="M717" s="1" t="s">
        <v>3</v>
      </c>
      <c r="N717" s="1"/>
      <c r="O717" s="1"/>
      <c r="P717" s="1"/>
      <c r="Q717" s="1"/>
      <c r="R717" s="1"/>
      <c r="S717" s="1">
        <v>0</v>
      </c>
      <c r="T717" s="1"/>
      <c r="U717" s="1" t="s">
        <v>3</v>
      </c>
      <c r="V717" s="1">
        <v>0</v>
      </c>
      <c r="W717" s="1"/>
      <c r="X717" s="1"/>
      <c r="Y717" s="1"/>
      <c r="Z717" s="1"/>
      <c r="AA717" s="1"/>
      <c r="AB717" s="1" t="s">
        <v>3</v>
      </c>
      <c r="AC717" s="1" t="s">
        <v>3</v>
      </c>
      <c r="AD717" s="1" t="s">
        <v>3</v>
      </c>
      <c r="AE717" s="1" t="s">
        <v>3</v>
      </c>
      <c r="AF717" s="1" t="s">
        <v>3</v>
      </c>
      <c r="AG717" s="1" t="s">
        <v>3</v>
      </c>
      <c r="AH717" s="1"/>
      <c r="AI717" s="1"/>
      <c r="AJ717" s="1"/>
      <c r="AK717" s="1"/>
      <c r="AL717" s="1"/>
      <c r="AM717" s="1"/>
      <c r="AN717" s="1"/>
      <c r="AO717" s="1"/>
      <c r="AP717" s="1" t="s">
        <v>3</v>
      </c>
      <c r="AQ717" s="1" t="s">
        <v>3</v>
      </c>
      <c r="AR717" s="1" t="s">
        <v>3</v>
      </c>
      <c r="AS717" s="1"/>
      <c r="AT717" s="1"/>
      <c r="AU717" s="1"/>
      <c r="AV717" s="1"/>
      <c r="AW717" s="1"/>
      <c r="AX717" s="1"/>
      <c r="AY717" s="1"/>
      <c r="AZ717" s="1" t="s">
        <v>3</v>
      </c>
      <c r="BA717" s="1"/>
      <c r="BB717" s="1" t="s">
        <v>3</v>
      </c>
      <c r="BC717" s="1" t="s">
        <v>3</v>
      </c>
      <c r="BD717" s="1" t="s">
        <v>3</v>
      </c>
      <c r="BE717" s="1" t="s">
        <v>3</v>
      </c>
      <c r="BF717" s="1" t="s">
        <v>3</v>
      </c>
      <c r="BG717" s="1" t="s">
        <v>3</v>
      </c>
      <c r="BH717" s="1" t="s">
        <v>3</v>
      </c>
      <c r="BI717" s="1" t="s">
        <v>3</v>
      </c>
      <c r="BJ717" s="1" t="s">
        <v>3</v>
      </c>
      <c r="BK717" s="1" t="s">
        <v>3</v>
      </c>
      <c r="BL717" s="1" t="s">
        <v>3</v>
      </c>
      <c r="BM717" s="1" t="s">
        <v>3</v>
      </c>
      <c r="BN717" s="1" t="s">
        <v>3</v>
      </c>
      <c r="BO717" s="1" t="s">
        <v>3</v>
      </c>
      <c r="BP717" s="1" t="s">
        <v>3</v>
      </c>
      <c r="BQ717" s="1"/>
      <c r="BR717" s="1"/>
      <c r="BS717" s="1"/>
      <c r="BT717" s="1"/>
      <c r="BU717" s="1"/>
      <c r="BV717" s="1"/>
      <c r="BW717" s="1"/>
      <c r="BX717" s="1">
        <v>0</v>
      </c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>
        <v>0</v>
      </c>
    </row>
    <row r="719" spans="1:206" x14ac:dyDescent="0.2">
      <c r="A719" s="2">
        <v>52</v>
      </c>
      <c r="B719" s="2">
        <f t="shared" ref="B719:G719" si="513">B731</f>
        <v>1</v>
      </c>
      <c r="C719" s="2">
        <f t="shared" si="513"/>
        <v>4</v>
      </c>
      <c r="D719" s="2">
        <f t="shared" si="513"/>
        <v>717</v>
      </c>
      <c r="E719" s="2">
        <f t="shared" si="513"/>
        <v>0</v>
      </c>
      <c r="F719" s="2" t="str">
        <f t="shared" si="513"/>
        <v>Новый раздел</v>
      </c>
      <c r="G719" s="2" t="str">
        <f t="shared" si="513"/>
        <v>Ремонт пола  раздевалки женской</v>
      </c>
      <c r="H719" s="2"/>
      <c r="I719" s="2"/>
      <c r="J719" s="2"/>
      <c r="K719" s="2"/>
      <c r="L719" s="2"/>
      <c r="M719" s="2"/>
      <c r="N719" s="2"/>
      <c r="O719" s="2">
        <f t="shared" ref="O719:AT719" si="514">O731</f>
        <v>0</v>
      </c>
      <c r="P719" s="2">
        <f t="shared" si="514"/>
        <v>0</v>
      </c>
      <c r="Q719" s="2">
        <f t="shared" si="514"/>
        <v>0</v>
      </c>
      <c r="R719" s="2">
        <f t="shared" si="514"/>
        <v>0</v>
      </c>
      <c r="S719" s="2">
        <f t="shared" si="514"/>
        <v>0</v>
      </c>
      <c r="T719" s="2">
        <f t="shared" si="514"/>
        <v>0</v>
      </c>
      <c r="U719" s="2">
        <f t="shared" si="514"/>
        <v>0</v>
      </c>
      <c r="V719" s="2">
        <f t="shared" si="514"/>
        <v>0</v>
      </c>
      <c r="W719" s="2">
        <f t="shared" si="514"/>
        <v>0</v>
      </c>
      <c r="X719" s="2">
        <f t="shared" si="514"/>
        <v>0</v>
      </c>
      <c r="Y719" s="2">
        <f t="shared" si="514"/>
        <v>0</v>
      </c>
      <c r="Z719" s="2">
        <f t="shared" si="514"/>
        <v>0</v>
      </c>
      <c r="AA719" s="2">
        <f t="shared" si="514"/>
        <v>0</v>
      </c>
      <c r="AB719" s="2">
        <f t="shared" si="514"/>
        <v>0</v>
      </c>
      <c r="AC719" s="2">
        <f t="shared" si="514"/>
        <v>0</v>
      </c>
      <c r="AD719" s="2">
        <f t="shared" si="514"/>
        <v>0</v>
      </c>
      <c r="AE719" s="2">
        <f t="shared" si="514"/>
        <v>0</v>
      </c>
      <c r="AF719" s="2">
        <f t="shared" si="514"/>
        <v>0</v>
      </c>
      <c r="AG719" s="2">
        <f t="shared" si="514"/>
        <v>0</v>
      </c>
      <c r="AH719" s="2">
        <f t="shared" si="514"/>
        <v>0</v>
      </c>
      <c r="AI719" s="2">
        <f t="shared" si="514"/>
        <v>0</v>
      </c>
      <c r="AJ719" s="2">
        <f t="shared" si="514"/>
        <v>0</v>
      </c>
      <c r="AK719" s="2">
        <f t="shared" si="514"/>
        <v>0</v>
      </c>
      <c r="AL719" s="2">
        <f t="shared" si="514"/>
        <v>0</v>
      </c>
      <c r="AM719" s="2">
        <f t="shared" si="514"/>
        <v>0</v>
      </c>
      <c r="AN719" s="2">
        <f t="shared" si="514"/>
        <v>0</v>
      </c>
      <c r="AO719" s="2">
        <f t="shared" si="514"/>
        <v>0</v>
      </c>
      <c r="AP719" s="2">
        <f t="shared" si="514"/>
        <v>0</v>
      </c>
      <c r="AQ719" s="2">
        <f t="shared" si="514"/>
        <v>0</v>
      </c>
      <c r="AR719" s="2">
        <f t="shared" si="514"/>
        <v>0</v>
      </c>
      <c r="AS719" s="2">
        <f t="shared" si="514"/>
        <v>0</v>
      </c>
      <c r="AT719" s="2">
        <f t="shared" si="514"/>
        <v>0</v>
      </c>
      <c r="AU719" s="2">
        <f t="shared" ref="AU719:BZ719" si="515">AU731</f>
        <v>0</v>
      </c>
      <c r="AV719" s="2">
        <f t="shared" si="515"/>
        <v>0</v>
      </c>
      <c r="AW719" s="2">
        <f t="shared" si="515"/>
        <v>0</v>
      </c>
      <c r="AX719" s="2">
        <f t="shared" si="515"/>
        <v>0</v>
      </c>
      <c r="AY719" s="2">
        <f t="shared" si="515"/>
        <v>0</v>
      </c>
      <c r="AZ719" s="2">
        <f t="shared" si="515"/>
        <v>0</v>
      </c>
      <c r="BA719" s="2">
        <f t="shared" si="515"/>
        <v>0</v>
      </c>
      <c r="BB719" s="2">
        <f t="shared" si="515"/>
        <v>0</v>
      </c>
      <c r="BC719" s="2">
        <f t="shared" si="515"/>
        <v>0</v>
      </c>
      <c r="BD719" s="2">
        <f t="shared" si="515"/>
        <v>0</v>
      </c>
      <c r="BE719" s="2">
        <f t="shared" si="515"/>
        <v>0</v>
      </c>
      <c r="BF719" s="2">
        <f t="shared" si="515"/>
        <v>0</v>
      </c>
      <c r="BG719" s="2">
        <f t="shared" si="515"/>
        <v>0</v>
      </c>
      <c r="BH719" s="2">
        <f t="shared" si="515"/>
        <v>0</v>
      </c>
      <c r="BI719" s="2">
        <f t="shared" si="515"/>
        <v>0</v>
      </c>
      <c r="BJ719" s="2">
        <f t="shared" si="515"/>
        <v>0</v>
      </c>
      <c r="BK719" s="2">
        <f t="shared" si="515"/>
        <v>0</v>
      </c>
      <c r="BL719" s="2">
        <f t="shared" si="515"/>
        <v>0</v>
      </c>
      <c r="BM719" s="2">
        <f t="shared" si="515"/>
        <v>0</v>
      </c>
      <c r="BN719" s="2">
        <f t="shared" si="515"/>
        <v>0</v>
      </c>
      <c r="BO719" s="2">
        <f t="shared" si="515"/>
        <v>0</v>
      </c>
      <c r="BP719" s="2">
        <f t="shared" si="515"/>
        <v>0</v>
      </c>
      <c r="BQ719" s="2">
        <f t="shared" si="515"/>
        <v>0</v>
      </c>
      <c r="BR719" s="2">
        <f t="shared" si="515"/>
        <v>0</v>
      </c>
      <c r="BS719" s="2">
        <f t="shared" si="515"/>
        <v>0</v>
      </c>
      <c r="BT719" s="2">
        <f t="shared" si="515"/>
        <v>0</v>
      </c>
      <c r="BU719" s="2">
        <f t="shared" si="515"/>
        <v>0</v>
      </c>
      <c r="BV719" s="2">
        <f t="shared" si="515"/>
        <v>0</v>
      </c>
      <c r="BW719" s="2">
        <f t="shared" si="515"/>
        <v>0</v>
      </c>
      <c r="BX719" s="2">
        <f t="shared" si="515"/>
        <v>0</v>
      </c>
      <c r="BY719" s="2">
        <f t="shared" si="515"/>
        <v>0</v>
      </c>
      <c r="BZ719" s="2">
        <f t="shared" si="515"/>
        <v>0</v>
      </c>
      <c r="CA719" s="2">
        <f t="shared" ref="CA719:DF719" si="516">CA731</f>
        <v>0</v>
      </c>
      <c r="CB719" s="2">
        <f t="shared" si="516"/>
        <v>0</v>
      </c>
      <c r="CC719" s="2">
        <f t="shared" si="516"/>
        <v>0</v>
      </c>
      <c r="CD719" s="2">
        <f t="shared" si="516"/>
        <v>0</v>
      </c>
      <c r="CE719" s="2">
        <f t="shared" si="516"/>
        <v>0</v>
      </c>
      <c r="CF719" s="2">
        <f t="shared" si="516"/>
        <v>0</v>
      </c>
      <c r="CG719" s="2">
        <f t="shared" si="516"/>
        <v>0</v>
      </c>
      <c r="CH719" s="2">
        <f t="shared" si="516"/>
        <v>0</v>
      </c>
      <c r="CI719" s="2">
        <f t="shared" si="516"/>
        <v>0</v>
      </c>
      <c r="CJ719" s="2">
        <f t="shared" si="516"/>
        <v>0</v>
      </c>
      <c r="CK719" s="2">
        <f t="shared" si="516"/>
        <v>0</v>
      </c>
      <c r="CL719" s="2">
        <f t="shared" si="516"/>
        <v>0</v>
      </c>
      <c r="CM719" s="2">
        <f t="shared" si="516"/>
        <v>0</v>
      </c>
      <c r="CN719" s="2">
        <f t="shared" si="516"/>
        <v>0</v>
      </c>
      <c r="CO719" s="2">
        <f t="shared" si="516"/>
        <v>0</v>
      </c>
      <c r="CP719" s="2">
        <f t="shared" si="516"/>
        <v>0</v>
      </c>
      <c r="CQ719" s="2">
        <f t="shared" si="516"/>
        <v>0</v>
      </c>
      <c r="CR719" s="2">
        <f t="shared" si="516"/>
        <v>0</v>
      </c>
      <c r="CS719" s="2">
        <f t="shared" si="516"/>
        <v>0</v>
      </c>
      <c r="CT719" s="2">
        <f t="shared" si="516"/>
        <v>0</v>
      </c>
      <c r="CU719" s="2">
        <f t="shared" si="516"/>
        <v>0</v>
      </c>
      <c r="CV719" s="2">
        <f t="shared" si="516"/>
        <v>0</v>
      </c>
      <c r="CW719" s="2">
        <f t="shared" si="516"/>
        <v>0</v>
      </c>
      <c r="CX719" s="2">
        <f t="shared" si="516"/>
        <v>0</v>
      </c>
      <c r="CY719" s="2">
        <f t="shared" si="516"/>
        <v>0</v>
      </c>
      <c r="CZ719" s="2">
        <f t="shared" si="516"/>
        <v>0</v>
      </c>
      <c r="DA719" s="2">
        <f t="shared" si="516"/>
        <v>0</v>
      </c>
      <c r="DB719" s="2">
        <f t="shared" si="516"/>
        <v>0</v>
      </c>
      <c r="DC719" s="2">
        <f t="shared" si="516"/>
        <v>0</v>
      </c>
      <c r="DD719" s="2">
        <f t="shared" si="516"/>
        <v>0</v>
      </c>
      <c r="DE719" s="2">
        <f t="shared" si="516"/>
        <v>0</v>
      </c>
      <c r="DF719" s="2">
        <f t="shared" si="516"/>
        <v>0</v>
      </c>
      <c r="DG719" s="3">
        <f t="shared" ref="DG719:EL719" si="517">DG731</f>
        <v>0</v>
      </c>
      <c r="DH719" s="3">
        <f t="shared" si="517"/>
        <v>0</v>
      </c>
      <c r="DI719" s="3">
        <f t="shared" si="517"/>
        <v>0</v>
      </c>
      <c r="DJ719" s="3">
        <f t="shared" si="517"/>
        <v>0</v>
      </c>
      <c r="DK719" s="3">
        <f t="shared" si="517"/>
        <v>0</v>
      </c>
      <c r="DL719" s="3">
        <f t="shared" si="517"/>
        <v>0</v>
      </c>
      <c r="DM719" s="3">
        <f t="shared" si="517"/>
        <v>0</v>
      </c>
      <c r="DN719" s="3">
        <f t="shared" si="517"/>
        <v>0</v>
      </c>
      <c r="DO719" s="3">
        <f t="shared" si="517"/>
        <v>0</v>
      </c>
      <c r="DP719" s="3">
        <f t="shared" si="517"/>
        <v>0</v>
      </c>
      <c r="DQ719" s="3">
        <f t="shared" si="517"/>
        <v>0</v>
      </c>
      <c r="DR719" s="3">
        <f t="shared" si="517"/>
        <v>0</v>
      </c>
      <c r="DS719" s="3">
        <f t="shared" si="517"/>
        <v>0</v>
      </c>
      <c r="DT719" s="3">
        <f t="shared" si="517"/>
        <v>0</v>
      </c>
      <c r="DU719" s="3">
        <f t="shared" si="517"/>
        <v>0</v>
      </c>
      <c r="DV719" s="3">
        <f t="shared" si="517"/>
        <v>0</v>
      </c>
      <c r="DW719" s="3">
        <f t="shared" si="517"/>
        <v>0</v>
      </c>
      <c r="DX719" s="3">
        <f t="shared" si="517"/>
        <v>0</v>
      </c>
      <c r="DY719" s="3">
        <f t="shared" si="517"/>
        <v>0</v>
      </c>
      <c r="DZ719" s="3">
        <f t="shared" si="517"/>
        <v>0</v>
      </c>
      <c r="EA719" s="3">
        <f t="shared" si="517"/>
        <v>0</v>
      </c>
      <c r="EB719" s="3">
        <f t="shared" si="517"/>
        <v>0</v>
      </c>
      <c r="EC719" s="3">
        <f t="shared" si="517"/>
        <v>0</v>
      </c>
      <c r="ED719" s="3">
        <f t="shared" si="517"/>
        <v>0</v>
      </c>
      <c r="EE719" s="3">
        <f t="shared" si="517"/>
        <v>0</v>
      </c>
      <c r="EF719" s="3">
        <f t="shared" si="517"/>
        <v>0</v>
      </c>
      <c r="EG719" s="3">
        <f t="shared" si="517"/>
        <v>0</v>
      </c>
      <c r="EH719" s="3">
        <f t="shared" si="517"/>
        <v>0</v>
      </c>
      <c r="EI719" s="3">
        <f t="shared" si="517"/>
        <v>0</v>
      </c>
      <c r="EJ719" s="3">
        <f t="shared" si="517"/>
        <v>0</v>
      </c>
      <c r="EK719" s="3">
        <f t="shared" si="517"/>
        <v>0</v>
      </c>
      <c r="EL719" s="3">
        <f t="shared" si="517"/>
        <v>0</v>
      </c>
      <c r="EM719" s="3">
        <f t="shared" ref="EM719:FR719" si="518">EM731</f>
        <v>0</v>
      </c>
      <c r="EN719" s="3">
        <f t="shared" si="518"/>
        <v>0</v>
      </c>
      <c r="EO719" s="3">
        <f t="shared" si="518"/>
        <v>0</v>
      </c>
      <c r="EP719" s="3">
        <f t="shared" si="518"/>
        <v>0</v>
      </c>
      <c r="EQ719" s="3">
        <f t="shared" si="518"/>
        <v>0</v>
      </c>
      <c r="ER719" s="3">
        <f t="shared" si="518"/>
        <v>0</v>
      </c>
      <c r="ES719" s="3">
        <f t="shared" si="518"/>
        <v>0</v>
      </c>
      <c r="ET719" s="3">
        <f t="shared" si="518"/>
        <v>0</v>
      </c>
      <c r="EU719" s="3">
        <f t="shared" si="518"/>
        <v>0</v>
      </c>
      <c r="EV719" s="3">
        <f t="shared" si="518"/>
        <v>0</v>
      </c>
      <c r="EW719" s="3">
        <f t="shared" si="518"/>
        <v>0</v>
      </c>
      <c r="EX719" s="3">
        <f t="shared" si="518"/>
        <v>0</v>
      </c>
      <c r="EY719" s="3">
        <f t="shared" si="518"/>
        <v>0</v>
      </c>
      <c r="EZ719" s="3">
        <f t="shared" si="518"/>
        <v>0</v>
      </c>
      <c r="FA719" s="3">
        <f t="shared" si="518"/>
        <v>0</v>
      </c>
      <c r="FB719" s="3">
        <f t="shared" si="518"/>
        <v>0</v>
      </c>
      <c r="FC719" s="3">
        <f t="shared" si="518"/>
        <v>0</v>
      </c>
      <c r="FD719" s="3">
        <f t="shared" si="518"/>
        <v>0</v>
      </c>
      <c r="FE719" s="3">
        <f t="shared" si="518"/>
        <v>0</v>
      </c>
      <c r="FF719" s="3">
        <f t="shared" si="518"/>
        <v>0</v>
      </c>
      <c r="FG719" s="3">
        <f t="shared" si="518"/>
        <v>0</v>
      </c>
      <c r="FH719" s="3">
        <f t="shared" si="518"/>
        <v>0</v>
      </c>
      <c r="FI719" s="3">
        <f t="shared" si="518"/>
        <v>0</v>
      </c>
      <c r="FJ719" s="3">
        <f t="shared" si="518"/>
        <v>0</v>
      </c>
      <c r="FK719" s="3">
        <f t="shared" si="518"/>
        <v>0</v>
      </c>
      <c r="FL719" s="3">
        <f t="shared" si="518"/>
        <v>0</v>
      </c>
      <c r="FM719" s="3">
        <f t="shared" si="518"/>
        <v>0</v>
      </c>
      <c r="FN719" s="3">
        <f t="shared" si="518"/>
        <v>0</v>
      </c>
      <c r="FO719" s="3">
        <f t="shared" si="518"/>
        <v>0</v>
      </c>
      <c r="FP719" s="3">
        <f t="shared" si="518"/>
        <v>0</v>
      </c>
      <c r="FQ719" s="3">
        <f t="shared" si="518"/>
        <v>0</v>
      </c>
      <c r="FR719" s="3">
        <f t="shared" si="518"/>
        <v>0</v>
      </c>
      <c r="FS719" s="3">
        <f t="shared" ref="FS719:GX719" si="519">FS731</f>
        <v>0</v>
      </c>
      <c r="FT719" s="3">
        <f t="shared" si="519"/>
        <v>0</v>
      </c>
      <c r="FU719" s="3">
        <f t="shared" si="519"/>
        <v>0</v>
      </c>
      <c r="FV719" s="3">
        <f t="shared" si="519"/>
        <v>0</v>
      </c>
      <c r="FW719" s="3">
        <f t="shared" si="519"/>
        <v>0</v>
      </c>
      <c r="FX719" s="3">
        <f t="shared" si="519"/>
        <v>0</v>
      </c>
      <c r="FY719" s="3">
        <f t="shared" si="519"/>
        <v>0</v>
      </c>
      <c r="FZ719" s="3">
        <f t="shared" si="519"/>
        <v>0</v>
      </c>
      <c r="GA719" s="3">
        <f t="shared" si="519"/>
        <v>0</v>
      </c>
      <c r="GB719" s="3">
        <f t="shared" si="519"/>
        <v>0</v>
      </c>
      <c r="GC719" s="3">
        <f t="shared" si="519"/>
        <v>0</v>
      </c>
      <c r="GD719" s="3">
        <f t="shared" si="519"/>
        <v>0</v>
      </c>
      <c r="GE719" s="3">
        <f t="shared" si="519"/>
        <v>0</v>
      </c>
      <c r="GF719" s="3">
        <f t="shared" si="519"/>
        <v>0</v>
      </c>
      <c r="GG719" s="3">
        <f t="shared" si="519"/>
        <v>0</v>
      </c>
      <c r="GH719" s="3">
        <f t="shared" si="519"/>
        <v>0</v>
      </c>
      <c r="GI719" s="3">
        <f t="shared" si="519"/>
        <v>0</v>
      </c>
      <c r="GJ719" s="3">
        <f t="shared" si="519"/>
        <v>0</v>
      </c>
      <c r="GK719" s="3">
        <f t="shared" si="519"/>
        <v>0</v>
      </c>
      <c r="GL719" s="3">
        <f t="shared" si="519"/>
        <v>0</v>
      </c>
      <c r="GM719" s="3">
        <f t="shared" si="519"/>
        <v>0</v>
      </c>
      <c r="GN719" s="3">
        <f t="shared" si="519"/>
        <v>0</v>
      </c>
      <c r="GO719" s="3">
        <f t="shared" si="519"/>
        <v>0</v>
      </c>
      <c r="GP719" s="3">
        <f t="shared" si="519"/>
        <v>0</v>
      </c>
      <c r="GQ719" s="3">
        <f t="shared" si="519"/>
        <v>0</v>
      </c>
      <c r="GR719" s="3">
        <f t="shared" si="519"/>
        <v>0</v>
      </c>
      <c r="GS719" s="3">
        <f t="shared" si="519"/>
        <v>0</v>
      </c>
      <c r="GT719" s="3">
        <f t="shared" si="519"/>
        <v>0</v>
      </c>
      <c r="GU719" s="3">
        <f t="shared" si="519"/>
        <v>0</v>
      </c>
      <c r="GV719" s="3">
        <f t="shared" si="519"/>
        <v>0</v>
      </c>
      <c r="GW719" s="3">
        <f t="shared" si="519"/>
        <v>0</v>
      </c>
      <c r="GX719" s="3">
        <f t="shared" si="519"/>
        <v>0</v>
      </c>
    </row>
    <row r="721" spans="1:245" x14ac:dyDescent="0.2">
      <c r="A721">
        <v>17</v>
      </c>
      <c r="B721">
        <v>1</v>
      </c>
      <c r="C721">
        <f>ROW(SmtRes!A469)</f>
        <v>469</v>
      </c>
      <c r="D721">
        <f>ROW(EtalonRes!A469)</f>
        <v>469</v>
      </c>
      <c r="E721" t="s">
        <v>695</v>
      </c>
      <c r="F721" t="s">
        <v>628</v>
      </c>
      <c r="G721" t="s">
        <v>629</v>
      </c>
      <c r="H721" t="s">
        <v>22</v>
      </c>
      <c r="I721">
        <v>0</v>
      </c>
      <c r="J721">
        <v>0</v>
      </c>
      <c r="K721">
        <v>0</v>
      </c>
      <c r="O721">
        <f t="shared" ref="O721:O729" si="520">ROUND(CP721,2)</f>
        <v>0</v>
      </c>
      <c r="P721">
        <f>SUMIF(SmtRes!AQ466:'SmtRes'!AQ469,"=1",SmtRes!DF466:'SmtRes'!DF469)</f>
        <v>0</v>
      </c>
      <c r="Q721">
        <f>SUMIF(SmtRes!AQ466:'SmtRes'!AQ469,"=1",SmtRes!DG466:'SmtRes'!DG469)</f>
        <v>0</v>
      </c>
      <c r="R721">
        <f>SUMIF(SmtRes!AQ466:'SmtRes'!AQ469,"=1",SmtRes!DH466:'SmtRes'!DH469)</f>
        <v>0</v>
      </c>
      <c r="S721">
        <f>SUMIF(SmtRes!AQ466:'SmtRes'!AQ469,"=1",SmtRes!DI466:'SmtRes'!DI469)</f>
        <v>0</v>
      </c>
      <c r="T721">
        <f t="shared" ref="T721:T729" si="521">ROUND(CU721*I721,2)</f>
        <v>0</v>
      </c>
      <c r="U721">
        <f>SUMIF(SmtRes!AQ466:'SmtRes'!AQ469,"=1",SmtRes!CV466:'SmtRes'!CV469)</f>
        <v>0</v>
      </c>
      <c r="V721">
        <f>SUMIF(SmtRes!AQ466:'SmtRes'!AQ469,"=1",SmtRes!CW466:'SmtRes'!CW469)</f>
        <v>0</v>
      </c>
      <c r="W721">
        <f t="shared" ref="W721:W729" si="522">ROUND(CX721*I721,2)</f>
        <v>0</v>
      </c>
      <c r="X721">
        <f t="shared" ref="X721:X729" si="523">ROUND(CY721,2)</f>
        <v>0</v>
      </c>
      <c r="Y721">
        <f t="shared" ref="Y721:Y729" si="524">ROUND(CZ721,2)</f>
        <v>0</v>
      </c>
      <c r="AA721">
        <v>32945098</v>
      </c>
      <c r="AB721">
        <f t="shared" ref="AB721:AB729" si="525">ROUND((AC721+AD721+AF721),6)</f>
        <v>30435.371999999999</v>
      </c>
      <c r="AC721">
        <f>ROUND((0),6)</f>
        <v>0</v>
      </c>
      <c r="AD721">
        <f>ROUND((((0)-(0))+AE721),6)</f>
        <v>0</v>
      </c>
      <c r="AE721">
        <f>ROUND((0),6)</f>
        <v>0</v>
      </c>
      <c r="AF721">
        <f>ROUND((SUM(SmtRes!BT466:'SmtRes'!BT469)),6)</f>
        <v>30435.371999999999</v>
      </c>
      <c r="AG721">
        <f t="shared" ref="AG721:AG729" si="526">ROUND((AP721),6)</f>
        <v>0</v>
      </c>
      <c r="AH721">
        <f>(SUM(SmtRes!BU466:'SmtRes'!BU469))</f>
        <v>69.87</v>
      </c>
      <c r="AI721">
        <f>(SUM(SmtRes!BV466:'SmtRes'!BV469))</f>
        <v>1.44</v>
      </c>
      <c r="AJ721">
        <f t="shared" ref="AJ721:AJ729" si="527">(AS721)</f>
        <v>0</v>
      </c>
      <c r="AK721">
        <v>30435.372000000003</v>
      </c>
      <c r="AL721">
        <v>0</v>
      </c>
      <c r="AM721">
        <v>0</v>
      </c>
      <c r="AN721">
        <v>0</v>
      </c>
      <c r="AO721">
        <v>30435.372000000003</v>
      </c>
      <c r="AP721">
        <v>0</v>
      </c>
      <c r="AQ721">
        <v>69.87</v>
      </c>
      <c r="AR721">
        <v>1.44</v>
      </c>
      <c r="AS721">
        <v>0</v>
      </c>
      <c r="AT721">
        <v>89</v>
      </c>
      <c r="AU721">
        <v>49</v>
      </c>
      <c r="AV721">
        <v>1</v>
      </c>
      <c r="AW721">
        <v>1</v>
      </c>
      <c r="AZ721">
        <v>1</v>
      </c>
      <c r="BA721">
        <v>1</v>
      </c>
      <c r="BB721">
        <v>1</v>
      </c>
      <c r="BC721">
        <v>1</v>
      </c>
      <c r="BD721" t="s">
        <v>3</v>
      </c>
      <c r="BE721" t="s">
        <v>3</v>
      </c>
      <c r="BF721" t="s">
        <v>3</v>
      </c>
      <c r="BG721" t="s">
        <v>3</v>
      </c>
      <c r="BH721">
        <v>0</v>
      </c>
      <c r="BI721">
        <v>1</v>
      </c>
      <c r="BJ721" t="s">
        <v>630</v>
      </c>
      <c r="BM721">
        <v>57001</v>
      </c>
      <c r="BN721">
        <v>0</v>
      </c>
      <c r="BO721" t="s">
        <v>3</v>
      </c>
      <c r="BP721">
        <v>0</v>
      </c>
      <c r="BQ721">
        <v>6</v>
      </c>
      <c r="BR721">
        <v>0</v>
      </c>
      <c r="BS721">
        <v>1</v>
      </c>
      <c r="BT721">
        <v>1</v>
      </c>
      <c r="BU721">
        <v>1</v>
      </c>
      <c r="BV721">
        <v>1</v>
      </c>
      <c r="BW721">
        <v>1</v>
      </c>
      <c r="BX721">
        <v>1</v>
      </c>
      <c r="BY721" t="s">
        <v>3</v>
      </c>
      <c r="BZ721">
        <v>89</v>
      </c>
      <c r="CA721">
        <v>49</v>
      </c>
      <c r="CB721" t="s">
        <v>3</v>
      </c>
      <c r="CE721">
        <v>0</v>
      </c>
      <c r="CF721">
        <v>0</v>
      </c>
      <c r="CG721">
        <v>0</v>
      </c>
      <c r="CM721">
        <v>0</v>
      </c>
      <c r="CN721" t="s">
        <v>3</v>
      </c>
      <c r="CO721">
        <v>0</v>
      </c>
      <c r="CP721">
        <f t="shared" ref="CP721:CP729" si="528">(P721+Q721+S721+R721)</f>
        <v>0</v>
      </c>
      <c r="CQ721">
        <f>SUMIF(SmtRes!AQ466:'SmtRes'!AQ469,"=1",SmtRes!AA466:'SmtRes'!AA469)</f>
        <v>0</v>
      </c>
      <c r="CR721">
        <f>SUMIF(SmtRes!AQ466:'SmtRes'!AQ469,"=1",SmtRes!AB466:'SmtRes'!AB469)</f>
        <v>0</v>
      </c>
      <c r="CS721">
        <f>SUMIF(SmtRes!AQ466:'SmtRes'!AQ469,"=1",SmtRes!AC466:'SmtRes'!AC469)</f>
        <v>0</v>
      </c>
      <c r="CT721">
        <f>SUMIF(SmtRes!AQ466:'SmtRes'!AQ469,"=1",SmtRes!AD466:'SmtRes'!AD469)</f>
        <v>435.6</v>
      </c>
      <c r="CU721">
        <f t="shared" ref="CU721:CU729" si="529">AG721</f>
        <v>0</v>
      </c>
      <c r="CV721">
        <f>SUMIF(SmtRes!AQ466:'SmtRes'!AQ469,"=1",SmtRes!BU466:'SmtRes'!BU469)</f>
        <v>69.87</v>
      </c>
      <c r="CW721">
        <f>SUMIF(SmtRes!AQ466:'SmtRes'!AQ469,"=1",SmtRes!BV466:'SmtRes'!BV469)</f>
        <v>1.44</v>
      </c>
      <c r="CX721">
        <f t="shared" ref="CX721:CX729" si="530">AJ721</f>
        <v>0</v>
      </c>
      <c r="CY721">
        <f>(((S721+R721)*AT721)/100)</f>
        <v>0</v>
      </c>
      <c r="CZ721">
        <f>(((S721+R721)*AU721)/100)</f>
        <v>0</v>
      </c>
      <c r="DC721" t="s">
        <v>3</v>
      </c>
      <c r="DD721" t="s">
        <v>3</v>
      </c>
      <c r="DE721" t="s">
        <v>3</v>
      </c>
      <c r="DF721" t="s">
        <v>3</v>
      </c>
      <c r="DG721" t="s">
        <v>3</v>
      </c>
      <c r="DH721" t="s">
        <v>3</v>
      </c>
      <c r="DI721" t="s">
        <v>3</v>
      </c>
      <c r="DJ721" t="s">
        <v>3</v>
      </c>
      <c r="DK721" t="s">
        <v>3</v>
      </c>
      <c r="DL721" t="s">
        <v>3</v>
      </c>
      <c r="DM721" t="s">
        <v>3</v>
      </c>
      <c r="DN721">
        <v>0</v>
      </c>
      <c r="DO721">
        <v>0</v>
      </c>
      <c r="DP721">
        <v>1</v>
      </c>
      <c r="DQ721">
        <v>1</v>
      </c>
      <c r="DU721">
        <v>1005</v>
      </c>
      <c r="DV721" t="s">
        <v>22</v>
      </c>
      <c r="DW721" t="s">
        <v>22</v>
      </c>
      <c r="DX721">
        <v>100</v>
      </c>
      <c r="DZ721" t="s">
        <v>3</v>
      </c>
      <c r="EA721" t="s">
        <v>3</v>
      </c>
      <c r="EB721" t="s">
        <v>3</v>
      </c>
      <c r="EC721" t="s">
        <v>3</v>
      </c>
      <c r="EE721">
        <v>31728052</v>
      </c>
      <c r="EF721">
        <v>6</v>
      </c>
      <c r="EG721" t="s">
        <v>52</v>
      </c>
      <c r="EH721">
        <v>11</v>
      </c>
      <c r="EI721" t="s">
        <v>42</v>
      </c>
      <c r="EJ721">
        <v>1</v>
      </c>
      <c r="EK721">
        <v>57001</v>
      </c>
      <c r="EL721" t="s">
        <v>42</v>
      </c>
      <c r="EM721" t="s">
        <v>53</v>
      </c>
      <c r="EO721" t="s">
        <v>3</v>
      </c>
      <c r="EQ721">
        <v>0</v>
      </c>
      <c r="ER721">
        <v>0</v>
      </c>
      <c r="ES721">
        <v>0</v>
      </c>
      <c r="ET721">
        <v>0</v>
      </c>
      <c r="EU721">
        <v>0</v>
      </c>
      <c r="EV721">
        <v>0</v>
      </c>
      <c r="EW721">
        <v>69.87</v>
      </c>
      <c r="EX721">
        <v>1.44</v>
      </c>
      <c r="EY721">
        <v>0</v>
      </c>
      <c r="FQ721">
        <v>0</v>
      </c>
      <c r="FR721">
        <f t="shared" ref="FR721:FR729" si="531">ROUND(IF(BI721=3,GM721,0),2)</f>
        <v>0</v>
      </c>
      <c r="FS721">
        <v>0</v>
      </c>
      <c r="FX721">
        <v>89</v>
      </c>
      <c r="FY721">
        <v>49</v>
      </c>
      <c r="GA721" t="s">
        <v>3</v>
      </c>
      <c r="GD721">
        <v>1</v>
      </c>
      <c r="GF721">
        <v>944321330</v>
      </c>
      <c r="GG721">
        <v>2</v>
      </c>
      <c r="GH721">
        <v>1</v>
      </c>
      <c r="GI721">
        <v>-2</v>
      </c>
      <c r="GJ721">
        <v>0</v>
      </c>
      <c r="GK721">
        <v>0</v>
      </c>
      <c r="GL721">
        <f t="shared" ref="GL721:GL729" si="532">ROUND(IF(AND(BH721=3,BI721=3,FS721&lt;&gt;0),P721,0),2)</f>
        <v>0</v>
      </c>
      <c r="GM721">
        <f t="shared" ref="GM721:GM729" si="533">ROUND(O721+X721+Y721,2)+GX721</f>
        <v>0</v>
      </c>
      <c r="GN721">
        <f t="shared" ref="GN721:GN729" si="534">IF(OR(BI721=0,BI721=1),GM721-GX721,0)</f>
        <v>0</v>
      </c>
      <c r="GO721">
        <f t="shared" ref="GO721:GO729" si="535">IF(BI721=2,GM721-GX721,0)</f>
        <v>0</v>
      </c>
      <c r="GP721">
        <f t="shared" ref="GP721:GP729" si="536">IF(BI721=4,GM721-GX721,0)</f>
        <v>0</v>
      </c>
      <c r="GR721">
        <v>0</v>
      </c>
      <c r="GS721">
        <v>3</v>
      </c>
      <c r="GT721">
        <v>0</v>
      </c>
      <c r="GU721" t="s">
        <v>3</v>
      </c>
      <c r="GV721">
        <f t="shared" ref="GV721:GV729" si="537">ROUND((GT721),6)</f>
        <v>0</v>
      </c>
      <c r="GW721">
        <v>1</v>
      </c>
      <c r="GX721">
        <f t="shared" ref="GX721:GX729" si="538">ROUND(HC721*I721,2)</f>
        <v>0</v>
      </c>
      <c r="HA721">
        <v>0</v>
      </c>
      <c r="HB721">
        <v>0</v>
      </c>
      <c r="HC721">
        <f t="shared" ref="HC721:HC729" si="539">GV721*GW721</f>
        <v>0</v>
      </c>
      <c r="HE721" t="s">
        <v>3</v>
      </c>
      <c r="HF721" t="s">
        <v>3</v>
      </c>
      <c r="HM721" t="s">
        <v>3</v>
      </c>
      <c r="HN721" t="s">
        <v>54</v>
      </c>
      <c r="HO721" t="s">
        <v>55</v>
      </c>
      <c r="HP721" t="s">
        <v>42</v>
      </c>
      <c r="HQ721" t="s">
        <v>42</v>
      </c>
      <c r="IK721">
        <v>0</v>
      </c>
    </row>
    <row r="722" spans="1:245" x14ac:dyDescent="0.2">
      <c r="A722">
        <v>18</v>
      </c>
      <c r="B722">
        <v>1</v>
      </c>
      <c r="C722">
        <v>469</v>
      </c>
      <c r="E722" t="s">
        <v>696</v>
      </c>
      <c r="F722" t="s">
        <v>31</v>
      </c>
      <c r="G722" t="s">
        <v>32</v>
      </c>
      <c r="H722" t="s">
        <v>33</v>
      </c>
      <c r="I722">
        <v>0</v>
      </c>
      <c r="J722">
        <v>5.2</v>
      </c>
      <c r="K722">
        <v>0</v>
      </c>
      <c r="O722">
        <f t="shared" si="520"/>
        <v>0</v>
      </c>
      <c r="P722">
        <f>ROUND(CQ722*I722,2)</f>
        <v>0</v>
      </c>
      <c r="Q722">
        <f>ROUND(CR722*I722,2)</f>
        <v>0</v>
      </c>
      <c r="R722">
        <f>ROUND(CS722*I722,2)</f>
        <v>0</v>
      </c>
      <c r="S722">
        <f>ROUND(CT722*I722,2)</f>
        <v>0</v>
      </c>
      <c r="T722">
        <f t="shared" si="521"/>
        <v>0</v>
      </c>
      <c r="U722">
        <f>ROUND(CV722*I722,7)</f>
        <v>0</v>
      </c>
      <c r="V722">
        <f>ROUND(CW722*I722,7)</f>
        <v>0</v>
      </c>
      <c r="W722">
        <f t="shared" si="522"/>
        <v>0</v>
      </c>
      <c r="X722">
        <f t="shared" si="523"/>
        <v>0</v>
      </c>
      <c r="Y722">
        <f t="shared" si="524"/>
        <v>0</v>
      </c>
      <c r="AA722">
        <v>32945098</v>
      </c>
      <c r="AB722">
        <f t="shared" si="525"/>
        <v>0</v>
      </c>
      <c r="AC722">
        <f>ROUND((ES722),6)</f>
        <v>0</v>
      </c>
      <c r="AD722">
        <f>ROUND((((ET722)-(EU722))+AE722),6)</f>
        <v>0</v>
      </c>
      <c r="AE722">
        <f>ROUND((EU722),6)</f>
        <v>0</v>
      </c>
      <c r="AF722">
        <f>ROUND((EV722),6)</f>
        <v>0</v>
      </c>
      <c r="AG722">
        <f t="shared" si="526"/>
        <v>0</v>
      </c>
      <c r="AH722">
        <f>(EW722)</f>
        <v>0</v>
      </c>
      <c r="AI722">
        <f>(EX722)</f>
        <v>0</v>
      </c>
      <c r="AJ722">
        <f t="shared" si="527"/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89</v>
      </c>
      <c r="AU722">
        <v>49</v>
      </c>
      <c r="AV722">
        <v>1</v>
      </c>
      <c r="AW722">
        <v>1</v>
      </c>
      <c r="AZ722">
        <v>1</v>
      </c>
      <c r="BA722">
        <v>1</v>
      </c>
      <c r="BB722">
        <v>1</v>
      </c>
      <c r="BC722">
        <v>1</v>
      </c>
      <c r="BD722" t="s">
        <v>3</v>
      </c>
      <c r="BE722" t="s">
        <v>3</v>
      </c>
      <c r="BF722" t="s">
        <v>3</v>
      </c>
      <c r="BG722" t="s">
        <v>3</v>
      </c>
      <c r="BH722">
        <v>3</v>
      </c>
      <c r="BI722">
        <v>1</v>
      </c>
      <c r="BJ722" t="s">
        <v>3</v>
      </c>
      <c r="BM722">
        <v>57001</v>
      </c>
      <c r="BN722">
        <v>0</v>
      </c>
      <c r="BO722" t="s">
        <v>3</v>
      </c>
      <c r="BP722">
        <v>0</v>
      </c>
      <c r="BQ722">
        <v>6</v>
      </c>
      <c r="BR722">
        <v>0</v>
      </c>
      <c r="BS722">
        <v>1</v>
      </c>
      <c r="BT722">
        <v>1</v>
      </c>
      <c r="BU722">
        <v>1</v>
      </c>
      <c r="BV722">
        <v>1</v>
      </c>
      <c r="BW722">
        <v>1</v>
      </c>
      <c r="BX722">
        <v>1</v>
      </c>
      <c r="BY722" t="s">
        <v>3</v>
      </c>
      <c r="BZ722">
        <v>89</v>
      </c>
      <c r="CA722">
        <v>49</v>
      </c>
      <c r="CB722" t="s">
        <v>3</v>
      </c>
      <c r="CE722">
        <v>0</v>
      </c>
      <c r="CF722">
        <v>0</v>
      </c>
      <c r="CG722">
        <v>0</v>
      </c>
      <c r="CM722">
        <v>0</v>
      </c>
      <c r="CN722" t="s">
        <v>3</v>
      </c>
      <c r="CO722">
        <v>0</v>
      </c>
      <c r="CP722">
        <f t="shared" si="528"/>
        <v>0</v>
      </c>
      <c r="CQ722">
        <f>ROUND(AL722*BC722,2)</f>
        <v>0</v>
      </c>
      <c r="CR722">
        <f>ROUND(AM722*BB722,2)</f>
        <v>0</v>
      </c>
      <c r="CS722">
        <f>ROUND(AN722*BS722,2)</f>
        <v>0</v>
      </c>
      <c r="CT722">
        <f>ROUND(AO722*BA722,2)</f>
        <v>0</v>
      </c>
      <c r="CU722">
        <f t="shared" si="529"/>
        <v>0</v>
      </c>
      <c r="CV722">
        <f>AH722</f>
        <v>0</v>
      </c>
      <c r="CW722">
        <f>AI722</f>
        <v>0</v>
      </c>
      <c r="CX722">
        <f t="shared" si="530"/>
        <v>0</v>
      </c>
      <c r="CY722">
        <f>(((S722+R722)*AT722)/100)</f>
        <v>0</v>
      </c>
      <c r="CZ722">
        <f>(((S722+R722)*AU722)/100)</f>
        <v>0</v>
      </c>
      <c r="DC722" t="s">
        <v>3</v>
      </c>
      <c r="DD722" t="s">
        <v>3</v>
      </c>
      <c r="DE722" t="s">
        <v>3</v>
      </c>
      <c r="DF722" t="s">
        <v>3</v>
      </c>
      <c r="DG722" t="s">
        <v>3</v>
      </c>
      <c r="DH722" t="s">
        <v>3</v>
      </c>
      <c r="DI722" t="s">
        <v>3</v>
      </c>
      <c r="DJ722" t="s">
        <v>3</v>
      </c>
      <c r="DK722" t="s">
        <v>3</v>
      </c>
      <c r="DL722" t="s">
        <v>3</v>
      </c>
      <c r="DM722" t="s">
        <v>3</v>
      </c>
      <c r="DN722">
        <v>0</v>
      </c>
      <c r="DO722">
        <v>0</v>
      </c>
      <c r="DP722">
        <v>1</v>
      </c>
      <c r="DQ722">
        <v>1</v>
      </c>
      <c r="DU722">
        <v>1009</v>
      </c>
      <c r="DV722" t="s">
        <v>33</v>
      </c>
      <c r="DW722" t="s">
        <v>33</v>
      </c>
      <c r="DX722">
        <v>1000</v>
      </c>
      <c r="DZ722" t="s">
        <v>3</v>
      </c>
      <c r="EA722" t="s">
        <v>3</v>
      </c>
      <c r="EB722" t="s">
        <v>3</v>
      </c>
      <c r="EC722" t="s">
        <v>3</v>
      </c>
      <c r="EE722">
        <v>31728052</v>
      </c>
      <c r="EF722">
        <v>6</v>
      </c>
      <c r="EG722" t="s">
        <v>52</v>
      </c>
      <c r="EH722">
        <v>11</v>
      </c>
      <c r="EI722" t="s">
        <v>42</v>
      </c>
      <c r="EJ722">
        <v>1</v>
      </c>
      <c r="EK722">
        <v>57001</v>
      </c>
      <c r="EL722" t="s">
        <v>42</v>
      </c>
      <c r="EM722" t="s">
        <v>53</v>
      </c>
      <c r="EO722" t="s">
        <v>3</v>
      </c>
      <c r="EQ722">
        <v>0</v>
      </c>
      <c r="ER722">
        <v>0</v>
      </c>
      <c r="ES722">
        <v>0</v>
      </c>
      <c r="ET722">
        <v>0</v>
      </c>
      <c r="EU722">
        <v>0</v>
      </c>
      <c r="EV722">
        <v>0</v>
      </c>
      <c r="EW722">
        <v>0</v>
      </c>
      <c r="EX722">
        <v>0</v>
      </c>
      <c r="FQ722">
        <v>0</v>
      </c>
      <c r="FR722">
        <f t="shared" si="531"/>
        <v>0</v>
      </c>
      <c r="FS722">
        <v>0</v>
      </c>
      <c r="FX722">
        <v>89</v>
      </c>
      <c r="FY722">
        <v>49</v>
      </c>
      <c r="GA722" t="s">
        <v>3</v>
      </c>
      <c r="GD722">
        <v>1</v>
      </c>
      <c r="GF722">
        <v>2102561428</v>
      </c>
      <c r="GG722">
        <v>2</v>
      </c>
      <c r="GH722">
        <v>1</v>
      </c>
      <c r="GI722">
        <v>-2</v>
      </c>
      <c r="GJ722">
        <v>0</v>
      </c>
      <c r="GK722">
        <v>0</v>
      </c>
      <c r="GL722">
        <f t="shared" si="532"/>
        <v>0</v>
      </c>
      <c r="GM722">
        <f t="shared" si="533"/>
        <v>0</v>
      </c>
      <c r="GN722">
        <f t="shared" si="534"/>
        <v>0</v>
      </c>
      <c r="GO722">
        <f t="shared" si="535"/>
        <v>0</v>
      </c>
      <c r="GP722">
        <f t="shared" si="536"/>
        <v>0</v>
      </c>
      <c r="GR722">
        <v>0</v>
      </c>
      <c r="GS722">
        <v>3</v>
      </c>
      <c r="GT722">
        <v>0</v>
      </c>
      <c r="GU722" t="s">
        <v>3</v>
      </c>
      <c r="GV722">
        <f t="shared" si="537"/>
        <v>0</v>
      </c>
      <c r="GW722">
        <v>1</v>
      </c>
      <c r="GX722">
        <f t="shared" si="538"/>
        <v>0</v>
      </c>
      <c r="HA722">
        <v>0</v>
      </c>
      <c r="HB722">
        <v>0</v>
      </c>
      <c r="HC722">
        <f t="shared" si="539"/>
        <v>0</v>
      </c>
      <c r="HE722" t="s">
        <v>3</v>
      </c>
      <c r="HF722" t="s">
        <v>3</v>
      </c>
      <c r="HM722" t="s">
        <v>3</v>
      </c>
      <c r="HN722" t="s">
        <v>54</v>
      </c>
      <c r="HO722" t="s">
        <v>55</v>
      </c>
      <c r="HP722" t="s">
        <v>42</v>
      </c>
      <c r="HQ722" t="s">
        <v>42</v>
      </c>
      <c r="IK722">
        <v>0</v>
      </c>
    </row>
    <row r="723" spans="1:245" x14ac:dyDescent="0.2">
      <c r="A723">
        <v>17</v>
      </c>
      <c r="B723">
        <v>1</v>
      </c>
      <c r="C723">
        <f>ROW(SmtRes!A475)</f>
        <v>475</v>
      </c>
      <c r="D723">
        <f>ROW(EtalonRes!A475)</f>
        <v>475</v>
      </c>
      <c r="E723" t="s">
        <v>697</v>
      </c>
      <c r="F723" t="s">
        <v>633</v>
      </c>
      <c r="G723" t="s">
        <v>634</v>
      </c>
      <c r="H723" t="s">
        <v>22</v>
      </c>
      <c r="I723">
        <v>0</v>
      </c>
      <c r="J723">
        <v>0</v>
      </c>
      <c r="K723">
        <v>0</v>
      </c>
      <c r="O723">
        <f t="shared" si="520"/>
        <v>0</v>
      </c>
      <c r="P723">
        <f>SUMIF(SmtRes!AQ470:'SmtRes'!AQ475,"=1",SmtRes!DF470:'SmtRes'!DF475)</f>
        <v>0</v>
      </c>
      <c r="Q723">
        <f>SUMIF(SmtRes!AQ470:'SmtRes'!AQ475,"=1",SmtRes!DG470:'SmtRes'!DG475)</f>
        <v>0</v>
      </c>
      <c r="R723">
        <f>SUMIF(SmtRes!AQ470:'SmtRes'!AQ475,"=1",SmtRes!DH470:'SmtRes'!DH475)</f>
        <v>0</v>
      </c>
      <c r="S723">
        <f>SUMIF(SmtRes!AQ470:'SmtRes'!AQ475,"=1",SmtRes!DI470:'SmtRes'!DI475)</f>
        <v>0</v>
      </c>
      <c r="T723">
        <f t="shared" si="521"/>
        <v>0</v>
      </c>
      <c r="U723">
        <f>SUMIF(SmtRes!AQ470:'SmtRes'!AQ475,"=1",SmtRes!CV470:'SmtRes'!CV475)</f>
        <v>0</v>
      </c>
      <c r="V723">
        <f>SUMIF(SmtRes!AQ470:'SmtRes'!AQ475,"=1",SmtRes!CW470:'SmtRes'!CW475)</f>
        <v>0</v>
      </c>
      <c r="W723">
        <f t="shared" si="522"/>
        <v>0</v>
      </c>
      <c r="X723">
        <f t="shared" si="523"/>
        <v>0</v>
      </c>
      <c r="Y723">
        <f t="shared" si="524"/>
        <v>0</v>
      </c>
      <c r="AA723">
        <v>32945098</v>
      </c>
      <c r="AB723">
        <f t="shared" si="525"/>
        <v>17325.36</v>
      </c>
      <c r="AC723">
        <f>ROUND((SUM(SmtRes!BQ470:'SmtRes'!BQ475)),6)</f>
        <v>124.985</v>
      </c>
      <c r="AD723">
        <f>ROUND((((SUM(SmtRes!BR470:'SmtRes'!BR475))-(SUM(SmtRes!BS470:'SmtRes'!BS475)))+AE723),6)</f>
        <v>142.72399999999999</v>
      </c>
      <c r="AE723">
        <f>ROUND((SUM(SmtRes!BS470:'SmtRes'!BS475)),6)</f>
        <v>709.10450000000003</v>
      </c>
      <c r="AF723">
        <f>ROUND((SUM(SmtRes!BT470:'SmtRes'!BT475)),6)</f>
        <v>17057.651000000002</v>
      </c>
      <c r="AG723">
        <f t="shared" si="526"/>
        <v>0</v>
      </c>
      <c r="AH723">
        <f>(SUM(SmtRes!BU470:'SmtRes'!BU475))</f>
        <v>40.94</v>
      </c>
      <c r="AI723">
        <f>(SUM(SmtRes!BV470:'SmtRes'!BV475))</f>
        <v>1.5874999999999999</v>
      </c>
      <c r="AJ723">
        <f t="shared" si="527"/>
        <v>0</v>
      </c>
      <c r="AK723">
        <v>15639.1878</v>
      </c>
      <c r="AL723">
        <v>124.985</v>
      </c>
      <c r="AM723">
        <v>114.17919999999999</v>
      </c>
      <c r="AN723">
        <v>567.28359999999998</v>
      </c>
      <c r="AO723">
        <v>14832.74</v>
      </c>
      <c r="AP723">
        <v>0</v>
      </c>
      <c r="AQ723">
        <v>35.6</v>
      </c>
      <c r="AR723">
        <v>1.27</v>
      </c>
      <c r="AS723">
        <v>0</v>
      </c>
      <c r="AT723">
        <v>100.8</v>
      </c>
      <c r="AU723">
        <v>55.25</v>
      </c>
      <c r="AV723">
        <v>1</v>
      </c>
      <c r="AW723">
        <v>1</v>
      </c>
      <c r="AZ723">
        <v>1</v>
      </c>
      <c r="BA723">
        <v>1</v>
      </c>
      <c r="BB723">
        <v>1</v>
      </c>
      <c r="BC723">
        <v>1</v>
      </c>
      <c r="BD723" t="s">
        <v>3</v>
      </c>
      <c r="BE723" t="s">
        <v>3</v>
      </c>
      <c r="BF723" t="s">
        <v>3</v>
      </c>
      <c r="BG723" t="s">
        <v>3</v>
      </c>
      <c r="BH723">
        <v>0</v>
      </c>
      <c r="BI723">
        <v>1</v>
      </c>
      <c r="BJ723" t="s">
        <v>635</v>
      </c>
      <c r="BM723">
        <v>11001</v>
      </c>
      <c r="BN723">
        <v>0</v>
      </c>
      <c r="BO723" t="s">
        <v>3</v>
      </c>
      <c r="BP723">
        <v>0</v>
      </c>
      <c r="BQ723">
        <v>2</v>
      </c>
      <c r="BR723">
        <v>0</v>
      </c>
      <c r="BS723">
        <v>1</v>
      </c>
      <c r="BT723">
        <v>1</v>
      </c>
      <c r="BU723">
        <v>1</v>
      </c>
      <c r="BV723">
        <v>1</v>
      </c>
      <c r="BW723">
        <v>1</v>
      </c>
      <c r="BX723">
        <v>1</v>
      </c>
      <c r="BY723" t="s">
        <v>3</v>
      </c>
      <c r="BZ723">
        <v>112</v>
      </c>
      <c r="CA723">
        <v>65</v>
      </c>
      <c r="CB723" t="s">
        <v>3</v>
      </c>
      <c r="CE723">
        <v>0</v>
      </c>
      <c r="CF723">
        <v>0</v>
      </c>
      <c r="CG723">
        <v>0</v>
      </c>
      <c r="CM723">
        <v>0</v>
      </c>
      <c r="CN723" t="s">
        <v>1038</v>
      </c>
      <c r="CO723">
        <v>0</v>
      </c>
      <c r="CP723">
        <f t="shared" si="528"/>
        <v>0</v>
      </c>
      <c r="CQ723">
        <f>SUMIF(SmtRes!AQ470:'SmtRes'!AQ475,"=1",SmtRes!AA470:'SmtRes'!AA475)</f>
        <v>32.85</v>
      </c>
      <c r="CR723">
        <f>SUMIF(SmtRes!AQ470:'SmtRes'!AQ475,"=1",SmtRes!AB470:'SmtRes'!AB475)</f>
        <v>66.900000000000006</v>
      </c>
      <c r="CS723">
        <f>SUMIF(SmtRes!AQ470:'SmtRes'!AQ475,"=1",SmtRes!AC470:'SmtRes'!AC475)</f>
        <v>446.68</v>
      </c>
      <c r="CT723">
        <f>SUMIF(SmtRes!AQ470:'SmtRes'!AQ475,"=1",SmtRes!AD470:'SmtRes'!AD475)</f>
        <v>416.65</v>
      </c>
      <c r="CU723">
        <f t="shared" si="529"/>
        <v>0</v>
      </c>
      <c r="CV723">
        <f>SUMIF(SmtRes!AQ470:'SmtRes'!AQ475,"=1",SmtRes!BU470:'SmtRes'!BU475)</f>
        <v>40.94</v>
      </c>
      <c r="CW723">
        <f>SUMIF(SmtRes!AQ470:'SmtRes'!AQ475,"=1",SmtRes!BV470:'SmtRes'!BV475)</f>
        <v>1.5874999999999999</v>
      </c>
      <c r="CX723">
        <f t="shared" si="530"/>
        <v>0</v>
      </c>
      <c r="CY723">
        <f>(((S723+R723)*AT723)/100)</f>
        <v>0</v>
      </c>
      <c r="CZ723">
        <f>(((S723+R723)*AU723)/100)</f>
        <v>0</v>
      </c>
      <c r="DC723" t="s">
        <v>3</v>
      </c>
      <c r="DD723" t="s">
        <v>3</v>
      </c>
      <c r="DE723" t="s">
        <v>520</v>
      </c>
      <c r="DF723" t="s">
        <v>520</v>
      </c>
      <c r="DG723" t="s">
        <v>521</v>
      </c>
      <c r="DH723" t="s">
        <v>3</v>
      </c>
      <c r="DI723" t="s">
        <v>521</v>
      </c>
      <c r="DJ723" t="s">
        <v>520</v>
      </c>
      <c r="DK723" t="s">
        <v>3</v>
      </c>
      <c r="DL723" t="s">
        <v>522</v>
      </c>
      <c r="DM723" t="s">
        <v>523</v>
      </c>
      <c r="DN723">
        <v>0</v>
      </c>
      <c r="DO723">
        <v>0</v>
      </c>
      <c r="DP723">
        <v>1</v>
      </c>
      <c r="DQ723">
        <v>1</v>
      </c>
      <c r="DU723">
        <v>1005</v>
      </c>
      <c r="DV723" t="s">
        <v>22</v>
      </c>
      <c r="DW723" t="s">
        <v>22</v>
      </c>
      <c r="DX723">
        <v>100</v>
      </c>
      <c r="DZ723" t="s">
        <v>3</v>
      </c>
      <c r="EA723" t="s">
        <v>3</v>
      </c>
      <c r="EB723" t="s">
        <v>3</v>
      </c>
      <c r="EC723" t="s">
        <v>3</v>
      </c>
      <c r="EE723">
        <v>31727975</v>
      </c>
      <c r="EF723">
        <v>2</v>
      </c>
      <c r="EG723" t="s">
        <v>24</v>
      </c>
      <c r="EH723">
        <v>11</v>
      </c>
      <c r="EI723" t="s">
        <v>42</v>
      </c>
      <c r="EJ723">
        <v>1</v>
      </c>
      <c r="EK723">
        <v>11001</v>
      </c>
      <c r="EL723" t="s">
        <v>42</v>
      </c>
      <c r="EM723" t="s">
        <v>43</v>
      </c>
      <c r="EO723" t="s">
        <v>44</v>
      </c>
      <c r="EQ723">
        <v>0</v>
      </c>
      <c r="ER723">
        <v>0</v>
      </c>
      <c r="ES723">
        <v>0</v>
      </c>
      <c r="ET723">
        <v>0</v>
      </c>
      <c r="EU723">
        <v>0</v>
      </c>
      <c r="EV723">
        <v>0</v>
      </c>
      <c r="EW723">
        <v>35.6</v>
      </c>
      <c r="EX723">
        <v>1.27</v>
      </c>
      <c r="EY723">
        <v>0</v>
      </c>
      <c r="FQ723">
        <v>0</v>
      </c>
      <c r="FR723">
        <f t="shared" si="531"/>
        <v>0</v>
      </c>
      <c r="FS723">
        <v>0</v>
      </c>
      <c r="FX723">
        <v>100.8</v>
      </c>
      <c r="FY723">
        <v>55.25</v>
      </c>
      <c r="GA723" t="s">
        <v>3</v>
      </c>
      <c r="GD723">
        <v>1</v>
      </c>
      <c r="GF723">
        <v>-2136769491</v>
      </c>
      <c r="GG723">
        <v>2</v>
      </c>
      <c r="GH723">
        <v>1</v>
      </c>
      <c r="GI723">
        <v>-2</v>
      </c>
      <c r="GJ723">
        <v>0</v>
      </c>
      <c r="GK723">
        <v>0</v>
      </c>
      <c r="GL723">
        <f t="shared" si="532"/>
        <v>0</v>
      </c>
      <c r="GM723">
        <f t="shared" si="533"/>
        <v>0</v>
      </c>
      <c r="GN723">
        <f t="shared" si="534"/>
        <v>0</v>
      </c>
      <c r="GO723">
        <f t="shared" si="535"/>
        <v>0</v>
      </c>
      <c r="GP723">
        <f t="shared" si="536"/>
        <v>0</v>
      </c>
      <c r="GR723">
        <v>0</v>
      </c>
      <c r="GS723">
        <v>0</v>
      </c>
      <c r="GT723">
        <v>0</v>
      </c>
      <c r="GU723" t="s">
        <v>3</v>
      </c>
      <c r="GV723">
        <f t="shared" si="537"/>
        <v>0</v>
      </c>
      <c r="GW723">
        <v>1</v>
      </c>
      <c r="GX723">
        <f t="shared" si="538"/>
        <v>0</v>
      </c>
      <c r="HA723">
        <v>0</v>
      </c>
      <c r="HB723">
        <v>0</v>
      </c>
      <c r="HC723">
        <f t="shared" si="539"/>
        <v>0</v>
      </c>
      <c r="HE723" t="s">
        <v>3</v>
      </c>
      <c r="HF723" t="s">
        <v>3</v>
      </c>
      <c r="HM723" t="s">
        <v>3</v>
      </c>
      <c r="HN723" t="s">
        <v>45</v>
      </c>
      <c r="HO723" t="s">
        <v>46</v>
      </c>
      <c r="HP723" t="s">
        <v>42</v>
      </c>
      <c r="HQ723" t="s">
        <v>42</v>
      </c>
      <c r="IK723">
        <v>0</v>
      </c>
    </row>
    <row r="724" spans="1:245" x14ac:dyDescent="0.2">
      <c r="A724">
        <v>18</v>
      </c>
      <c r="B724">
        <v>1</v>
      </c>
      <c r="C724">
        <v>475</v>
      </c>
      <c r="E724" t="s">
        <v>698</v>
      </c>
      <c r="F724" t="s">
        <v>637</v>
      </c>
      <c r="G724" t="s">
        <v>638</v>
      </c>
      <c r="H724" t="s">
        <v>639</v>
      </c>
      <c r="I724">
        <v>0</v>
      </c>
      <c r="J724">
        <v>2.04</v>
      </c>
      <c r="K724">
        <v>0</v>
      </c>
      <c r="O724">
        <f t="shared" si="520"/>
        <v>0</v>
      </c>
      <c r="P724">
        <f>ROUND(CQ724*I724,2)</f>
        <v>0</v>
      </c>
      <c r="Q724">
        <f>ROUND(CR724*I724,2)</f>
        <v>0</v>
      </c>
      <c r="R724">
        <f>ROUND(CS724*I724,2)</f>
        <v>0</v>
      </c>
      <c r="S724">
        <f>ROUND(CT724*I724,2)</f>
        <v>0</v>
      </c>
      <c r="T724">
        <f t="shared" si="521"/>
        <v>0</v>
      </c>
      <c r="U724">
        <f>ROUND(CV724*I724,7)</f>
        <v>0</v>
      </c>
      <c r="V724">
        <f>ROUND(CW724*I724,7)</f>
        <v>0</v>
      </c>
      <c r="W724">
        <f t="shared" si="522"/>
        <v>0</v>
      </c>
      <c r="X724">
        <f t="shared" si="523"/>
        <v>0</v>
      </c>
      <c r="Y724">
        <f t="shared" si="524"/>
        <v>0</v>
      </c>
      <c r="AA724">
        <v>32945098</v>
      </c>
      <c r="AB724">
        <f t="shared" si="525"/>
        <v>0</v>
      </c>
      <c r="AC724">
        <f>ROUND((ES724),6)</f>
        <v>0</v>
      </c>
      <c r="AD724">
        <f>ROUND((((ET724)-(EU724))+AE724),6)</f>
        <v>0</v>
      </c>
      <c r="AE724">
        <f>ROUND((EU724),6)</f>
        <v>0</v>
      </c>
      <c r="AF724">
        <f>ROUND((EV724),6)</f>
        <v>0</v>
      </c>
      <c r="AG724">
        <f t="shared" si="526"/>
        <v>0</v>
      </c>
      <c r="AH724">
        <f>(EW724)</f>
        <v>0</v>
      </c>
      <c r="AI724">
        <f>(EX724)</f>
        <v>0</v>
      </c>
      <c r="AJ724">
        <f t="shared" si="527"/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112</v>
      </c>
      <c r="AU724">
        <v>65</v>
      </c>
      <c r="AV724">
        <v>1</v>
      </c>
      <c r="AW724">
        <v>1</v>
      </c>
      <c r="AZ724">
        <v>1</v>
      </c>
      <c r="BA724">
        <v>1</v>
      </c>
      <c r="BB724">
        <v>1</v>
      </c>
      <c r="BC724">
        <v>1</v>
      </c>
      <c r="BD724" t="s">
        <v>3</v>
      </c>
      <c r="BE724" t="s">
        <v>3</v>
      </c>
      <c r="BF724" t="s">
        <v>3</v>
      </c>
      <c r="BG724" t="s">
        <v>3</v>
      </c>
      <c r="BH724">
        <v>3</v>
      </c>
      <c r="BI724">
        <v>1</v>
      </c>
      <c r="BJ724" t="s">
        <v>3</v>
      </c>
      <c r="BM724">
        <v>11001</v>
      </c>
      <c r="BN724">
        <v>0</v>
      </c>
      <c r="BO724" t="s">
        <v>3</v>
      </c>
      <c r="BP724">
        <v>0</v>
      </c>
      <c r="BQ724">
        <v>2</v>
      </c>
      <c r="BR724">
        <v>0</v>
      </c>
      <c r="BS724">
        <v>1</v>
      </c>
      <c r="BT724">
        <v>1</v>
      </c>
      <c r="BU724">
        <v>1</v>
      </c>
      <c r="BV724">
        <v>1</v>
      </c>
      <c r="BW724">
        <v>1</v>
      </c>
      <c r="BX724">
        <v>1</v>
      </c>
      <c r="BY724" t="s">
        <v>3</v>
      </c>
      <c r="BZ724">
        <v>112</v>
      </c>
      <c r="CA724">
        <v>65</v>
      </c>
      <c r="CB724" t="s">
        <v>3</v>
      </c>
      <c r="CE724">
        <v>0</v>
      </c>
      <c r="CF724">
        <v>0</v>
      </c>
      <c r="CG724">
        <v>0</v>
      </c>
      <c r="CM724">
        <v>0</v>
      </c>
      <c r="CN724" t="s">
        <v>3</v>
      </c>
      <c r="CO724">
        <v>0</v>
      </c>
      <c r="CP724">
        <f t="shared" si="528"/>
        <v>0</v>
      </c>
      <c r="CQ724">
        <f>ROUND(AL724*BC724,2)</f>
        <v>0</v>
      </c>
      <c r="CR724">
        <f>ROUND(AM724*BB724,2)</f>
        <v>0</v>
      </c>
      <c r="CS724">
        <f>ROUND(AN724*BS724,2)</f>
        <v>0</v>
      </c>
      <c r="CT724">
        <f>ROUND(AO724*BA724,2)</f>
        <v>0</v>
      </c>
      <c r="CU724">
        <f t="shared" si="529"/>
        <v>0</v>
      </c>
      <c r="CV724">
        <f>AH724</f>
        <v>0</v>
      </c>
      <c r="CW724">
        <f>AI724</f>
        <v>0</v>
      </c>
      <c r="CX724">
        <f t="shared" si="530"/>
        <v>0</v>
      </c>
      <c r="CY724">
        <f>(((S724+R724)*AT724)/100)</f>
        <v>0</v>
      </c>
      <c r="CZ724">
        <f>(((S724+R724)*AU724)/100)</f>
        <v>0</v>
      </c>
      <c r="DC724" t="s">
        <v>3</v>
      </c>
      <c r="DD724" t="s">
        <v>3</v>
      </c>
      <c r="DE724" t="s">
        <v>3</v>
      </c>
      <c r="DF724" t="s">
        <v>3</v>
      </c>
      <c r="DG724" t="s">
        <v>3</v>
      </c>
      <c r="DH724" t="s">
        <v>3</v>
      </c>
      <c r="DI724" t="s">
        <v>3</v>
      </c>
      <c r="DJ724" t="s">
        <v>3</v>
      </c>
      <c r="DK724" t="s">
        <v>3</v>
      </c>
      <c r="DL724" t="s">
        <v>3</v>
      </c>
      <c r="DM724" t="s">
        <v>3</v>
      </c>
      <c r="DN724">
        <v>0</v>
      </c>
      <c r="DO724">
        <v>0</v>
      </c>
      <c r="DP724">
        <v>1</v>
      </c>
      <c r="DQ724">
        <v>1</v>
      </c>
      <c r="DU724">
        <v>1007</v>
      </c>
      <c r="DV724" t="s">
        <v>639</v>
      </c>
      <c r="DW724" t="s">
        <v>639</v>
      </c>
      <c r="DX724">
        <v>1</v>
      </c>
      <c r="DZ724" t="s">
        <v>3</v>
      </c>
      <c r="EA724" t="s">
        <v>3</v>
      </c>
      <c r="EB724" t="s">
        <v>3</v>
      </c>
      <c r="EC724" t="s">
        <v>3</v>
      </c>
      <c r="EE724">
        <v>31727975</v>
      </c>
      <c r="EF724">
        <v>2</v>
      </c>
      <c r="EG724" t="s">
        <v>24</v>
      </c>
      <c r="EH724">
        <v>11</v>
      </c>
      <c r="EI724" t="s">
        <v>42</v>
      </c>
      <c r="EJ724">
        <v>1</v>
      </c>
      <c r="EK724">
        <v>11001</v>
      </c>
      <c r="EL724" t="s">
        <v>42</v>
      </c>
      <c r="EM724" t="s">
        <v>43</v>
      </c>
      <c r="EO724" t="s">
        <v>3</v>
      </c>
      <c r="EQ724">
        <v>0</v>
      </c>
      <c r="ER724">
        <v>0</v>
      </c>
      <c r="ES724">
        <v>0</v>
      </c>
      <c r="ET724">
        <v>0</v>
      </c>
      <c r="EU724">
        <v>0</v>
      </c>
      <c r="EV724">
        <v>0</v>
      </c>
      <c r="EW724">
        <v>0</v>
      </c>
      <c r="EX724">
        <v>0</v>
      </c>
      <c r="FQ724">
        <v>0</v>
      </c>
      <c r="FR724">
        <f t="shared" si="531"/>
        <v>0</v>
      </c>
      <c r="FS724">
        <v>0</v>
      </c>
      <c r="FX724">
        <v>112</v>
      </c>
      <c r="FY724">
        <v>65</v>
      </c>
      <c r="GA724" t="s">
        <v>3</v>
      </c>
      <c r="GD724">
        <v>1</v>
      </c>
      <c r="GF724">
        <v>-2113302258</v>
      </c>
      <c r="GG724">
        <v>2</v>
      </c>
      <c r="GH724">
        <v>1</v>
      </c>
      <c r="GI724">
        <v>-2</v>
      </c>
      <c r="GJ724">
        <v>0</v>
      </c>
      <c r="GK724">
        <v>0</v>
      </c>
      <c r="GL724">
        <f t="shared" si="532"/>
        <v>0</v>
      </c>
      <c r="GM724">
        <f t="shared" si="533"/>
        <v>0</v>
      </c>
      <c r="GN724">
        <f t="shared" si="534"/>
        <v>0</v>
      </c>
      <c r="GO724">
        <f t="shared" si="535"/>
        <v>0</v>
      </c>
      <c r="GP724">
        <f t="shared" si="536"/>
        <v>0</v>
      </c>
      <c r="GR724">
        <v>0</v>
      </c>
      <c r="GS724">
        <v>3</v>
      </c>
      <c r="GT724">
        <v>0</v>
      </c>
      <c r="GU724" t="s">
        <v>3</v>
      </c>
      <c r="GV724">
        <f t="shared" si="537"/>
        <v>0</v>
      </c>
      <c r="GW724">
        <v>1</v>
      </c>
      <c r="GX724">
        <f t="shared" si="538"/>
        <v>0</v>
      </c>
      <c r="HA724">
        <v>0</v>
      </c>
      <c r="HB724">
        <v>0</v>
      </c>
      <c r="HC724">
        <f t="shared" si="539"/>
        <v>0</v>
      </c>
      <c r="HE724" t="s">
        <v>3</v>
      </c>
      <c r="HF724" t="s">
        <v>3</v>
      </c>
      <c r="HM724" t="s">
        <v>3</v>
      </c>
      <c r="HN724" t="s">
        <v>45</v>
      </c>
      <c r="HO724" t="s">
        <v>46</v>
      </c>
      <c r="HP724" t="s">
        <v>42</v>
      </c>
      <c r="HQ724" t="s">
        <v>42</v>
      </c>
      <c r="IK724">
        <v>0</v>
      </c>
    </row>
    <row r="725" spans="1:245" x14ac:dyDescent="0.2">
      <c r="A725">
        <v>17</v>
      </c>
      <c r="B725">
        <v>1</v>
      </c>
      <c r="E725" t="s">
        <v>699</v>
      </c>
      <c r="F725" t="s">
        <v>641</v>
      </c>
      <c r="G725" t="s">
        <v>642</v>
      </c>
      <c r="H725" t="s">
        <v>639</v>
      </c>
      <c r="I725">
        <v>0</v>
      </c>
      <c r="J725">
        <v>0</v>
      </c>
      <c r="K725">
        <v>0</v>
      </c>
      <c r="O725">
        <f t="shared" si="520"/>
        <v>0</v>
      </c>
      <c r="P725">
        <f>ROUND(CQ725*I725,2)</f>
        <v>0</v>
      </c>
      <c r="Q725">
        <f>ROUND(CR725*I725,2)</f>
        <v>0</v>
      </c>
      <c r="R725">
        <f>ROUND(CS725*I725,2)</f>
        <v>0</v>
      </c>
      <c r="S725">
        <f>ROUND(CT725*I725,2)</f>
        <v>0</v>
      </c>
      <c r="T725">
        <f t="shared" si="521"/>
        <v>0</v>
      </c>
      <c r="U725">
        <f>ROUND(CV725*I725,7)</f>
        <v>0</v>
      </c>
      <c r="V725">
        <f>ROUND(CW725*I725,7)</f>
        <v>0</v>
      </c>
      <c r="W725">
        <f t="shared" si="522"/>
        <v>0</v>
      </c>
      <c r="X725">
        <f t="shared" si="523"/>
        <v>0</v>
      </c>
      <c r="Y725">
        <f t="shared" si="524"/>
        <v>0</v>
      </c>
      <c r="AA725">
        <v>32945098</v>
      </c>
      <c r="AB725">
        <f t="shared" si="525"/>
        <v>3778.62</v>
      </c>
      <c r="AC725">
        <f>ROUND((ES725),6)</f>
        <v>3778.62</v>
      </c>
      <c r="AD725">
        <f>ROUND((((ET725)-(EU725))+AE725),6)</f>
        <v>0</v>
      </c>
      <c r="AE725">
        <f>ROUND((EU725),6)</f>
        <v>0</v>
      </c>
      <c r="AF725">
        <f>ROUND((EV725),6)</f>
        <v>0</v>
      </c>
      <c r="AG725">
        <f t="shared" si="526"/>
        <v>0</v>
      </c>
      <c r="AH725">
        <f>(EW725)</f>
        <v>0</v>
      </c>
      <c r="AI725">
        <f>(EX725)</f>
        <v>0</v>
      </c>
      <c r="AJ725">
        <f t="shared" si="527"/>
        <v>0</v>
      </c>
      <c r="AK725">
        <v>3778.62</v>
      </c>
      <c r="AL725">
        <v>3778.62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1</v>
      </c>
      <c r="AW725">
        <v>1</v>
      </c>
      <c r="AZ725">
        <v>1</v>
      </c>
      <c r="BA725">
        <v>1</v>
      </c>
      <c r="BB725">
        <v>1</v>
      </c>
      <c r="BC725">
        <v>1.1499999999999999</v>
      </c>
      <c r="BD725" t="s">
        <v>3</v>
      </c>
      <c r="BE725" t="s">
        <v>3</v>
      </c>
      <c r="BF725" t="s">
        <v>3</v>
      </c>
      <c r="BG725" t="s">
        <v>3</v>
      </c>
      <c r="BH725">
        <v>3</v>
      </c>
      <c r="BI725">
        <v>1</v>
      </c>
      <c r="BJ725" t="s">
        <v>643</v>
      </c>
      <c r="BM725">
        <v>500001</v>
      </c>
      <c r="BN725">
        <v>0</v>
      </c>
      <c r="BO725" t="s">
        <v>641</v>
      </c>
      <c r="BP725">
        <v>1</v>
      </c>
      <c r="BQ725">
        <v>8</v>
      </c>
      <c r="BR725">
        <v>0</v>
      </c>
      <c r="BS725">
        <v>1</v>
      </c>
      <c r="BT725">
        <v>1</v>
      </c>
      <c r="BU725">
        <v>1</v>
      </c>
      <c r="BV725">
        <v>1</v>
      </c>
      <c r="BW725">
        <v>1</v>
      </c>
      <c r="BX725">
        <v>1</v>
      </c>
      <c r="BY725" t="s">
        <v>3</v>
      </c>
      <c r="BZ725">
        <v>0</v>
      </c>
      <c r="CA725">
        <v>0</v>
      </c>
      <c r="CB725" t="s">
        <v>3</v>
      </c>
      <c r="CE725">
        <v>0</v>
      </c>
      <c r="CF725">
        <v>0</v>
      </c>
      <c r="CG725">
        <v>0</v>
      </c>
      <c r="CM725">
        <v>0</v>
      </c>
      <c r="CN725" t="s">
        <v>3</v>
      </c>
      <c r="CO725">
        <v>0</v>
      </c>
      <c r="CP725">
        <f t="shared" si="528"/>
        <v>0</v>
      </c>
      <c r="CQ725">
        <f>ROUND(AL725*BC725,2)</f>
        <v>4345.41</v>
      </c>
      <c r="CR725">
        <f>ROUND(AM725*BB725,2)</f>
        <v>0</v>
      </c>
      <c r="CS725">
        <f>ROUND(AN725*BS725,2)</f>
        <v>0</v>
      </c>
      <c r="CT725">
        <f>ROUND(AO725*BA725,2)</f>
        <v>0</v>
      </c>
      <c r="CU725">
        <f t="shared" si="529"/>
        <v>0</v>
      </c>
      <c r="CV725">
        <f>AH725</f>
        <v>0</v>
      </c>
      <c r="CW725">
        <f>AI725</f>
        <v>0</v>
      </c>
      <c r="CX725">
        <f t="shared" si="530"/>
        <v>0</v>
      </c>
      <c r="CY725">
        <f>0</f>
        <v>0</v>
      </c>
      <c r="CZ725">
        <f>0</f>
        <v>0</v>
      </c>
      <c r="DC725" t="s">
        <v>3</v>
      </c>
      <c r="DD725" t="s">
        <v>3</v>
      </c>
      <c r="DE725" t="s">
        <v>3</v>
      </c>
      <c r="DF725" t="s">
        <v>3</v>
      </c>
      <c r="DG725" t="s">
        <v>3</v>
      </c>
      <c r="DH725" t="s">
        <v>3</v>
      </c>
      <c r="DI725" t="s">
        <v>3</v>
      </c>
      <c r="DJ725" t="s">
        <v>3</v>
      </c>
      <c r="DK725" t="s">
        <v>3</v>
      </c>
      <c r="DL725" t="s">
        <v>3</v>
      </c>
      <c r="DM725" t="s">
        <v>3</v>
      </c>
      <c r="DN725">
        <v>0</v>
      </c>
      <c r="DO725">
        <v>0</v>
      </c>
      <c r="DP725">
        <v>1</v>
      </c>
      <c r="DQ725">
        <v>1</v>
      </c>
      <c r="DU725">
        <v>1007</v>
      </c>
      <c r="DV725" t="s">
        <v>639</v>
      </c>
      <c r="DW725" t="s">
        <v>639</v>
      </c>
      <c r="DX725">
        <v>1</v>
      </c>
      <c r="DZ725" t="s">
        <v>3</v>
      </c>
      <c r="EA725" t="s">
        <v>3</v>
      </c>
      <c r="EB725" t="s">
        <v>3</v>
      </c>
      <c r="EC725" t="s">
        <v>3</v>
      </c>
      <c r="EE725">
        <v>31727907</v>
      </c>
      <c r="EF725">
        <v>8</v>
      </c>
      <c r="EG725" t="s">
        <v>73</v>
      </c>
      <c r="EH725">
        <v>0</v>
      </c>
      <c r="EI725" t="s">
        <v>3</v>
      </c>
      <c r="EJ725">
        <v>1</v>
      </c>
      <c r="EK725">
        <v>500001</v>
      </c>
      <c r="EL725" t="s">
        <v>74</v>
      </c>
      <c r="EM725" t="s">
        <v>75</v>
      </c>
      <c r="EO725" t="s">
        <v>3</v>
      </c>
      <c r="EQ725">
        <v>0</v>
      </c>
      <c r="ER725">
        <v>3778.62</v>
      </c>
      <c r="ES725">
        <v>3778.62</v>
      </c>
      <c r="ET725">
        <v>0</v>
      </c>
      <c r="EU725">
        <v>0</v>
      </c>
      <c r="EV725">
        <v>0</v>
      </c>
      <c r="EW725">
        <v>0</v>
      </c>
      <c r="EX725">
        <v>0</v>
      </c>
      <c r="EY725">
        <v>0</v>
      </c>
      <c r="FQ725">
        <v>0</v>
      </c>
      <c r="FR725">
        <f t="shared" si="531"/>
        <v>0</v>
      </c>
      <c r="FS725">
        <v>0</v>
      </c>
      <c r="FX725">
        <v>0</v>
      </c>
      <c r="FY725">
        <v>0</v>
      </c>
      <c r="GA725" t="s">
        <v>3</v>
      </c>
      <c r="GD725">
        <v>1</v>
      </c>
      <c r="GF725">
        <v>920094744</v>
      </c>
      <c r="GG725">
        <v>2</v>
      </c>
      <c r="GH725">
        <v>1</v>
      </c>
      <c r="GI725">
        <v>2</v>
      </c>
      <c r="GJ725">
        <v>0</v>
      </c>
      <c r="GK725">
        <v>0</v>
      </c>
      <c r="GL725">
        <f t="shared" si="532"/>
        <v>0</v>
      </c>
      <c r="GM725">
        <f t="shared" si="533"/>
        <v>0</v>
      </c>
      <c r="GN725">
        <f t="shared" si="534"/>
        <v>0</v>
      </c>
      <c r="GO725">
        <f t="shared" si="535"/>
        <v>0</v>
      </c>
      <c r="GP725">
        <f t="shared" si="536"/>
        <v>0</v>
      </c>
      <c r="GR725">
        <v>0</v>
      </c>
      <c r="GS725">
        <v>3</v>
      </c>
      <c r="GT725">
        <v>0</v>
      </c>
      <c r="GU725" t="s">
        <v>3</v>
      </c>
      <c r="GV725">
        <f t="shared" si="537"/>
        <v>0</v>
      </c>
      <c r="GW725">
        <v>1</v>
      </c>
      <c r="GX725">
        <f t="shared" si="538"/>
        <v>0</v>
      </c>
      <c r="HA725">
        <v>0</v>
      </c>
      <c r="HB725">
        <v>0</v>
      </c>
      <c r="HC725">
        <f t="shared" si="539"/>
        <v>0</v>
      </c>
      <c r="HE725" t="s">
        <v>3</v>
      </c>
      <c r="HF725" t="s">
        <v>3</v>
      </c>
      <c r="HM725" t="s">
        <v>3</v>
      </c>
      <c r="HN725" t="s">
        <v>3</v>
      </c>
      <c r="HO725" t="s">
        <v>3</v>
      </c>
      <c r="HP725" t="s">
        <v>3</v>
      </c>
      <c r="HQ725" t="s">
        <v>3</v>
      </c>
      <c r="IK725">
        <v>0</v>
      </c>
    </row>
    <row r="726" spans="1:245" x14ac:dyDescent="0.2">
      <c r="A726">
        <v>17</v>
      </c>
      <c r="B726">
        <v>1</v>
      </c>
      <c r="C726">
        <f>ROW(SmtRes!A480)</f>
        <v>480</v>
      </c>
      <c r="D726">
        <f>ROW(EtalonRes!A480)</f>
        <v>480</v>
      </c>
      <c r="E726" t="s">
        <v>700</v>
      </c>
      <c r="F726" t="s">
        <v>645</v>
      </c>
      <c r="G726" t="s">
        <v>646</v>
      </c>
      <c r="H726" t="s">
        <v>22</v>
      </c>
      <c r="I726">
        <v>0</v>
      </c>
      <c r="J726">
        <v>0</v>
      </c>
      <c r="K726">
        <v>0</v>
      </c>
      <c r="O726">
        <f t="shared" si="520"/>
        <v>0</v>
      </c>
      <c r="P726">
        <f>SUMIF(SmtRes!AQ476:'SmtRes'!AQ480,"=1",SmtRes!DF476:'SmtRes'!DF480)</f>
        <v>0</v>
      </c>
      <c r="Q726">
        <f>SUMIF(SmtRes!AQ476:'SmtRes'!AQ480,"=1",SmtRes!DG476:'SmtRes'!DG480)</f>
        <v>0</v>
      </c>
      <c r="R726">
        <f>SUMIF(SmtRes!AQ476:'SmtRes'!AQ480,"=1",SmtRes!DH476:'SmtRes'!DH480)</f>
        <v>0</v>
      </c>
      <c r="S726">
        <f>SUMIF(SmtRes!AQ476:'SmtRes'!AQ480,"=1",SmtRes!DI476:'SmtRes'!DI480)</f>
        <v>0</v>
      </c>
      <c r="T726">
        <f t="shared" si="521"/>
        <v>0</v>
      </c>
      <c r="U726">
        <f>SUMIF(SmtRes!AQ476:'SmtRes'!AQ480,"=1",SmtRes!CV476:'SmtRes'!CV480)</f>
        <v>0</v>
      </c>
      <c r="V726">
        <f>SUMIF(SmtRes!AQ476:'SmtRes'!AQ480,"=1",SmtRes!CW476:'SmtRes'!CW480)</f>
        <v>0</v>
      </c>
      <c r="W726">
        <f t="shared" si="522"/>
        <v>0</v>
      </c>
      <c r="X726">
        <f t="shared" si="523"/>
        <v>0</v>
      </c>
      <c r="Y726">
        <f t="shared" si="524"/>
        <v>0</v>
      </c>
      <c r="AA726">
        <v>32945098</v>
      </c>
      <c r="AB726">
        <f t="shared" si="525"/>
        <v>3871.5423999999998</v>
      </c>
      <c r="AC726">
        <f>ROUND((0),6)</f>
        <v>0</v>
      </c>
      <c r="AD726">
        <f>ROUND((((SUM(SmtRes!BR476:'SmtRes'!BR480))-(SUM(SmtRes!BS476:'SmtRes'!BS480)))+AE726),6)</f>
        <v>498.34399999999999</v>
      </c>
      <c r="AE726">
        <f>ROUND((SUM(SmtRes!BS476:'SmtRes'!BS480)),6)</f>
        <v>1876.056</v>
      </c>
      <c r="AF726">
        <f>ROUND((SUM(SmtRes!BT476:'SmtRes'!BT480)),6)</f>
        <v>3373.1984000000002</v>
      </c>
      <c r="AG726">
        <f t="shared" si="526"/>
        <v>0</v>
      </c>
      <c r="AH726">
        <f>(SUM(SmtRes!BU476:'SmtRes'!BU480))</f>
        <v>8.0960000000000001</v>
      </c>
      <c r="AI726">
        <f>(SUM(SmtRes!BV476:'SmtRes'!BV480))</f>
        <v>4.2</v>
      </c>
      <c r="AJ726">
        <f t="shared" si="527"/>
        <v>0</v>
      </c>
      <c r="AK726">
        <v>302.04599999999999</v>
      </c>
      <c r="AL726">
        <v>0</v>
      </c>
      <c r="AM726">
        <v>24.917199999999998</v>
      </c>
      <c r="AN726">
        <v>93.802800000000005</v>
      </c>
      <c r="AO726">
        <v>183.32599999999999</v>
      </c>
      <c r="AP726">
        <v>0</v>
      </c>
      <c r="AQ726">
        <v>0.44</v>
      </c>
      <c r="AR726">
        <v>0.21</v>
      </c>
      <c r="AS726">
        <v>0</v>
      </c>
      <c r="AT726">
        <v>100.8</v>
      </c>
      <c r="AU726">
        <v>55.25</v>
      </c>
      <c r="AV726">
        <v>1</v>
      </c>
      <c r="AW726">
        <v>1</v>
      </c>
      <c r="AZ726">
        <v>1</v>
      </c>
      <c r="BA726">
        <v>1</v>
      </c>
      <c r="BB726">
        <v>1</v>
      </c>
      <c r="BC726">
        <v>1</v>
      </c>
      <c r="BD726" t="s">
        <v>3</v>
      </c>
      <c r="BE726" t="s">
        <v>3</v>
      </c>
      <c r="BF726" t="s">
        <v>3</v>
      </c>
      <c r="BG726" t="s">
        <v>3</v>
      </c>
      <c r="BH726">
        <v>0</v>
      </c>
      <c r="BI726">
        <v>1</v>
      </c>
      <c r="BJ726" t="s">
        <v>647</v>
      </c>
      <c r="BM726">
        <v>11001</v>
      </c>
      <c r="BN726">
        <v>0</v>
      </c>
      <c r="BO726" t="s">
        <v>3</v>
      </c>
      <c r="BP726">
        <v>0</v>
      </c>
      <c r="BQ726">
        <v>2</v>
      </c>
      <c r="BR726">
        <v>0</v>
      </c>
      <c r="BS726">
        <v>1</v>
      </c>
      <c r="BT726">
        <v>1</v>
      </c>
      <c r="BU726">
        <v>1</v>
      </c>
      <c r="BV726">
        <v>1</v>
      </c>
      <c r="BW726">
        <v>1</v>
      </c>
      <c r="BX726">
        <v>1</v>
      </c>
      <c r="BY726" t="s">
        <v>3</v>
      </c>
      <c r="BZ726">
        <v>112</v>
      </c>
      <c r="CA726">
        <v>65</v>
      </c>
      <c r="CB726" t="s">
        <v>3</v>
      </c>
      <c r="CE726">
        <v>0</v>
      </c>
      <c r="CF726">
        <v>0</v>
      </c>
      <c r="CG726">
        <v>0</v>
      </c>
      <c r="CM726">
        <v>0</v>
      </c>
      <c r="CN726" t="s">
        <v>1038</v>
      </c>
      <c r="CO726">
        <v>0</v>
      </c>
      <c r="CP726">
        <f t="shared" si="528"/>
        <v>0</v>
      </c>
      <c r="CQ726">
        <f>SUMIF(SmtRes!AQ476:'SmtRes'!AQ480,"=1",SmtRes!AA476:'SmtRes'!AA480)</f>
        <v>0</v>
      </c>
      <c r="CR726">
        <f>SUMIF(SmtRes!AQ476:'SmtRes'!AQ480,"=1",SmtRes!AB476:'SmtRes'!AB480)</f>
        <v>66.900000000000006</v>
      </c>
      <c r="CS726">
        <f>SUMIF(SmtRes!AQ476:'SmtRes'!AQ480,"=1",SmtRes!AC476:'SmtRes'!AC480)</f>
        <v>446.68</v>
      </c>
      <c r="CT726">
        <f>SUMIF(SmtRes!AQ476:'SmtRes'!AQ480,"=1",SmtRes!AD476:'SmtRes'!AD480)</f>
        <v>416.65</v>
      </c>
      <c r="CU726">
        <f t="shared" si="529"/>
        <v>0</v>
      </c>
      <c r="CV726">
        <f>SUMIF(SmtRes!AQ476:'SmtRes'!AQ480,"=1",SmtRes!BU476:'SmtRes'!BU480)</f>
        <v>8.0960000000000001</v>
      </c>
      <c r="CW726">
        <f>SUMIF(SmtRes!AQ476:'SmtRes'!AQ480,"=1",SmtRes!BV476:'SmtRes'!BV480)</f>
        <v>4.2</v>
      </c>
      <c r="CX726">
        <f t="shared" si="530"/>
        <v>0</v>
      </c>
      <c r="CY726">
        <f>(((S726+R726)*AT726)/100)</f>
        <v>0</v>
      </c>
      <c r="CZ726">
        <f>(((S726+R726)*AU726)/100)</f>
        <v>0</v>
      </c>
      <c r="DC726" t="s">
        <v>3</v>
      </c>
      <c r="DD726" t="s">
        <v>648</v>
      </c>
      <c r="DE726" t="s">
        <v>649</v>
      </c>
      <c r="DF726" t="s">
        <v>649</v>
      </c>
      <c r="DG726" t="s">
        <v>650</v>
      </c>
      <c r="DH726" t="s">
        <v>3</v>
      </c>
      <c r="DI726" t="s">
        <v>650</v>
      </c>
      <c r="DJ726" t="s">
        <v>649</v>
      </c>
      <c r="DK726" t="s">
        <v>3</v>
      </c>
      <c r="DL726" t="s">
        <v>522</v>
      </c>
      <c r="DM726" t="s">
        <v>523</v>
      </c>
      <c r="DN726">
        <v>0</v>
      </c>
      <c r="DO726">
        <v>0</v>
      </c>
      <c r="DP726">
        <v>1</v>
      </c>
      <c r="DQ726">
        <v>1</v>
      </c>
      <c r="DU726">
        <v>1005</v>
      </c>
      <c r="DV726" t="s">
        <v>22</v>
      </c>
      <c r="DW726" t="s">
        <v>22</v>
      </c>
      <c r="DX726">
        <v>100</v>
      </c>
      <c r="DZ726" t="s">
        <v>3</v>
      </c>
      <c r="EA726" t="s">
        <v>3</v>
      </c>
      <c r="EB726" t="s">
        <v>3</v>
      </c>
      <c r="EC726" t="s">
        <v>3</v>
      </c>
      <c r="EE726">
        <v>31727975</v>
      </c>
      <c r="EF726">
        <v>2</v>
      </c>
      <c r="EG726" t="s">
        <v>24</v>
      </c>
      <c r="EH726">
        <v>11</v>
      </c>
      <c r="EI726" t="s">
        <v>42</v>
      </c>
      <c r="EJ726">
        <v>1</v>
      </c>
      <c r="EK726">
        <v>11001</v>
      </c>
      <c r="EL726" t="s">
        <v>42</v>
      </c>
      <c r="EM726" t="s">
        <v>43</v>
      </c>
      <c r="EO726" t="s">
        <v>44</v>
      </c>
      <c r="EQ726">
        <v>0</v>
      </c>
      <c r="ER726">
        <v>0</v>
      </c>
      <c r="ES726">
        <v>0</v>
      </c>
      <c r="ET726">
        <v>0</v>
      </c>
      <c r="EU726">
        <v>0</v>
      </c>
      <c r="EV726">
        <v>0</v>
      </c>
      <c r="EW726">
        <v>0.44</v>
      </c>
      <c r="EX726">
        <v>0.21</v>
      </c>
      <c r="EY726">
        <v>0</v>
      </c>
      <c r="FQ726">
        <v>0</v>
      </c>
      <c r="FR726">
        <f t="shared" si="531"/>
        <v>0</v>
      </c>
      <c r="FS726">
        <v>0</v>
      </c>
      <c r="FX726">
        <v>100.8</v>
      </c>
      <c r="FY726">
        <v>55.25</v>
      </c>
      <c r="GA726" t="s">
        <v>3</v>
      </c>
      <c r="GD726">
        <v>1</v>
      </c>
      <c r="GF726">
        <v>-1233408366</v>
      </c>
      <c r="GG726">
        <v>2</v>
      </c>
      <c r="GH726">
        <v>1</v>
      </c>
      <c r="GI726">
        <v>-2</v>
      </c>
      <c r="GJ726">
        <v>0</v>
      </c>
      <c r="GK726">
        <v>0</v>
      </c>
      <c r="GL726">
        <f t="shared" si="532"/>
        <v>0</v>
      </c>
      <c r="GM726">
        <f t="shared" si="533"/>
        <v>0</v>
      </c>
      <c r="GN726">
        <f t="shared" si="534"/>
        <v>0</v>
      </c>
      <c r="GO726">
        <f t="shared" si="535"/>
        <v>0</v>
      </c>
      <c r="GP726">
        <f t="shared" si="536"/>
        <v>0</v>
      </c>
      <c r="GR726">
        <v>0</v>
      </c>
      <c r="GS726">
        <v>0</v>
      </c>
      <c r="GT726">
        <v>0</v>
      </c>
      <c r="GU726" t="s">
        <v>3</v>
      </c>
      <c r="GV726">
        <f t="shared" si="537"/>
        <v>0</v>
      </c>
      <c r="GW726">
        <v>1</v>
      </c>
      <c r="GX726">
        <f t="shared" si="538"/>
        <v>0</v>
      </c>
      <c r="HA726">
        <v>0</v>
      </c>
      <c r="HB726">
        <v>0</v>
      </c>
      <c r="HC726">
        <f t="shared" si="539"/>
        <v>0</v>
      </c>
      <c r="HE726" t="s">
        <v>3</v>
      </c>
      <c r="HF726" t="s">
        <v>3</v>
      </c>
      <c r="HM726" t="s">
        <v>3</v>
      </c>
      <c r="HN726" t="s">
        <v>45</v>
      </c>
      <c r="HO726" t="s">
        <v>46</v>
      </c>
      <c r="HP726" t="s">
        <v>42</v>
      </c>
      <c r="HQ726" t="s">
        <v>42</v>
      </c>
      <c r="IK726">
        <v>0</v>
      </c>
    </row>
    <row r="727" spans="1:245" x14ac:dyDescent="0.2">
      <c r="A727">
        <v>18</v>
      </c>
      <c r="B727">
        <v>1</v>
      </c>
      <c r="C727">
        <v>480</v>
      </c>
      <c r="E727" t="s">
        <v>701</v>
      </c>
      <c r="F727" t="s">
        <v>637</v>
      </c>
      <c r="G727" t="s">
        <v>638</v>
      </c>
      <c r="H727" t="s">
        <v>639</v>
      </c>
      <c r="I727">
        <v>0</v>
      </c>
      <c r="J727">
        <v>8.16</v>
      </c>
      <c r="K727">
        <v>0</v>
      </c>
      <c r="O727">
        <f t="shared" si="520"/>
        <v>0</v>
      </c>
      <c r="P727">
        <f>ROUND(CQ727*I727,2)</f>
        <v>0</v>
      </c>
      <c r="Q727">
        <f>ROUND(CR727*I727,2)</f>
        <v>0</v>
      </c>
      <c r="R727">
        <f>ROUND(CS727*I727,2)</f>
        <v>0</v>
      </c>
      <c r="S727">
        <f>ROUND(CT727*I727,2)</f>
        <v>0</v>
      </c>
      <c r="T727">
        <f t="shared" si="521"/>
        <v>0</v>
      </c>
      <c r="U727">
        <f>ROUND(CV727*I727,7)</f>
        <v>0</v>
      </c>
      <c r="V727">
        <f>ROUND(CW727*I727,7)</f>
        <v>0</v>
      </c>
      <c r="W727">
        <f t="shared" si="522"/>
        <v>0</v>
      </c>
      <c r="X727">
        <f t="shared" si="523"/>
        <v>0</v>
      </c>
      <c r="Y727">
        <f t="shared" si="524"/>
        <v>0</v>
      </c>
      <c r="AA727">
        <v>32945098</v>
      </c>
      <c r="AB727">
        <f t="shared" si="525"/>
        <v>0</v>
      </c>
      <c r="AC727">
        <f>ROUND((ES727),6)</f>
        <v>0</v>
      </c>
      <c r="AD727">
        <f>ROUND((((ET727)-(EU727))+AE727),6)</f>
        <v>0</v>
      </c>
      <c r="AE727">
        <f>ROUND((EU727),6)</f>
        <v>0</v>
      </c>
      <c r="AF727">
        <f>ROUND((EV727),6)</f>
        <v>0</v>
      </c>
      <c r="AG727">
        <f t="shared" si="526"/>
        <v>0</v>
      </c>
      <c r="AH727">
        <f>(EW727)</f>
        <v>0</v>
      </c>
      <c r="AI727">
        <f>(EX727)</f>
        <v>0</v>
      </c>
      <c r="AJ727">
        <f t="shared" si="527"/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112</v>
      </c>
      <c r="AU727">
        <v>65</v>
      </c>
      <c r="AV727">
        <v>1</v>
      </c>
      <c r="AW727">
        <v>1</v>
      </c>
      <c r="AZ727">
        <v>1</v>
      </c>
      <c r="BA727">
        <v>1</v>
      </c>
      <c r="BB727">
        <v>1</v>
      </c>
      <c r="BC727">
        <v>1</v>
      </c>
      <c r="BD727" t="s">
        <v>3</v>
      </c>
      <c r="BE727" t="s">
        <v>3</v>
      </c>
      <c r="BF727" t="s">
        <v>3</v>
      </c>
      <c r="BG727" t="s">
        <v>3</v>
      </c>
      <c r="BH727">
        <v>3</v>
      </c>
      <c r="BI727">
        <v>1</v>
      </c>
      <c r="BJ727" t="s">
        <v>3</v>
      </c>
      <c r="BM727">
        <v>11001</v>
      </c>
      <c r="BN727">
        <v>0</v>
      </c>
      <c r="BO727" t="s">
        <v>3</v>
      </c>
      <c r="BP727">
        <v>0</v>
      </c>
      <c r="BQ727">
        <v>2</v>
      </c>
      <c r="BR727">
        <v>0</v>
      </c>
      <c r="BS727">
        <v>1</v>
      </c>
      <c r="BT727">
        <v>1</v>
      </c>
      <c r="BU727">
        <v>1</v>
      </c>
      <c r="BV727">
        <v>1</v>
      </c>
      <c r="BW727">
        <v>1</v>
      </c>
      <c r="BX727">
        <v>1</v>
      </c>
      <c r="BY727" t="s">
        <v>3</v>
      </c>
      <c r="BZ727">
        <v>112</v>
      </c>
      <c r="CA727">
        <v>65</v>
      </c>
      <c r="CB727" t="s">
        <v>3</v>
      </c>
      <c r="CE727">
        <v>0</v>
      </c>
      <c r="CF727">
        <v>0</v>
      </c>
      <c r="CG727">
        <v>0</v>
      </c>
      <c r="CM727">
        <v>0</v>
      </c>
      <c r="CN727" t="s">
        <v>1038</v>
      </c>
      <c r="CO727">
        <v>0</v>
      </c>
      <c r="CP727">
        <f t="shared" si="528"/>
        <v>0</v>
      </c>
      <c r="CQ727">
        <f>ROUND(AL727*BC727,2)</f>
        <v>0</v>
      </c>
      <c r="CR727">
        <f>ROUND(AM727*BB727,2)</f>
        <v>0</v>
      </c>
      <c r="CS727">
        <f>ROUND(AN727*BS727,2)</f>
        <v>0</v>
      </c>
      <c r="CT727">
        <f>ROUND(AO727*BA727,2)</f>
        <v>0</v>
      </c>
      <c r="CU727">
        <f t="shared" si="529"/>
        <v>0</v>
      </c>
      <c r="CV727">
        <f>AH727</f>
        <v>0</v>
      </c>
      <c r="CW727">
        <f>AI727</f>
        <v>0</v>
      </c>
      <c r="CX727">
        <f t="shared" si="530"/>
        <v>0</v>
      </c>
      <c r="CY727">
        <f>(((S727+R727)*AT727)/100)</f>
        <v>0</v>
      </c>
      <c r="CZ727">
        <f>(((S727+R727)*AU727)/100)</f>
        <v>0</v>
      </c>
      <c r="DC727" t="s">
        <v>3</v>
      </c>
      <c r="DD727" t="s">
        <v>3</v>
      </c>
      <c r="DE727" t="s">
        <v>3</v>
      </c>
      <c r="DF727" t="s">
        <v>3</v>
      </c>
      <c r="DG727" t="s">
        <v>3</v>
      </c>
      <c r="DH727" t="s">
        <v>3</v>
      </c>
      <c r="DI727" t="s">
        <v>3</v>
      </c>
      <c r="DJ727" t="s">
        <v>3</v>
      </c>
      <c r="DK727" t="s">
        <v>3</v>
      </c>
      <c r="DL727" t="s">
        <v>3</v>
      </c>
      <c r="DM727" t="s">
        <v>3</v>
      </c>
      <c r="DN727">
        <v>0</v>
      </c>
      <c r="DO727">
        <v>0</v>
      </c>
      <c r="DP727">
        <v>1</v>
      </c>
      <c r="DQ727">
        <v>1</v>
      </c>
      <c r="DU727">
        <v>1007</v>
      </c>
      <c r="DV727" t="s">
        <v>639</v>
      </c>
      <c r="DW727" t="s">
        <v>639</v>
      </c>
      <c r="DX727">
        <v>1</v>
      </c>
      <c r="DZ727" t="s">
        <v>3</v>
      </c>
      <c r="EA727" t="s">
        <v>3</v>
      </c>
      <c r="EB727" t="s">
        <v>3</v>
      </c>
      <c r="EC727" t="s">
        <v>3</v>
      </c>
      <c r="EE727">
        <v>31727975</v>
      </c>
      <c r="EF727">
        <v>2</v>
      </c>
      <c r="EG727" t="s">
        <v>24</v>
      </c>
      <c r="EH727">
        <v>11</v>
      </c>
      <c r="EI727" t="s">
        <v>42</v>
      </c>
      <c r="EJ727">
        <v>1</v>
      </c>
      <c r="EK727">
        <v>11001</v>
      </c>
      <c r="EL727" t="s">
        <v>42</v>
      </c>
      <c r="EM727" t="s">
        <v>43</v>
      </c>
      <c r="EO727" t="s">
        <v>44</v>
      </c>
      <c r="EQ727">
        <v>0</v>
      </c>
      <c r="ER727">
        <v>0</v>
      </c>
      <c r="ES727">
        <v>0</v>
      </c>
      <c r="ET727">
        <v>0</v>
      </c>
      <c r="EU727">
        <v>0</v>
      </c>
      <c r="EV727">
        <v>0</v>
      </c>
      <c r="EW727">
        <v>0</v>
      </c>
      <c r="EX727">
        <v>0</v>
      </c>
      <c r="FQ727">
        <v>0</v>
      </c>
      <c r="FR727">
        <f t="shared" si="531"/>
        <v>0</v>
      </c>
      <c r="FS727">
        <v>0</v>
      </c>
      <c r="FX727">
        <v>112</v>
      </c>
      <c r="FY727">
        <v>65</v>
      </c>
      <c r="GA727" t="s">
        <v>3</v>
      </c>
      <c r="GD727">
        <v>1</v>
      </c>
      <c r="GF727">
        <v>-2113302258</v>
      </c>
      <c r="GG727">
        <v>2</v>
      </c>
      <c r="GH727">
        <v>1</v>
      </c>
      <c r="GI727">
        <v>-2</v>
      </c>
      <c r="GJ727">
        <v>0</v>
      </c>
      <c r="GK727">
        <v>0</v>
      </c>
      <c r="GL727">
        <f t="shared" si="532"/>
        <v>0</v>
      </c>
      <c r="GM727">
        <f t="shared" si="533"/>
        <v>0</v>
      </c>
      <c r="GN727">
        <f t="shared" si="534"/>
        <v>0</v>
      </c>
      <c r="GO727">
        <f t="shared" si="535"/>
        <v>0</v>
      </c>
      <c r="GP727">
        <f t="shared" si="536"/>
        <v>0</v>
      </c>
      <c r="GR727">
        <v>0</v>
      </c>
      <c r="GS727">
        <v>3</v>
      </c>
      <c r="GT727">
        <v>0</v>
      </c>
      <c r="GU727" t="s">
        <v>3</v>
      </c>
      <c r="GV727">
        <f t="shared" si="537"/>
        <v>0</v>
      </c>
      <c r="GW727">
        <v>1</v>
      </c>
      <c r="GX727">
        <f t="shared" si="538"/>
        <v>0</v>
      </c>
      <c r="HA727">
        <v>0</v>
      </c>
      <c r="HB727">
        <v>0</v>
      </c>
      <c r="HC727">
        <f t="shared" si="539"/>
        <v>0</v>
      </c>
      <c r="HE727" t="s">
        <v>3</v>
      </c>
      <c r="HF727" t="s">
        <v>3</v>
      </c>
      <c r="HM727" t="s">
        <v>648</v>
      </c>
      <c r="HN727" t="s">
        <v>45</v>
      </c>
      <c r="HO727" t="s">
        <v>46</v>
      </c>
      <c r="HP727" t="s">
        <v>42</v>
      </c>
      <c r="HQ727" t="s">
        <v>42</v>
      </c>
      <c r="IK727">
        <v>0</v>
      </c>
    </row>
    <row r="728" spans="1:245" x14ac:dyDescent="0.2">
      <c r="A728">
        <v>17</v>
      </c>
      <c r="B728">
        <v>1</v>
      </c>
      <c r="E728" t="s">
        <v>702</v>
      </c>
      <c r="F728" t="s">
        <v>641</v>
      </c>
      <c r="G728" t="s">
        <v>642</v>
      </c>
      <c r="H728" t="s">
        <v>639</v>
      </c>
      <c r="I728">
        <v>0</v>
      </c>
      <c r="J728">
        <v>0</v>
      </c>
      <c r="K728">
        <v>0</v>
      </c>
      <c r="O728">
        <f t="shared" si="520"/>
        <v>0</v>
      </c>
      <c r="P728">
        <f>ROUND(CQ728*I728,2)</f>
        <v>0</v>
      </c>
      <c r="Q728">
        <f>ROUND(CR728*I728,2)</f>
        <v>0</v>
      </c>
      <c r="R728">
        <f>ROUND(CS728*I728,2)</f>
        <v>0</v>
      </c>
      <c r="S728">
        <f>ROUND(CT728*I728,2)</f>
        <v>0</v>
      </c>
      <c r="T728">
        <f t="shared" si="521"/>
        <v>0</v>
      </c>
      <c r="U728">
        <f>ROUND(CV728*I728,7)</f>
        <v>0</v>
      </c>
      <c r="V728">
        <f>ROUND(CW728*I728,7)</f>
        <v>0</v>
      </c>
      <c r="W728">
        <f t="shared" si="522"/>
        <v>0</v>
      </c>
      <c r="X728">
        <f t="shared" si="523"/>
        <v>0</v>
      </c>
      <c r="Y728">
        <f t="shared" si="524"/>
        <v>0</v>
      </c>
      <c r="AA728">
        <v>32945098</v>
      </c>
      <c r="AB728">
        <f t="shared" si="525"/>
        <v>3778.62</v>
      </c>
      <c r="AC728">
        <f>ROUND((ES728),6)</f>
        <v>3778.62</v>
      </c>
      <c r="AD728">
        <f>ROUND((((ET728)-(EU728))+AE728),6)</f>
        <v>0</v>
      </c>
      <c r="AE728">
        <f>ROUND((EU728),6)</f>
        <v>0</v>
      </c>
      <c r="AF728">
        <f>ROUND((EV728),6)</f>
        <v>0</v>
      </c>
      <c r="AG728">
        <f t="shared" si="526"/>
        <v>0</v>
      </c>
      <c r="AH728">
        <f>(EW728)</f>
        <v>0</v>
      </c>
      <c r="AI728">
        <f>(EX728)</f>
        <v>0</v>
      </c>
      <c r="AJ728">
        <f t="shared" si="527"/>
        <v>0</v>
      </c>
      <c r="AK728">
        <v>3778.62</v>
      </c>
      <c r="AL728">
        <v>3778.62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1</v>
      </c>
      <c r="AW728">
        <v>1</v>
      </c>
      <c r="AZ728">
        <v>1</v>
      </c>
      <c r="BA728">
        <v>1</v>
      </c>
      <c r="BB728">
        <v>1</v>
      </c>
      <c r="BC728">
        <v>1.1499999999999999</v>
      </c>
      <c r="BD728" t="s">
        <v>3</v>
      </c>
      <c r="BE728" t="s">
        <v>3</v>
      </c>
      <c r="BF728" t="s">
        <v>3</v>
      </c>
      <c r="BG728" t="s">
        <v>3</v>
      </c>
      <c r="BH728">
        <v>3</v>
      </c>
      <c r="BI728">
        <v>1</v>
      </c>
      <c r="BJ728" t="s">
        <v>643</v>
      </c>
      <c r="BM728">
        <v>500001</v>
      </c>
      <c r="BN728">
        <v>0</v>
      </c>
      <c r="BO728" t="s">
        <v>641</v>
      </c>
      <c r="BP728">
        <v>1</v>
      </c>
      <c r="BQ728">
        <v>8</v>
      </c>
      <c r="BR728">
        <v>0</v>
      </c>
      <c r="BS728">
        <v>1</v>
      </c>
      <c r="BT728">
        <v>1</v>
      </c>
      <c r="BU728">
        <v>1</v>
      </c>
      <c r="BV728">
        <v>1</v>
      </c>
      <c r="BW728">
        <v>1</v>
      </c>
      <c r="BX728">
        <v>1</v>
      </c>
      <c r="BY728" t="s">
        <v>3</v>
      </c>
      <c r="BZ728">
        <v>0</v>
      </c>
      <c r="CA728">
        <v>0</v>
      </c>
      <c r="CB728" t="s">
        <v>3</v>
      </c>
      <c r="CE728">
        <v>0</v>
      </c>
      <c r="CF728">
        <v>0</v>
      </c>
      <c r="CG728">
        <v>0</v>
      </c>
      <c r="CM728">
        <v>0</v>
      </c>
      <c r="CN728" t="s">
        <v>3</v>
      </c>
      <c r="CO728">
        <v>0</v>
      </c>
      <c r="CP728">
        <f t="shared" si="528"/>
        <v>0</v>
      </c>
      <c r="CQ728">
        <f>ROUND(AL728*BC728,2)</f>
        <v>4345.41</v>
      </c>
      <c r="CR728">
        <f>ROUND(AM728*BB728,2)</f>
        <v>0</v>
      </c>
      <c r="CS728">
        <f>ROUND(AN728*BS728,2)</f>
        <v>0</v>
      </c>
      <c r="CT728">
        <f>ROUND(AO728*BA728,2)</f>
        <v>0</v>
      </c>
      <c r="CU728">
        <f t="shared" si="529"/>
        <v>0</v>
      </c>
      <c r="CV728">
        <f>AH728</f>
        <v>0</v>
      </c>
      <c r="CW728">
        <f>AI728</f>
        <v>0</v>
      </c>
      <c r="CX728">
        <f t="shared" si="530"/>
        <v>0</v>
      </c>
      <c r="CY728">
        <f>0</f>
        <v>0</v>
      </c>
      <c r="CZ728">
        <f>0</f>
        <v>0</v>
      </c>
      <c r="DC728" t="s">
        <v>3</v>
      </c>
      <c r="DD728" t="s">
        <v>3</v>
      </c>
      <c r="DE728" t="s">
        <v>3</v>
      </c>
      <c r="DF728" t="s">
        <v>3</v>
      </c>
      <c r="DG728" t="s">
        <v>3</v>
      </c>
      <c r="DH728" t="s">
        <v>3</v>
      </c>
      <c r="DI728" t="s">
        <v>3</v>
      </c>
      <c r="DJ728" t="s">
        <v>3</v>
      </c>
      <c r="DK728" t="s">
        <v>3</v>
      </c>
      <c r="DL728" t="s">
        <v>3</v>
      </c>
      <c r="DM728" t="s">
        <v>3</v>
      </c>
      <c r="DN728">
        <v>0</v>
      </c>
      <c r="DO728">
        <v>0</v>
      </c>
      <c r="DP728">
        <v>1</v>
      </c>
      <c r="DQ728">
        <v>1</v>
      </c>
      <c r="DU728">
        <v>1007</v>
      </c>
      <c r="DV728" t="s">
        <v>639</v>
      </c>
      <c r="DW728" t="s">
        <v>639</v>
      </c>
      <c r="DX728">
        <v>1</v>
      </c>
      <c r="DZ728" t="s">
        <v>3</v>
      </c>
      <c r="EA728" t="s">
        <v>3</v>
      </c>
      <c r="EB728" t="s">
        <v>3</v>
      </c>
      <c r="EC728" t="s">
        <v>3</v>
      </c>
      <c r="EE728">
        <v>31727907</v>
      </c>
      <c r="EF728">
        <v>8</v>
      </c>
      <c r="EG728" t="s">
        <v>73</v>
      </c>
      <c r="EH728">
        <v>0</v>
      </c>
      <c r="EI728" t="s">
        <v>3</v>
      </c>
      <c r="EJ728">
        <v>1</v>
      </c>
      <c r="EK728">
        <v>500001</v>
      </c>
      <c r="EL728" t="s">
        <v>74</v>
      </c>
      <c r="EM728" t="s">
        <v>75</v>
      </c>
      <c r="EO728" t="s">
        <v>3</v>
      </c>
      <c r="EQ728">
        <v>0</v>
      </c>
      <c r="ER728">
        <v>3778.62</v>
      </c>
      <c r="ES728">
        <v>3778.62</v>
      </c>
      <c r="ET728">
        <v>0</v>
      </c>
      <c r="EU728">
        <v>0</v>
      </c>
      <c r="EV728">
        <v>0</v>
      </c>
      <c r="EW728">
        <v>0</v>
      </c>
      <c r="EX728">
        <v>0</v>
      </c>
      <c r="EY728">
        <v>0</v>
      </c>
      <c r="FQ728">
        <v>0</v>
      </c>
      <c r="FR728">
        <f t="shared" si="531"/>
        <v>0</v>
      </c>
      <c r="FS728">
        <v>0</v>
      </c>
      <c r="FX728">
        <v>0</v>
      </c>
      <c r="FY728">
        <v>0</v>
      </c>
      <c r="GA728" t="s">
        <v>3</v>
      </c>
      <c r="GD728">
        <v>1</v>
      </c>
      <c r="GF728">
        <v>920094744</v>
      </c>
      <c r="GG728">
        <v>2</v>
      </c>
      <c r="GH728">
        <v>1</v>
      </c>
      <c r="GI728">
        <v>2</v>
      </c>
      <c r="GJ728">
        <v>0</v>
      </c>
      <c r="GK728">
        <v>0</v>
      </c>
      <c r="GL728">
        <f t="shared" si="532"/>
        <v>0</v>
      </c>
      <c r="GM728">
        <f t="shared" si="533"/>
        <v>0</v>
      </c>
      <c r="GN728">
        <f t="shared" si="534"/>
        <v>0</v>
      </c>
      <c r="GO728">
        <f t="shared" si="535"/>
        <v>0</v>
      </c>
      <c r="GP728">
        <f t="shared" si="536"/>
        <v>0</v>
      </c>
      <c r="GR728">
        <v>0</v>
      </c>
      <c r="GS728">
        <v>3</v>
      </c>
      <c r="GT728">
        <v>0</v>
      </c>
      <c r="GU728" t="s">
        <v>3</v>
      </c>
      <c r="GV728">
        <f t="shared" si="537"/>
        <v>0</v>
      </c>
      <c r="GW728">
        <v>1</v>
      </c>
      <c r="GX728">
        <f t="shared" si="538"/>
        <v>0</v>
      </c>
      <c r="HA728">
        <v>0</v>
      </c>
      <c r="HB728">
        <v>0</v>
      </c>
      <c r="HC728">
        <f t="shared" si="539"/>
        <v>0</v>
      </c>
      <c r="HE728" t="s">
        <v>3</v>
      </c>
      <c r="HF728" t="s">
        <v>3</v>
      </c>
      <c r="HM728" t="s">
        <v>3</v>
      </c>
      <c r="HN728" t="s">
        <v>3</v>
      </c>
      <c r="HO728" t="s">
        <v>3</v>
      </c>
      <c r="HP728" t="s">
        <v>3</v>
      </c>
      <c r="HQ728" t="s">
        <v>3</v>
      </c>
      <c r="IK728">
        <v>0</v>
      </c>
    </row>
    <row r="729" spans="1:245" x14ac:dyDescent="0.2">
      <c r="A729">
        <v>17</v>
      </c>
      <c r="B729">
        <v>1</v>
      </c>
      <c r="C729">
        <f>ROW(SmtRes!A491)</f>
        <v>491</v>
      </c>
      <c r="D729">
        <f>ROW(EtalonRes!A491)</f>
        <v>491</v>
      </c>
      <c r="E729" t="s">
        <v>703</v>
      </c>
      <c r="F729" t="s">
        <v>654</v>
      </c>
      <c r="G729" t="s">
        <v>655</v>
      </c>
      <c r="H729" t="s">
        <v>22</v>
      </c>
      <c r="I729">
        <v>0</v>
      </c>
      <c r="J729">
        <v>0</v>
      </c>
      <c r="K729">
        <v>0</v>
      </c>
      <c r="O729">
        <f t="shared" si="520"/>
        <v>0</v>
      </c>
      <c r="P729">
        <f>SUMIF(SmtRes!AQ481:'SmtRes'!AQ491,"=1",SmtRes!DF481:'SmtRes'!DF491)</f>
        <v>0</v>
      </c>
      <c r="Q729">
        <f>SUMIF(SmtRes!AQ481:'SmtRes'!AQ491,"=1",SmtRes!DG481:'SmtRes'!DG491)</f>
        <v>0</v>
      </c>
      <c r="R729">
        <f>SUMIF(SmtRes!AQ481:'SmtRes'!AQ491,"=1",SmtRes!DH481:'SmtRes'!DH491)</f>
        <v>0</v>
      </c>
      <c r="S729">
        <f>SUMIF(SmtRes!AQ481:'SmtRes'!AQ491,"=1",SmtRes!DI481:'SmtRes'!DI491)</f>
        <v>0</v>
      </c>
      <c r="T729">
        <f t="shared" si="521"/>
        <v>0</v>
      </c>
      <c r="U729">
        <f>SUMIF(SmtRes!AQ481:'SmtRes'!AQ491,"=1",SmtRes!CV481:'SmtRes'!CV491)</f>
        <v>0</v>
      </c>
      <c r="V729">
        <f>SUMIF(SmtRes!AQ481:'SmtRes'!AQ491,"=1",SmtRes!CW481:'SmtRes'!CW491)</f>
        <v>0</v>
      </c>
      <c r="W729">
        <f t="shared" si="522"/>
        <v>0</v>
      </c>
      <c r="X729">
        <f t="shared" si="523"/>
        <v>0</v>
      </c>
      <c r="Y729">
        <f t="shared" si="524"/>
        <v>0</v>
      </c>
      <c r="AA729">
        <v>32945098</v>
      </c>
      <c r="AB729">
        <f t="shared" si="525"/>
        <v>61515.055260000001</v>
      </c>
      <c r="AC729">
        <f>ROUND((0),6)</f>
        <v>0</v>
      </c>
      <c r="AD729">
        <f>ROUND((((0)-(0))+AE729),6)</f>
        <v>0</v>
      </c>
      <c r="AE729">
        <f>ROUND((0),6)</f>
        <v>0</v>
      </c>
      <c r="AF729">
        <f>ROUND((SUM(SmtRes!BT481:'SmtRes'!BT491)),6)</f>
        <v>61515.055260000001</v>
      </c>
      <c r="AG729">
        <f t="shared" si="526"/>
        <v>0</v>
      </c>
      <c r="AH729">
        <f>(SUM(SmtRes!BU481:'SmtRes'!BU491))</f>
        <v>137.74699999999999</v>
      </c>
      <c r="AI729">
        <f>(SUM(SmtRes!BV481:'SmtRes'!BV491))</f>
        <v>5.625</v>
      </c>
      <c r="AJ729">
        <f t="shared" si="527"/>
        <v>0</v>
      </c>
      <c r="AK729">
        <v>53491.352399999996</v>
      </c>
      <c r="AL729">
        <v>0</v>
      </c>
      <c r="AM729">
        <v>0</v>
      </c>
      <c r="AN729">
        <v>0</v>
      </c>
      <c r="AO729">
        <v>53491.352399999996</v>
      </c>
      <c r="AP729">
        <v>0</v>
      </c>
      <c r="AQ729">
        <v>119.78</v>
      </c>
      <c r="AR729">
        <v>4.5</v>
      </c>
      <c r="AS729">
        <v>0</v>
      </c>
      <c r="AT729">
        <v>100.8</v>
      </c>
      <c r="AU729">
        <v>55.25</v>
      </c>
      <c r="AV729">
        <v>1</v>
      </c>
      <c r="AW729">
        <v>1</v>
      </c>
      <c r="AZ729">
        <v>1</v>
      </c>
      <c r="BA729">
        <v>1</v>
      </c>
      <c r="BB729">
        <v>1</v>
      </c>
      <c r="BC729">
        <v>1</v>
      </c>
      <c r="BD729" t="s">
        <v>3</v>
      </c>
      <c r="BE729" t="s">
        <v>3</v>
      </c>
      <c r="BF729" t="s">
        <v>3</v>
      </c>
      <c r="BG729" t="s">
        <v>3</v>
      </c>
      <c r="BH729">
        <v>0</v>
      </c>
      <c r="BI729">
        <v>1</v>
      </c>
      <c r="BJ729" t="s">
        <v>656</v>
      </c>
      <c r="BM729">
        <v>11001</v>
      </c>
      <c r="BN729">
        <v>0</v>
      </c>
      <c r="BO729" t="s">
        <v>3</v>
      </c>
      <c r="BP729">
        <v>0</v>
      </c>
      <c r="BQ729">
        <v>2</v>
      </c>
      <c r="BR729">
        <v>0</v>
      </c>
      <c r="BS729">
        <v>1</v>
      </c>
      <c r="BT729">
        <v>1</v>
      </c>
      <c r="BU729">
        <v>1</v>
      </c>
      <c r="BV729">
        <v>1</v>
      </c>
      <c r="BW729">
        <v>1</v>
      </c>
      <c r="BX729">
        <v>1</v>
      </c>
      <c r="BY729" t="s">
        <v>3</v>
      </c>
      <c r="BZ729">
        <v>112</v>
      </c>
      <c r="CA729">
        <v>65</v>
      </c>
      <c r="CB729" t="s">
        <v>3</v>
      </c>
      <c r="CE729">
        <v>0</v>
      </c>
      <c r="CF729">
        <v>0</v>
      </c>
      <c r="CG729">
        <v>0</v>
      </c>
      <c r="CM729">
        <v>0</v>
      </c>
      <c r="CN729" t="s">
        <v>1038</v>
      </c>
      <c r="CO729">
        <v>0</v>
      </c>
      <c r="CP729">
        <f t="shared" si="528"/>
        <v>0</v>
      </c>
      <c r="CQ729">
        <f>SUMIF(SmtRes!AQ481:'SmtRes'!AQ491,"=1",SmtRes!AA481:'SmtRes'!AA491)</f>
        <v>0</v>
      </c>
      <c r="CR729">
        <f>SUMIF(SmtRes!AQ481:'SmtRes'!AQ491,"=1",SmtRes!AB481:'SmtRes'!AB491)</f>
        <v>0</v>
      </c>
      <c r="CS729">
        <f>SUMIF(SmtRes!AQ481:'SmtRes'!AQ491,"=1",SmtRes!AC481:'SmtRes'!AC491)</f>
        <v>0</v>
      </c>
      <c r="CT729">
        <f>SUMIF(SmtRes!AQ481:'SmtRes'!AQ491,"=1",SmtRes!AD481:'SmtRes'!AD491)</f>
        <v>446.58</v>
      </c>
      <c r="CU729">
        <f t="shared" si="529"/>
        <v>0</v>
      </c>
      <c r="CV729">
        <f>SUMIF(SmtRes!AQ481:'SmtRes'!AQ491,"=1",SmtRes!BU481:'SmtRes'!BU491)</f>
        <v>137.74699999999999</v>
      </c>
      <c r="CW729">
        <f>SUMIF(SmtRes!AQ481:'SmtRes'!AQ491,"=1",SmtRes!BV481:'SmtRes'!BV491)</f>
        <v>5.625</v>
      </c>
      <c r="CX729">
        <f t="shared" si="530"/>
        <v>0</v>
      </c>
      <c r="CY729">
        <f>(((S729+R729)*AT729)/100)</f>
        <v>0</v>
      </c>
      <c r="CZ729">
        <f>(((S729+R729)*AU729)/100)</f>
        <v>0</v>
      </c>
      <c r="DC729" t="s">
        <v>3</v>
      </c>
      <c r="DD729" t="s">
        <v>3</v>
      </c>
      <c r="DE729" t="s">
        <v>520</v>
      </c>
      <c r="DF729" t="s">
        <v>520</v>
      </c>
      <c r="DG729" t="s">
        <v>521</v>
      </c>
      <c r="DH729" t="s">
        <v>3</v>
      </c>
      <c r="DI729" t="s">
        <v>521</v>
      </c>
      <c r="DJ729" t="s">
        <v>520</v>
      </c>
      <c r="DK729" t="s">
        <v>3</v>
      </c>
      <c r="DL729" t="s">
        <v>522</v>
      </c>
      <c r="DM729" t="s">
        <v>523</v>
      </c>
      <c r="DN729">
        <v>0</v>
      </c>
      <c r="DO729">
        <v>0</v>
      </c>
      <c r="DP729">
        <v>1</v>
      </c>
      <c r="DQ729">
        <v>1</v>
      </c>
      <c r="DU729">
        <v>1005</v>
      </c>
      <c r="DV729" t="s">
        <v>22</v>
      </c>
      <c r="DW729" t="s">
        <v>22</v>
      </c>
      <c r="DX729">
        <v>100</v>
      </c>
      <c r="DZ729" t="s">
        <v>3</v>
      </c>
      <c r="EA729" t="s">
        <v>3</v>
      </c>
      <c r="EB729" t="s">
        <v>3</v>
      </c>
      <c r="EC729" t="s">
        <v>3</v>
      </c>
      <c r="EE729">
        <v>31727975</v>
      </c>
      <c r="EF729">
        <v>2</v>
      </c>
      <c r="EG729" t="s">
        <v>24</v>
      </c>
      <c r="EH729">
        <v>11</v>
      </c>
      <c r="EI729" t="s">
        <v>42</v>
      </c>
      <c r="EJ729">
        <v>1</v>
      </c>
      <c r="EK729">
        <v>11001</v>
      </c>
      <c r="EL729" t="s">
        <v>42</v>
      </c>
      <c r="EM729" t="s">
        <v>43</v>
      </c>
      <c r="EO729" t="s">
        <v>44</v>
      </c>
      <c r="EQ729">
        <v>0</v>
      </c>
      <c r="ER729">
        <v>0</v>
      </c>
      <c r="ES729">
        <v>0</v>
      </c>
      <c r="ET729">
        <v>0</v>
      </c>
      <c r="EU729">
        <v>0</v>
      </c>
      <c r="EV729">
        <v>0</v>
      </c>
      <c r="EW729">
        <v>119.78</v>
      </c>
      <c r="EX729">
        <v>4.5</v>
      </c>
      <c r="EY729">
        <v>0</v>
      </c>
      <c r="FQ729">
        <v>0</v>
      </c>
      <c r="FR729">
        <f t="shared" si="531"/>
        <v>0</v>
      </c>
      <c r="FS729">
        <v>0</v>
      </c>
      <c r="FX729">
        <v>100.8</v>
      </c>
      <c r="FY729">
        <v>55.25</v>
      </c>
      <c r="GA729" t="s">
        <v>3</v>
      </c>
      <c r="GD729">
        <v>1</v>
      </c>
      <c r="GF729">
        <v>-414458628</v>
      </c>
      <c r="GG729">
        <v>2</v>
      </c>
      <c r="GH729">
        <v>1</v>
      </c>
      <c r="GI729">
        <v>-2</v>
      </c>
      <c r="GJ729">
        <v>0</v>
      </c>
      <c r="GK729">
        <v>0</v>
      </c>
      <c r="GL729">
        <f t="shared" si="532"/>
        <v>0</v>
      </c>
      <c r="GM729">
        <f t="shared" si="533"/>
        <v>0</v>
      </c>
      <c r="GN729">
        <f t="shared" si="534"/>
        <v>0</v>
      </c>
      <c r="GO729">
        <f t="shared" si="535"/>
        <v>0</v>
      </c>
      <c r="GP729">
        <f t="shared" si="536"/>
        <v>0</v>
      </c>
      <c r="GR729">
        <v>0</v>
      </c>
      <c r="GS729">
        <v>3</v>
      </c>
      <c r="GT729">
        <v>0</v>
      </c>
      <c r="GU729" t="s">
        <v>3</v>
      </c>
      <c r="GV729">
        <f t="shared" si="537"/>
        <v>0</v>
      </c>
      <c r="GW729">
        <v>1</v>
      </c>
      <c r="GX729">
        <f t="shared" si="538"/>
        <v>0</v>
      </c>
      <c r="HA729">
        <v>0</v>
      </c>
      <c r="HB729">
        <v>0</v>
      </c>
      <c r="HC729">
        <f t="shared" si="539"/>
        <v>0</v>
      </c>
      <c r="HE729" t="s">
        <v>3</v>
      </c>
      <c r="HF729" t="s">
        <v>3</v>
      </c>
      <c r="HM729" t="s">
        <v>3</v>
      </c>
      <c r="HN729" t="s">
        <v>45</v>
      </c>
      <c r="HO729" t="s">
        <v>46</v>
      </c>
      <c r="HP729" t="s">
        <v>42</v>
      </c>
      <c r="HQ729" t="s">
        <v>42</v>
      </c>
      <c r="IK729">
        <v>0</v>
      </c>
    </row>
    <row r="731" spans="1:245" x14ac:dyDescent="0.2">
      <c r="A731" s="2">
        <v>51</v>
      </c>
      <c r="B731" s="2">
        <f>B717</f>
        <v>1</v>
      </c>
      <c r="C731" s="2">
        <f>A717</f>
        <v>4</v>
      </c>
      <c r="D731" s="2">
        <f>ROW(A717)</f>
        <v>717</v>
      </c>
      <c r="E731" s="2"/>
      <c r="F731" s="2" t="str">
        <f>IF(F717&lt;&gt;"",F717,"")</f>
        <v>Новый раздел</v>
      </c>
      <c r="G731" s="2" t="str">
        <f>IF(G717&lt;&gt;"",G717,"")</f>
        <v>Ремонт пола  раздевалки женской</v>
      </c>
      <c r="H731" s="2">
        <v>0</v>
      </c>
      <c r="I731" s="2"/>
      <c r="J731" s="2"/>
      <c r="K731" s="2"/>
      <c r="L731" s="2"/>
      <c r="M731" s="2"/>
      <c r="N731" s="2"/>
      <c r="O731" s="2">
        <f t="shared" ref="O731:T731" si="540">ROUND(AB731,2)</f>
        <v>0</v>
      </c>
      <c r="P731" s="2">
        <f t="shared" si="540"/>
        <v>0</v>
      </c>
      <c r="Q731" s="2">
        <f t="shared" si="540"/>
        <v>0</v>
      </c>
      <c r="R731" s="2">
        <f t="shared" si="540"/>
        <v>0</v>
      </c>
      <c r="S731" s="2">
        <f t="shared" si="540"/>
        <v>0</v>
      </c>
      <c r="T731" s="2">
        <f t="shared" si="540"/>
        <v>0</v>
      </c>
      <c r="U731" s="2">
        <f>AH731</f>
        <v>0</v>
      </c>
      <c r="V731" s="2">
        <f>AI731</f>
        <v>0</v>
      </c>
      <c r="W731" s="2">
        <f>ROUND(AJ731,2)</f>
        <v>0</v>
      </c>
      <c r="X731" s="2">
        <f>ROUND(AK731,2)</f>
        <v>0</v>
      </c>
      <c r="Y731" s="2">
        <f>ROUND(AL731,2)</f>
        <v>0</v>
      </c>
      <c r="Z731" s="2"/>
      <c r="AA731" s="2"/>
      <c r="AB731" s="2">
        <f>ROUND(SUMIF(AA721:AA729,"=32945098",O721:O729),2)</f>
        <v>0</v>
      </c>
      <c r="AC731" s="2">
        <f>ROUND(SUMIF(AA721:AA729,"=32945098",P721:P729),2)</f>
        <v>0</v>
      </c>
      <c r="AD731" s="2">
        <f>ROUND(SUMIF(AA721:AA729,"=32945098",Q721:Q729),2)</f>
        <v>0</v>
      </c>
      <c r="AE731" s="2">
        <f>ROUND(SUMIF(AA721:AA729,"=32945098",R721:R729),2)</f>
        <v>0</v>
      </c>
      <c r="AF731" s="2">
        <f>ROUND(SUMIF(AA721:AA729,"=32945098",S721:S729),2)</f>
        <v>0</v>
      </c>
      <c r="AG731" s="2">
        <f>ROUND(SUMIF(AA721:AA729,"=32945098",T721:T729),2)</f>
        <v>0</v>
      </c>
      <c r="AH731" s="2">
        <f>SUMIF(AA721:AA729,"=32945098",U721:U729)</f>
        <v>0</v>
      </c>
      <c r="AI731" s="2">
        <f>SUMIF(AA721:AA729,"=32945098",V721:V729)</f>
        <v>0</v>
      </c>
      <c r="AJ731" s="2">
        <f>ROUND(SUMIF(AA721:AA729,"=32945098",W721:W729),2)</f>
        <v>0</v>
      </c>
      <c r="AK731" s="2">
        <f>ROUND(SUMIF(AA721:AA729,"=32945098",X721:X729),2)</f>
        <v>0</v>
      </c>
      <c r="AL731" s="2">
        <f>ROUND(SUMIF(AA721:AA729,"=32945098",Y721:Y729),2)</f>
        <v>0</v>
      </c>
      <c r="AM731" s="2"/>
      <c r="AN731" s="2"/>
      <c r="AO731" s="2">
        <f t="shared" ref="AO731:BD731" si="541">ROUND(BX731,2)</f>
        <v>0</v>
      </c>
      <c r="AP731" s="2">
        <f t="shared" si="541"/>
        <v>0</v>
      </c>
      <c r="AQ731" s="2">
        <f t="shared" si="541"/>
        <v>0</v>
      </c>
      <c r="AR731" s="2">
        <f t="shared" si="541"/>
        <v>0</v>
      </c>
      <c r="AS731" s="2">
        <f t="shared" si="541"/>
        <v>0</v>
      </c>
      <c r="AT731" s="2">
        <f t="shared" si="541"/>
        <v>0</v>
      </c>
      <c r="AU731" s="2">
        <f t="shared" si="541"/>
        <v>0</v>
      </c>
      <c r="AV731" s="2">
        <f t="shared" si="541"/>
        <v>0</v>
      </c>
      <c r="AW731" s="2">
        <f t="shared" si="541"/>
        <v>0</v>
      </c>
      <c r="AX731" s="2">
        <f t="shared" si="541"/>
        <v>0</v>
      </c>
      <c r="AY731" s="2">
        <f t="shared" si="541"/>
        <v>0</v>
      </c>
      <c r="AZ731" s="2">
        <f t="shared" si="541"/>
        <v>0</v>
      </c>
      <c r="BA731" s="2">
        <f t="shared" si="541"/>
        <v>0</v>
      </c>
      <c r="BB731" s="2">
        <f t="shared" si="541"/>
        <v>0</v>
      </c>
      <c r="BC731" s="2">
        <f t="shared" si="541"/>
        <v>0</v>
      </c>
      <c r="BD731" s="2">
        <f t="shared" si="541"/>
        <v>0</v>
      </c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>
        <f>ROUND(SUMIF(AA721:AA729,"=32945098",FQ721:FQ729),2)</f>
        <v>0</v>
      </c>
      <c r="BY731" s="2">
        <f>ROUND(SUMIF(AA721:AA729,"=32945098",FR721:FR729),2)</f>
        <v>0</v>
      </c>
      <c r="BZ731" s="2">
        <f>ROUND(SUMIF(AA721:AA729,"=32945098",GL721:GL729),2)</f>
        <v>0</v>
      </c>
      <c r="CA731" s="2">
        <f>ROUND(SUMIF(AA721:AA729,"=32945098",GM721:GM729),2)</f>
        <v>0</v>
      </c>
      <c r="CB731" s="2">
        <f>ROUND(SUMIF(AA721:AA729,"=32945098",GN721:GN729),2)</f>
        <v>0</v>
      </c>
      <c r="CC731" s="2">
        <f>ROUND(SUMIF(AA721:AA729,"=32945098",GO721:GO729),2)</f>
        <v>0</v>
      </c>
      <c r="CD731" s="2">
        <f>ROUND(SUMIF(AA721:AA729,"=32945098",GP721:GP729),2)</f>
        <v>0</v>
      </c>
      <c r="CE731" s="2">
        <f>AC731-BX731</f>
        <v>0</v>
      </c>
      <c r="CF731" s="2">
        <f>AC731-BY731</f>
        <v>0</v>
      </c>
      <c r="CG731" s="2">
        <f>BX731-BZ731</f>
        <v>0</v>
      </c>
      <c r="CH731" s="2">
        <f>AC731-BX731-BY731+BZ731</f>
        <v>0</v>
      </c>
      <c r="CI731" s="2">
        <f>BY731-BZ731</f>
        <v>0</v>
      </c>
      <c r="CJ731" s="2">
        <f>ROUND(SUMIF(AA721:AA729,"=32945098",GX721:GX729),2)</f>
        <v>0</v>
      </c>
      <c r="CK731" s="2">
        <f>ROUND(SUMIF(AA721:AA729,"=32945098",GY721:GY729),2)</f>
        <v>0</v>
      </c>
      <c r="CL731" s="2">
        <f>ROUND(SUMIF(AA721:AA729,"=32945098",GZ721:GZ729),2)</f>
        <v>0</v>
      </c>
      <c r="CM731" s="2">
        <f>ROUND(SUMIF(AA721:AA729,"=32945098",HD721:HD729),2)</f>
        <v>0</v>
      </c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  <c r="DR731" s="3"/>
      <c r="DS731" s="3"/>
      <c r="DT731" s="3"/>
      <c r="DU731" s="3"/>
      <c r="DV731" s="3"/>
      <c r="DW731" s="3"/>
      <c r="DX731" s="3"/>
      <c r="DY731" s="3"/>
      <c r="DZ731" s="3"/>
      <c r="EA731" s="3"/>
      <c r="EB731" s="3"/>
      <c r="EC731" s="3"/>
      <c r="ED731" s="3"/>
      <c r="EE731" s="3"/>
      <c r="EF731" s="3"/>
      <c r="EG731" s="3"/>
      <c r="EH731" s="3"/>
      <c r="EI731" s="3"/>
      <c r="EJ731" s="3"/>
      <c r="EK731" s="3"/>
      <c r="EL731" s="3"/>
      <c r="EM731" s="3"/>
      <c r="EN731" s="3"/>
      <c r="EO731" s="3"/>
      <c r="EP731" s="3"/>
      <c r="EQ731" s="3"/>
      <c r="ER731" s="3"/>
      <c r="ES731" s="3"/>
      <c r="ET731" s="3"/>
      <c r="EU731" s="3"/>
      <c r="EV731" s="3"/>
      <c r="EW731" s="3"/>
      <c r="EX731" s="3"/>
      <c r="EY731" s="3"/>
      <c r="EZ731" s="3"/>
      <c r="FA731" s="3"/>
      <c r="FB731" s="3"/>
      <c r="FC731" s="3"/>
      <c r="FD731" s="3"/>
      <c r="FE731" s="3"/>
      <c r="FF731" s="3"/>
      <c r="FG731" s="3"/>
      <c r="FH731" s="3"/>
      <c r="FI731" s="3"/>
      <c r="FJ731" s="3"/>
      <c r="FK731" s="3"/>
      <c r="FL731" s="3"/>
      <c r="FM731" s="3"/>
      <c r="FN731" s="3"/>
      <c r="FO731" s="3"/>
      <c r="FP731" s="3"/>
      <c r="FQ731" s="3"/>
      <c r="FR731" s="3"/>
      <c r="FS731" s="3"/>
      <c r="FT731" s="3"/>
      <c r="FU731" s="3"/>
      <c r="FV731" s="3"/>
      <c r="FW731" s="3"/>
      <c r="FX731" s="3"/>
      <c r="FY731" s="3"/>
      <c r="FZ731" s="3"/>
      <c r="GA731" s="3"/>
      <c r="GB731" s="3"/>
      <c r="GC731" s="3"/>
      <c r="GD731" s="3"/>
      <c r="GE731" s="3"/>
      <c r="GF731" s="3"/>
      <c r="GG731" s="3"/>
      <c r="GH731" s="3"/>
      <c r="GI731" s="3"/>
      <c r="GJ731" s="3"/>
      <c r="GK731" s="3"/>
      <c r="GL731" s="3"/>
      <c r="GM731" s="3"/>
      <c r="GN731" s="3"/>
      <c r="GO731" s="3"/>
      <c r="GP731" s="3"/>
      <c r="GQ731" s="3"/>
      <c r="GR731" s="3"/>
      <c r="GS731" s="3"/>
      <c r="GT731" s="3"/>
      <c r="GU731" s="3"/>
      <c r="GV731" s="3"/>
      <c r="GW731" s="3"/>
      <c r="GX731" s="3">
        <v>0</v>
      </c>
    </row>
    <row r="733" spans="1:245" x14ac:dyDescent="0.2">
      <c r="A733" s="4">
        <v>50</v>
      </c>
      <c r="B733" s="4">
        <v>0</v>
      </c>
      <c r="C733" s="4">
        <v>0</v>
      </c>
      <c r="D733" s="4">
        <v>1</v>
      </c>
      <c r="E733" s="4">
        <v>201</v>
      </c>
      <c r="F733" s="4">
        <f>ROUND(Source!O731,O733)</f>
        <v>0</v>
      </c>
      <c r="G733" s="4" t="s">
        <v>107</v>
      </c>
      <c r="H733" s="4" t="s">
        <v>108</v>
      </c>
      <c r="I733" s="4"/>
      <c r="J733" s="4"/>
      <c r="K733" s="4">
        <v>201</v>
      </c>
      <c r="L733" s="4">
        <v>1</v>
      </c>
      <c r="M733" s="4">
        <v>3</v>
      </c>
      <c r="N733" s="4" t="s">
        <v>3</v>
      </c>
      <c r="O733" s="4">
        <v>2</v>
      </c>
      <c r="P733" s="4"/>
      <c r="Q733" s="4"/>
      <c r="R733" s="4"/>
      <c r="S733" s="4"/>
      <c r="T733" s="4"/>
      <c r="U733" s="4"/>
      <c r="V733" s="4"/>
      <c r="W733" s="4">
        <v>30188.51</v>
      </c>
      <c r="X733" s="4">
        <v>1</v>
      </c>
      <c r="Y733" s="4">
        <v>30188.51</v>
      </c>
      <c r="Z733" s="4"/>
      <c r="AA733" s="4"/>
      <c r="AB733" s="4"/>
    </row>
    <row r="734" spans="1:245" x14ac:dyDescent="0.2">
      <c r="A734" s="4">
        <v>50</v>
      </c>
      <c r="B734" s="4">
        <v>0</v>
      </c>
      <c r="C734" s="4">
        <v>0</v>
      </c>
      <c r="D734" s="4">
        <v>1</v>
      </c>
      <c r="E734" s="4">
        <v>202</v>
      </c>
      <c r="F734" s="4">
        <f>ROUND(Source!P731,O734)</f>
        <v>0</v>
      </c>
      <c r="G734" s="4" t="s">
        <v>109</v>
      </c>
      <c r="H734" s="4" t="s">
        <v>110</v>
      </c>
      <c r="I734" s="4"/>
      <c r="J734" s="4"/>
      <c r="K734" s="4">
        <v>202</v>
      </c>
      <c r="L734" s="4">
        <v>2</v>
      </c>
      <c r="M734" s="4">
        <v>3</v>
      </c>
      <c r="N734" s="4" t="s">
        <v>3</v>
      </c>
      <c r="O734" s="4">
        <v>2</v>
      </c>
      <c r="P734" s="4"/>
      <c r="Q734" s="4"/>
      <c r="R734" s="4"/>
      <c r="S734" s="4"/>
      <c r="T734" s="4"/>
      <c r="U734" s="4"/>
      <c r="V734" s="4"/>
      <c r="W734" s="4">
        <v>8367.7000000000007</v>
      </c>
      <c r="X734" s="4">
        <v>1</v>
      </c>
      <c r="Y734" s="4">
        <v>8367.7000000000007</v>
      </c>
      <c r="Z734" s="4"/>
      <c r="AA734" s="4"/>
      <c r="AB734" s="4"/>
    </row>
    <row r="735" spans="1:245" x14ac:dyDescent="0.2">
      <c r="A735" s="4">
        <v>50</v>
      </c>
      <c r="B735" s="4">
        <v>0</v>
      </c>
      <c r="C735" s="4">
        <v>0</v>
      </c>
      <c r="D735" s="4">
        <v>1</v>
      </c>
      <c r="E735" s="4">
        <v>222</v>
      </c>
      <c r="F735" s="4">
        <f>ROUND(Source!AO731,O735)</f>
        <v>0</v>
      </c>
      <c r="G735" s="4" t="s">
        <v>111</v>
      </c>
      <c r="H735" s="4" t="s">
        <v>112</v>
      </c>
      <c r="I735" s="4"/>
      <c r="J735" s="4"/>
      <c r="K735" s="4">
        <v>222</v>
      </c>
      <c r="L735" s="4">
        <v>3</v>
      </c>
      <c r="M735" s="4">
        <v>3</v>
      </c>
      <c r="N735" s="4" t="s">
        <v>3</v>
      </c>
      <c r="O735" s="4">
        <v>2</v>
      </c>
      <c r="P735" s="4"/>
      <c r="Q735" s="4"/>
      <c r="R735" s="4"/>
      <c r="S735" s="4"/>
      <c r="T735" s="4"/>
      <c r="U735" s="4"/>
      <c r="V735" s="4"/>
      <c r="W735" s="4">
        <v>0</v>
      </c>
      <c r="X735" s="4">
        <v>1</v>
      </c>
      <c r="Y735" s="4">
        <v>0</v>
      </c>
      <c r="Z735" s="4"/>
      <c r="AA735" s="4"/>
      <c r="AB735" s="4"/>
    </row>
    <row r="736" spans="1:245" x14ac:dyDescent="0.2">
      <c r="A736" s="4">
        <v>50</v>
      </c>
      <c r="B736" s="4">
        <v>0</v>
      </c>
      <c r="C736" s="4">
        <v>0</v>
      </c>
      <c r="D736" s="4">
        <v>1</v>
      </c>
      <c r="E736" s="4">
        <v>225</v>
      </c>
      <c r="F736" s="4">
        <f>ROUND(Source!AV731,O736)</f>
        <v>0</v>
      </c>
      <c r="G736" s="4" t="s">
        <v>113</v>
      </c>
      <c r="H736" s="4" t="s">
        <v>114</v>
      </c>
      <c r="I736" s="4"/>
      <c r="J736" s="4"/>
      <c r="K736" s="4">
        <v>225</v>
      </c>
      <c r="L736" s="4">
        <v>4</v>
      </c>
      <c r="M736" s="4">
        <v>3</v>
      </c>
      <c r="N736" s="4" t="s">
        <v>3</v>
      </c>
      <c r="O736" s="4">
        <v>2</v>
      </c>
      <c r="P736" s="4"/>
      <c r="Q736" s="4"/>
      <c r="R736" s="4"/>
      <c r="S736" s="4"/>
      <c r="T736" s="4"/>
      <c r="U736" s="4"/>
      <c r="V736" s="4"/>
      <c r="W736" s="4">
        <v>8367.7000000000007</v>
      </c>
      <c r="X736" s="4">
        <v>1</v>
      </c>
      <c r="Y736" s="4">
        <v>8367.7000000000007</v>
      </c>
      <c r="Z736" s="4"/>
      <c r="AA736" s="4"/>
      <c r="AB736" s="4"/>
    </row>
    <row r="737" spans="1:28" x14ac:dyDescent="0.2">
      <c r="A737" s="4">
        <v>50</v>
      </c>
      <c r="B737" s="4">
        <v>0</v>
      </c>
      <c r="C737" s="4">
        <v>0</v>
      </c>
      <c r="D737" s="4">
        <v>1</v>
      </c>
      <c r="E737" s="4">
        <v>226</v>
      </c>
      <c r="F737" s="4">
        <f>ROUND(Source!AW731,O737)</f>
        <v>0</v>
      </c>
      <c r="G737" s="4" t="s">
        <v>115</v>
      </c>
      <c r="H737" s="4" t="s">
        <v>116</v>
      </c>
      <c r="I737" s="4"/>
      <c r="J737" s="4"/>
      <c r="K737" s="4">
        <v>226</v>
      </c>
      <c r="L737" s="4">
        <v>5</v>
      </c>
      <c r="M737" s="4">
        <v>3</v>
      </c>
      <c r="N737" s="4" t="s">
        <v>3</v>
      </c>
      <c r="O737" s="4">
        <v>2</v>
      </c>
      <c r="P737" s="4"/>
      <c r="Q737" s="4"/>
      <c r="R737" s="4"/>
      <c r="S737" s="4"/>
      <c r="T737" s="4"/>
      <c r="U737" s="4"/>
      <c r="V737" s="4"/>
      <c r="W737" s="4">
        <v>8367.7000000000007</v>
      </c>
      <c r="X737" s="4">
        <v>1</v>
      </c>
      <c r="Y737" s="4">
        <v>8367.7000000000007</v>
      </c>
      <c r="Z737" s="4"/>
      <c r="AA737" s="4"/>
      <c r="AB737" s="4"/>
    </row>
    <row r="738" spans="1:28" x14ac:dyDescent="0.2">
      <c r="A738" s="4">
        <v>50</v>
      </c>
      <c r="B738" s="4">
        <v>0</v>
      </c>
      <c r="C738" s="4">
        <v>0</v>
      </c>
      <c r="D738" s="4">
        <v>1</v>
      </c>
      <c r="E738" s="4">
        <v>227</v>
      </c>
      <c r="F738" s="4">
        <f>ROUND(Source!AX731,O738)</f>
        <v>0</v>
      </c>
      <c r="G738" s="4" t="s">
        <v>117</v>
      </c>
      <c r="H738" s="4" t="s">
        <v>118</v>
      </c>
      <c r="I738" s="4"/>
      <c r="J738" s="4"/>
      <c r="K738" s="4">
        <v>227</v>
      </c>
      <c r="L738" s="4">
        <v>6</v>
      </c>
      <c r="M738" s="4">
        <v>3</v>
      </c>
      <c r="N738" s="4" t="s">
        <v>3</v>
      </c>
      <c r="O738" s="4">
        <v>2</v>
      </c>
      <c r="P738" s="4"/>
      <c r="Q738" s="4"/>
      <c r="R738" s="4"/>
      <c r="S738" s="4"/>
      <c r="T738" s="4"/>
      <c r="U738" s="4"/>
      <c r="V738" s="4"/>
      <c r="W738" s="4">
        <v>0</v>
      </c>
      <c r="X738" s="4">
        <v>1</v>
      </c>
      <c r="Y738" s="4">
        <v>0</v>
      </c>
      <c r="Z738" s="4"/>
      <c r="AA738" s="4"/>
      <c r="AB738" s="4"/>
    </row>
    <row r="739" spans="1:28" x14ac:dyDescent="0.2">
      <c r="A739" s="4">
        <v>50</v>
      </c>
      <c r="B739" s="4">
        <v>0</v>
      </c>
      <c r="C739" s="4">
        <v>0</v>
      </c>
      <c r="D739" s="4">
        <v>1</v>
      </c>
      <c r="E739" s="4">
        <v>228</v>
      </c>
      <c r="F739" s="4">
        <f>ROUND(Source!AY731,O739)</f>
        <v>0</v>
      </c>
      <c r="G739" s="4" t="s">
        <v>119</v>
      </c>
      <c r="H739" s="4" t="s">
        <v>120</v>
      </c>
      <c r="I739" s="4"/>
      <c r="J739" s="4"/>
      <c r="K739" s="4">
        <v>228</v>
      </c>
      <c r="L739" s="4">
        <v>7</v>
      </c>
      <c r="M739" s="4">
        <v>3</v>
      </c>
      <c r="N739" s="4" t="s">
        <v>3</v>
      </c>
      <c r="O739" s="4">
        <v>2</v>
      </c>
      <c r="P739" s="4"/>
      <c r="Q739" s="4"/>
      <c r="R739" s="4"/>
      <c r="S739" s="4"/>
      <c r="T739" s="4"/>
      <c r="U739" s="4"/>
      <c r="V739" s="4"/>
      <c r="W739" s="4">
        <v>8367.7000000000007</v>
      </c>
      <c r="X739" s="4">
        <v>1</v>
      </c>
      <c r="Y739" s="4">
        <v>8367.7000000000007</v>
      </c>
      <c r="Z739" s="4"/>
      <c r="AA739" s="4"/>
      <c r="AB739" s="4"/>
    </row>
    <row r="740" spans="1:28" x14ac:dyDescent="0.2">
      <c r="A740" s="4">
        <v>50</v>
      </c>
      <c r="B740" s="4">
        <v>0</v>
      </c>
      <c r="C740" s="4">
        <v>0</v>
      </c>
      <c r="D740" s="4">
        <v>1</v>
      </c>
      <c r="E740" s="4">
        <v>216</v>
      </c>
      <c r="F740" s="4">
        <f>ROUND(Source!AP731,O740)</f>
        <v>0</v>
      </c>
      <c r="G740" s="4" t="s">
        <v>121</v>
      </c>
      <c r="H740" s="4" t="s">
        <v>122</v>
      </c>
      <c r="I740" s="4"/>
      <c r="J740" s="4"/>
      <c r="K740" s="4">
        <v>216</v>
      </c>
      <c r="L740" s="4">
        <v>8</v>
      </c>
      <c r="M740" s="4">
        <v>3</v>
      </c>
      <c r="N740" s="4" t="s">
        <v>3</v>
      </c>
      <c r="O740" s="4">
        <v>2</v>
      </c>
      <c r="P740" s="4"/>
      <c r="Q740" s="4"/>
      <c r="R740" s="4"/>
      <c r="S740" s="4"/>
      <c r="T740" s="4"/>
      <c r="U740" s="4"/>
      <c r="V740" s="4"/>
      <c r="W740" s="4">
        <v>0</v>
      </c>
      <c r="X740" s="4">
        <v>1</v>
      </c>
      <c r="Y740" s="4">
        <v>0</v>
      </c>
      <c r="Z740" s="4"/>
      <c r="AA740" s="4"/>
      <c r="AB740" s="4"/>
    </row>
    <row r="741" spans="1:28" x14ac:dyDescent="0.2">
      <c r="A741" s="4">
        <v>50</v>
      </c>
      <c r="B741" s="4">
        <v>0</v>
      </c>
      <c r="C741" s="4">
        <v>0</v>
      </c>
      <c r="D741" s="4">
        <v>1</v>
      </c>
      <c r="E741" s="4">
        <v>223</v>
      </c>
      <c r="F741" s="4">
        <f>ROUND(Source!AQ731,O741)</f>
        <v>0</v>
      </c>
      <c r="G741" s="4" t="s">
        <v>123</v>
      </c>
      <c r="H741" s="4" t="s">
        <v>124</v>
      </c>
      <c r="I741" s="4"/>
      <c r="J741" s="4"/>
      <c r="K741" s="4">
        <v>223</v>
      </c>
      <c r="L741" s="4">
        <v>9</v>
      </c>
      <c r="M741" s="4">
        <v>3</v>
      </c>
      <c r="N741" s="4" t="s">
        <v>3</v>
      </c>
      <c r="O741" s="4">
        <v>2</v>
      </c>
      <c r="P741" s="4"/>
      <c r="Q741" s="4"/>
      <c r="R741" s="4"/>
      <c r="S741" s="4"/>
      <c r="T741" s="4"/>
      <c r="U741" s="4"/>
      <c r="V741" s="4"/>
      <c r="W741" s="4">
        <v>0</v>
      </c>
      <c r="X741" s="4">
        <v>1</v>
      </c>
      <c r="Y741" s="4">
        <v>0</v>
      </c>
      <c r="Z741" s="4"/>
      <c r="AA741" s="4"/>
      <c r="AB741" s="4"/>
    </row>
    <row r="742" spans="1:28" x14ac:dyDescent="0.2">
      <c r="A742" s="4">
        <v>50</v>
      </c>
      <c r="B742" s="4">
        <v>0</v>
      </c>
      <c r="C742" s="4">
        <v>0</v>
      </c>
      <c r="D742" s="4">
        <v>1</v>
      </c>
      <c r="E742" s="4">
        <v>229</v>
      </c>
      <c r="F742" s="4">
        <f>ROUND(Source!AZ731,O742)</f>
        <v>0</v>
      </c>
      <c r="G742" s="4" t="s">
        <v>125</v>
      </c>
      <c r="H742" s="4" t="s">
        <v>126</v>
      </c>
      <c r="I742" s="4"/>
      <c r="J742" s="4"/>
      <c r="K742" s="4">
        <v>229</v>
      </c>
      <c r="L742" s="4">
        <v>10</v>
      </c>
      <c r="M742" s="4">
        <v>3</v>
      </c>
      <c r="N742" s="4" t="s">
        <v>3</v>
      </c>
      <c r="O742" s="4">
        <v>2</v>
      </c>
      <c r="P742" s="4"/>
      <c r="Q742" s="4"/>
      <c r="R742" s="4"/>
      <c r="S742" s="4"/>
      <c r="T742" s="4"/>
      <c r="U742" s="4"/>
      <c r="V742" s="4"/>
      <c r="W742" s="4">
        <v>0</v>
      </c>
      <c r="X742" s="4">
        <v>1</v>
      </c>
      <c r="Y742" s="4">
        <v>0</v>
      </c>
      <c r="Z742" s="4"/>
      <c r="AA742" s="4"/>
      <c r="AB742" s="4"/>
    </row>
    <row r="743" spans="1:28" x14ac:dyDescent="0.2">
      <c r="A743" s="4">
        <v>50</v>
      </c>
      <c r="B743" s="4">
        <v>0</v>
      </c>
      <c r="C743" s="4">
        <v>0</v>
      </c>
      <c r="D743" s="4">
        <v>1</v>
      </c>
      <c r="E743" s="4">
        <v>203</v>
      </c>
      <c r="F743" s="4">
        <f>ROUND(Source!Q731,O743)</f>
        <v>0</v>
      </c>
      <c r="G743" s="4" t="s">
        <v>127</v>
      </c>
      <c r="H743" s="4" t="s">
        <v>128</v>
      </c>
      <c r="I743" s="4"/>
      <c r="J743" s="4"/>
      <c r="K743" s="4">
        <v>203</v>
      </c>
      <c r="L743" s="4">
        <v>11</v>
      </c>
      <c r="M743" s="4">
        <v>3</v>
      </c>
      <c r="N743" s="4" t="s">
        <v>3</v>
      </c>
      <c r="O743" s="4">
        <v>2</v>
      </c>
      <c r="P743" s="4"/>
      <c r="Q743" s="4"/>
      <c r="R743" s="4"/>
      <c r="S743" s="4"/>
      <c r="T743" s="4"/>
      <c r="U743" s="4"/>
      <c r="V743" s="4"/>
      <c r="W743" s="4">
        <v>172.64</v>
      </c>
      <c r="X743" s="4">
        <v>1</v>
      </c>
      <c r="Y743" s="4">
        <v>172.64</v>
      </c>
      <c r="Z743" s="4"/>
      <c r="AA743" s="4"/>
      <c r="AB743" s="4"/>
    </row>
    <row r="744" spans="1:28" x14ac:dyDescent="0.2">
      <c r="A744" s="4">
        <v>50</v>
      </c>
      <c r="B744" s="4">
        <v>0</v>
      </c>
      <c r="C744" s="4">
        <v>0</v>
      </c>
      <c r="D744" s="4">
        <v>1</v>
      </c>
      <c r="E744" s="4">
        <v>231</v>
      </c>
      <c r="F744" s="4">
        <f>ROUND(Source!BB731,O744)</f>
        <v>0</v>
      </c>
      <c r="G744" s="4" t="s">
        <v>129</v>
      </c>
      <c r="H744" s="4" t="s">
        <v>130</v>
      </c>
      <c r="I744" s="4"/>
      <c r="J744" s="4"/>
      <c r="K744" s="4">
        <v>231</v>
      </c>
      <c r="L744" s="4">
        <v>12</v>
      </c>
      <c r="M744" s="4">
        <v>3</v>
      </c>
      <c r="N744" s="4" t="s">
        <v>3</v>
      </c>
      <c r="O744" s="4">
        <v>2</v>
      </c>
      <c r="P744" s="4"/>
      <c r="Q744" s="4"/>
      <c r="R744" s="4"/>
      <c r="S744" s="4"/>
      <c r="T744" s="4"/>
      <c r="U744" s="4"/>
      <c r="V744" s="4"/>
      <c r="W744" s="4">
        <v>0</v>
      </c>
      <c r="X744" s="4">
        <v>1</v>
      </c>
      <c r="Y744" s="4">
        <v>0</v>
      </c>
      <c r="Z744" s="4"/>
      <c r="AA744" s="4"/>
      <c r="AB744" s="4"/>
    </row>
    <row r="745" spans="1:28" x14ac:dyDescent="0.2">
      <c r="A745" s="4">
        <v>50</v>
      </c>
      <c r="B745" s="4">
        <v>0</v>
      </c>
      <c r="C745" s="4">
        <v>0</v>
      </c>
      <c r="D745" s="4">
        <v>1</v>
      </c>
      <c r="E745" s="4">
        <v>204</v>
      </c>
      <c r="F745" s="4">
        <f>ROUND(Source!R731,O745)</f>
        <v>0</v>
      </c>
      <c r="G745" s="4" t="s">
        <v>131</v>
      </c>
      <c r="H745" s="4" t="s">
        <v>132</v>
      </c>
      <c r="I745" s="4"/>
      <c r="J745" s="4"/>
      <c r="K745" s="4">
        <v>204</v>
      </c>
      <c r="L745" s="4">
        <v>13</v>
      </c>
      <c r="M745" s="4">
        <v>3</v>
      </c>
      <c r="N745" s="4" t="s">
        <v>3</v>
      </c>
      <c r="O745" s="4">
        <v>2</v>
      </c>
      <c r="P745" s="4"/>
      <c r="Q745" s="4"/>
      <c r="R745" s="4"/>
      <c r="S745" s="4"/>
      <c r="T745" s="4"/>
      <c r="U745" s="4"/>
      <c r="V745" s="4"/>
      <c r="W745" s="4">
        <v>486.78</v>
      </c>
      <c r="X745" s="4">
        <v>1</v>
      </c>
      <c r="Y745" s="4">
        <v>486.78</v>
      </c>
      <c r="Z745" s="4"/>
      <c r="AA745" s="4"/>
      <c r="AB745" s="4"/>
    </row>
    <row r="746" spans="1:28" x14ac:dyDescent="0.2">
      <c r="A746" s="4">
        <v>50</v>
      </c>
      <c r="B746" s="4">
        <v>0</v>
      </c>
      <c r="C746" s="4">
        <v>0</v>
      </c>
      <c r="D746" s="4">
        <v>1</v>
      </c>
      <c r="E746" s="4">
        <v>205</v>
      </c>
      <c r="F746" s="4">
        <f>ROUND(Source!S731,O746)</f>
        <v>0</v>
      </c>
      <c r="G746" s="4" t="s">
        <v>133</v>
      </c>
      <c r="H746" s="4" t="s">
        <v>134</v>
      </c>
      <c r="I746" s="4"/>
      <c r="J746" s="4"/>
      <c r="K746" s="4">
        <v>205</v>
      </c>
      <c r="L746" s="4">
        <v>14</v>
      </c>
      <c r="M746" s="4">
        <v>3</v>
      </c>
      <c r="N746" s="4" t="s">
        <v>3</v>
      </c>
      <c r="O746" s="4">
        <v>2</v>
      </c>
      <c r="P746" s="4"/>
      <c r="Q746" s="4"/>
      <c r="R746" s="4"/>
      <c r="S746" s="4"/>
      <c r="T746" s="4"/>
      <c r="U746" s="4"/>
      <c r="V746" s="4"/>
      <c r="W746" s="4">
        <v>21161.39</v>
      </c>
      <c r="X746" s="4">
        <v>1</v>
      </c>
      <c r="Y746" s="4">
        <v>21161.39</v>
      </c>
      <c r="Z746" s="4"/>
      <c r="AA746" s="4"/>
      <c r="AB746" s="4"/>
    </row>
    <row r="747" spans="1:28" x14ac:dyDescent="0.2">
      <c r="A747" s="4">
        <v>50</v>
      </c>
      <c r="B747" s="4">
        <v>0</v>
      </c>
      <c r="C747" s="4">
        <v>0</v>
      </c>
      <c r="D747" s="4">
        <v>1</v>
      </c>
      <c r="E747" s="4">
        <v>232</v>
      </c>
      <c r="F747" s="4">
        <f>ROUND(Source!BC731,O747)</f>
        <v>0</v>
      </c>
      <c r="G747" s="4" t="s">
        <v>135</v>
      </c>
      <c r="H747" s="4" t="s">
        <v>136</v>
      </c>
      <c r="I747" s="4"/>
      <c r="J747" s="4"/>
      <c r="K747" s="4">
        <v>232</v>
      </c>
      <c r="L747" s="4">
        <v>15</v>
      </c>
      <c r="M747" s="4">
        <v>3</v>
      </c>
      <c r="N747" s="4" t="s">
        <v>3</v>
      </c>
      <c r="O747" s="4">
        <v>2</v>
      </c>
      <c r="P747" s="4"/>
      <c r="Q747" s="4"/>
      <c r="R747" s="4"/>
      <c r="S747" s="4"/>
      <c r="T747" s="4"/>
      <c r="U747" s="4"/>
      <c r="V747" s="4"/>
      <c r="W747" s="4">
        <v>0</v>
      </c>
      <c r="X747" s="4">
        <v>1</v>
      </c>
      <c r="Y747" s="4">
        <v>0</v>
      </c>
      <c r="Z747" s="4"/>
      <c r="AA747" s="4"/>
      <c r="AB747" s="4"/>
    </row>
    <row r="748" spans="1:28" x14ac:dyDescent="0.2">
      <c r="A748" s="4">
        <v>50</v>
      </c>
      <c r="B748" s="4">
        <v>0</v>
      </c>
      <c r="C748" s="4">
        <v>0</v>
      </c>
      <c r="D748" s="4">
        <v>1</v>
      </c>
      <c r="E748" s="4">
        <v>214</v>
      </c>
      <c r="F748" s="4">
        <f>ROUND(Source!AS731,O748)</f>
        <v>0</v>
      </c>
      <c r="G748" s="4" t="s">
        <v>137</v>
      </c>
      <c r="H748" s="4" t="s">
        <v>138</v>
      </c>
      <c r="I748" s="4"/>
      <c r="J748" s="4"/>
      <c r="K748" s="4">
        <v>214</v>
      </c>
      <c r="L748" s="4">
        <v>16</v>
      </c>
      <c r="M748" s="4">
        <v>3</v>
      </c>
      <c r="N748" s="4" t="s">
        <v>3</v>
      </c>
      <c r="O748" s="4">
        <v>2</v>
      </c>
      <c r="P748" s="4"/>
      <c r="Q748" s="4"/>
      <c r="R748" s="4"/>
      <c r="S748" s="4"/>
      <c r="T748" s="4"/>
      <c r="U748" s="4"/>
      <c r="V748" s="4"/>
      <c r="W748" s="4">
        <v>62936.04</v>
      </c>
      <c r="X748" s="4">
        <v>1</v>
      </c>
      <c r="Y748" s="4">
        <v>62936.04</v>
      </c>
      <c r="Z748" s="4"/>
      <c r="AA748" s="4"/>
      <c r="AB748" s="4"/>
    </row>
    <row r="749" spans="1:28" x14ac:dyDescent="0.2">
      <c r="A749" s="4">
        <v>50</v>
      </c>
      <c r="B749" s="4">
        <v>0</v>
      </c>
      <c r="C749" s="4">
        <v>0</v>
      </c>
      <c r="D749" s="4">
        <v>1</v>
      </c>
      <c r="E749" s="4">
        <v>215</v>
      </c>
      <c r="F749" s="4">
        <f>ROUND(Source!AT731,O749)</f>
        <v>0</v>
      </c>
      <c r="G749" s="4" t="s">
        <v>139</v>
      </c>
      <c r="H749" s="4" t="s">
        <v>140</v>
      </c>
      <c r="I749" s="4"/>
      <c r="J749" s="4"/>
      <c r="K749" s="4">
        <v>215</v>
      </c>
      <c r="L749" s="4">
        <v>17</v>
      </c>
      <c r="M749" s="4">
        <v>3</v>
      </c>
      <c r="N749" s="4" t="s">
        <v>3</v>
      </c>
      <c r="O749" s="4">
        <v>2</v>
      </c>
      <c r="P749" s="4"/>
      <c r="Q749" s="4"/>
      <c r="R749" s="4"/>
      <c r="S749" s="4"/>
      <c r="T749" s="4"/>
      <c r="U749" s="4"/>
      <c r="V749" s="4"/>
      <c r="W749" s="4">
        <v>0</v>
      </c>
      <c r="X749" s="4">
        <v>1</v>
      </c>
      <c r="Y749" s="4">
        <v>0</v>
      </c>
      <c r="Z749" s="4"/>
      <c r="AA749" s="4"/>
      <c r="AB749" s="4"/>
    </row>
    <row r="750" spans="1:28" x14ac:dyDescent="0.2">
      <c r="A750" s="4">
        <v>50</v>
      </c>
      <c r="B750" s="4">
        <v>0</v>
      </c>
      <c r="C750" s="4">
        <v>0</v>
      </c>
      <c r="D750" s="4">
        <v>1</v>
      </c>
      <c r="E750" s="4">
        <v>217</v>
      </c>
      <c r="F750" s="4">
        <f>ROUND(Source!AU731,O750)</f>
        <v>0</v>
      </c>
      <c r="G750" s="4" t="s">
        <v>141</v>
      </c>
      <c r="H750" s="4" t="s">
        <v>142</v>
      </c>
      <c r="I750" s="4"/>
      <c r="J750" s="4"/>
      <c r="K750" s="4">
        <v>217</v>
      </c>
      <c r="L750" s="4">
        <v>18</v>
      </c>
      <c r="M750" s="4">
        <v>3</v>
      </c>
      <c r="N750" s="4" t="s">
        <v>3</v>
      </c>
      <c r="O750" s="4">
        <v>2</v>
      </c>
      <c r="P750" s="4"/>
      <c r="Q750" s="4"/>
      <c r="R750" s="4"/>
      <c r="S750" s="4"/>
      <c r="T750" s="4"/>
      <c r="U750" s="4"/>
      <c r="V750" s="4"/>
      <c r="W750" s="4">
        <v>0</v>
      </c>
      <c r="X750" s="4">
        <v>1</v>
      </c>
      <c r="Y750" s="4">
        <v>0</v>
      </c>
      <c r="Z750" s="4"/>
      <c r="AA750" s="4"/>
      <c r="AB750" s="4"/>
    </row>
    <row r="751" spans="1:28" x14ac:dyDescent="0.2">
      <c r="A751" s="4">
        <v>50</v>
      </c>
      <c r="B751" s="4">
        <v>0</v>
      </c>
      <c r="C751" s="4">
        <v>0</v>
      </c>
      <c r="D751" s="4">
        <v>1</v>
      </c>
      <c r="E751" s="4">
        <v>230</v>
      </c>
      <c r="F751" s="4">
        <f>ROUND(Source!BA731,O751)</f>
        <v>0</v>
      </c>
      <c r="G751" s="4" t="s">
        <v>143</v>
      </c>
      <c r="H751" s="4" t="s">
        <v>144</v>
      </c>
      <c r="I751" s="4"/>
      <c r="J751" s="4"/>
      <c r="K751" s="4">
        <v>230</v>
      </c>
      <c r="L751" s="4">
        <v>19</v>
      </c>
      <c r="M751" s="4">
        <v>3</v>
      </c>
      <c r="N751" s="4" t="s">
        <v>3</v>
      </c>
      <c r="O751" s="4">
        <v>2</v>
      </c>
      <c r="P751" s="4"/>
      <c r="Q751" s="4"/>
      <c r="R751" s="4"/>
      <c r="S751" s="4"/>
      <c r="T751" s="4"/>
      <c r="U751" s="4"/>
      <c r="V751" s="4"/>
      <c r="W751" s="4">
        <v>0</v>
      </c>
      <c r="X751" s="4">
        <v>1</v>
      </c>
      <c r="Y751" s="4">
        <v>0</v>
      </c>
      <c r="Z751" s="4"/>
      <c r="AA751" s="4"/>
      <c r="AB751" s="4"/>
    </row>
    <row r="752" spans="1:28" x14ac:dyDescent="0.2">
      <c r="A752" s="4">
        <v>50</v>
      </c>
      <c r="B752" s="4">
        <v>0</v>
      </c>
      <c r="C752" s="4">
        <v>0</v>
      </c>
      <c r="D752" s="4">
        <v>1</v>
      </c>
      <c r="E752" s="4">
        <v>206</v>
      </c>
      <c r="F752" s="4">
        <f>ROUND(Source!T731,O752)</f>
        <v>0</v>
      </c>
      <c r="G752" s="4" t="s">
        <v>145</v>
      </c>
      <c r="H752" s="4" t="s">
        <v>146</v>
      </c>
      <c r="I752" s="4"/>
      <c r="J752" s="4"/>
      <c r="K752" s="4">
        <v>206</v>
      </c>
      <c r="L752" s="4">
        <v>20</v>
      </c>
      <c r="M752" s="4">
        <v>3</v>
      </c>
      <c r="N752" s="4" t="s">
        <v>3</v>
      </c>
      <c r="O752" s="4">
        <v>2</v>
      </c>
      <c r="P752" s="4"/>
      <c r="Q752" s="4"/>
      <c r="R752" s="4"/>
      <c r="S752" s="4"/>
      <c r="T752" s="4"/>
      <c r="U752" s="4"/>
      <c r="V752" s="4"/>
      <c r="W752" s="4">
        <v>0</v>
      </c>
      <c r="X752" s="4">
        <v>1</v>
      </c>
      <c r="Y752" s="4">
        <v>0</v>
      </c>
      <c r="Z752" s="4"/>
      <c r="AA752" s="4"/>
      <c r="AB752" s="4"/>
    </row>
    <row r="753" spans="1:245" x14ac:dyDescent="0.2">
      <c r="A753" s="4">
        <v>50</v>
      </c>
      <c r="B753" s="4">
        <v>0</v>
      </c>
      <c r="C753" s="4">
        <v>0</v>
      </c>
      <c r="D753" s="4">
        <v>1</v>
      </c>
      <c r="E753" s="4">
        <v>207</v>
      </c>
      <c r="F753" s="4">
        <f>ROUND(Source!U731,O753)</f>
        <v>0</v>
      </c>
      <c r="G753" s="4" t="s">
        <v>147</v>
      </c>
      <c r="H753" s="4" t="s">
        <v>148</v>
      </c>
      <c r="I753" s="4"/>
      <c r="J753" s="4"/>
      <c r="K753" s="4">
        <v>207</v>
      </c>
      <c r="L753" s="4">
        <v>21</v>
      </c>
      <c r="M753" s="4">
        <v>3</v>
      </c>
      <c r="N753" s="4" t="s">
        <v>3</v>
      </c>
      <c r="O753" s="4">
        <v>7</v>
      </c>
      <c r="P753" s="4"/>
      <c r="Q753" s="4"/>
      <c r="R753" s="4"/>
      <c r="S753" s="4"/>
      <c r="T753" s="4"/>
      <c r="U753" s="4"/>
      <c r="V753" s="4"/>
      <c r="W753" s="4">
        <v>48.327759899999997</v>
      </c>
      <c r="X753" s="4">
        <v>1</v>
      </c>
      <c r="Y753" s="4">
        <v>48.327759899999997</v>
      </c>
      <c r="Z753" s="4"/>
      <c r="AA753" s="4"/>
      <c r="AB753" s="4"/>
    </row>
    <row r="754" spans="1:245" x14ac:dyDescent="0.2">
      <c r="A754" s="4">
        <v>50</v>
      </c>
      <c r="B754" s="4">
        <v>0</v>
      </c>
      <c r="C754" s="4">
        <v>0</v>
      </c>
      <c r="D754" s="4">
        <v>1</v>
      </c>
      <c r="E754" s="4">
        <v>208</v>
      </c>
      <c r="F754" s="4">
        <f>ROUND(Source!V731,O754)</f>
        <v>0</v>
      </c>
      <c r="G754" s="4" t="s">
        <v>149</v>
      </c>
      <c r="H754" s="4" t="s">
        <v>150</v>
      </c>
      <c r="I754" s="4"/>
      <c r="J754" s="4"/>
      <c r="K754" s="4">
        <v>208</v>
      </c>
      <c r="L754" s="4">
        <v>22</v>
      </c>
      <c r="M754" s="4">
        <v>3</v>
      </c>
      <c r="N754" s="4" t="s">
        <v>3</v>
      </c>
      <c r="O754" s="4">
        <v>7</v>
      </c>
      <c r="P754" s="4"/>
      <c r="Q754" s="4"/>
      <c r="R754" s="4"/>
      <c r="S754" s="4"/>
      <c r="T754" s="4"/>
      <c r="U754" s="4"/>
      <c r="V754" s="4"/>
      <c r="W754" s="4">
        <v>1.0897863000000001</v>
      </c>
      <c r="X754" s="4">
        <v>1</v>
      </c>
      <c r="Y754" s="4">
        <v>1.0897863000000001</v>
      </c>
      <c r="Z754" s="4"/>
      <c r="AA754" s="4"/>
      <c r="AB754" s="4"/>
    </row>
    <row r="755" spans="1:245" x14ac:dyDescent="0.2">
      <c r="A755" s="4">
        <v>50</v>
      </c>
      <c r="B755" s="4">
        <v>0</v>
      </c>
      <c r="C755" s="4">
        <v>0</v>
      </c>
      <c r="D755" s="4">
        <v>1</v>
      </c>
      <c r="E755" s="4">
        <v>209</v>
      </c>
      <c r="F755" s="4">
        <f>ROUND(Source!W731,O755)</f>
        <v>0</v>
      </c>
      <c r="G755" s="4" t="s">
        <v>151</v>
      </c>
      <c r="H755" s="4" t="s">
        <v>152</v>
      </c>
      <c r="I755" s="4"/>
      <c r="J755" s="4"/>
      <c r="K755" s="4">
        <v>209</v>
      </c>
      <c r="L755" s="4">
        <v>23</v>
      </c>
      <c r="M755" s="4">
        <v>3</v>
      </c>
      <c r="N755" s="4" t="s">
        <v>3</v>
      </c>
      <c r="O755" s="4">
        <v>2</v>
      </c>
      <c r="P755" s="4"/>
      <c r="Q755" s="4"/>
      <c r="R755" s="4"/>
      <c r="S755" s="4"/>
      <c r="T755" s="4"/>
      <c r="U755" s="4"/>
      <c r="V755" s="4"/>
      <c r="W755" s="4">
        <v>0</v>
      </c>
      <c r="X755" s="4">
        <v>1</v>
      </c>
      <c r="Y755" s="4">
        <v>0</v>
      </c>
      <c r="Z755" s="4"/>
      <c r="AA755" s="4"/>
      <c r="AB755" s="4"/>
    </row>
    <row r="756" spans="1:245" x14ac:dyDescent="0.2">
      <c r="A756" s="4">
        <v>50</v>
      </c>
      <c r="B756" s="4">
        <v>0</v>
      </c>
      <c r="C756" s="4">
        <v>0</v>
      </c>
      <c r="D756" s="4">
        <v>1</v>
      </c>
      <c r="E756" s="4">
        <v>233</v>
      </c>
      <c r="F756" s="4">
        <f>ROUND(Source!BD731,O756)</f>
        <v>0</v>
      </c>
      <c r="G756" s="4" t="s">
        <v>153</v>
      </c>
      <c r="H756" s="4" t="s">
        <v>154</v>
      </c>
      <c r="I756" s="4"/>
      <c r="J756" s="4"/>
      <c r="K756" s="4">
        <v>233</v>
      </c>
      <c r="L756" s="4">
        <v>24</v>
      </c>
      <c r="M756" s="4">
        <v>3</v>
      </c>
      <c r="N756" s="4" t="s">
        <v>3</v>
      </c>
      <c r="O756" s="4">
        <v>2</v>
      </c>
      <c r="P756" s="4"/>
      <c r="Q756" s="4"/>
      <c r="R756" s="4"/>
      <c r="S756" s="4"/>
      <c r="T756" s="4"/>
      <c r="U756" s="4"/>
      <c r="V756" s="4"/>
      <c r="W756" s="4">
        <v>0</v>
      </c>
      <c r="X756" s="4">
        <v>1</v>
      </c>
      <c r="Y756" s="4">
        <v>0</v>
      </c>
      <c r="Z756" s="4"/>
      <c r="AA756" s="4"/>
      <c r="AB756" s="4"/>
    </row>
    <row r="757" spans="1:245" x14ac:dyDescent="0.2">
      <c r="A757" s="4">
        <v>50</v>
      </c>
      <c r="B757" s="4">
        <v>0</v>
      </c>
      <c r="C757" s="4">
        <v>0</v>
      </c>
      <c r="D757" s="4">
        <v>1</v>
      </c>
      <c r="E757" s="4">
        <v>210</v>
      </c>
      <c r="F757" s="4">
        <f>ROUND(Source!X731,O757)</f>
        <v>0</v>
      </c>
      <c r="G757" s="4" t="s">
        <v>155</v>
      </c>
      <c r="H757" s="4" t="s">
        <v>156</v>
      </c>
      <c r="I757" s="4"/>
      <c r="J757" s="4"/>
      <c r="K757" s="4">
        <v>210</v>
      </c>
      <c r="L757" s="4">
        <v>25</v>
      </c>
      <c r="M757" s="4">
        <v>3</v>
      </c>
      <c r="N757" s="4" t="s">
        <v>3</v>
      </c>
      <c r="O757" s="4">
        <v>2</v>
      </c>
      <c r="P757" s="4"/>
      <c r="Q757" s="4"/>
      <c r="R757" s="4"/>
      <c r="S757" s="4"/>
      <c r="T757" s="4"/>
      <c r="U757" s="4"/>
      <c r="V757" s="4"/>
      <c r="W757" s="4">
        <v>21145.1</v>
      </c>
      <c r="X757" s="4">
        <v>1</v>
      </c>
      <c r="Y757" s="4">
        <v>21145.1</v>
      </c>
      <c r="Z757" s="4"/>
      <c r="AA757" s="4"/>
      <c r="AB757" s="4"/>
    </row>
    <row r="758" spans="1:245" x14ac:dyDescent="0.2">
      <c r="A758" s="4">
        <v>50</v>
      </c>
      <c r="B758" s="4">
        <v>0</v>
      </c>
      <c r="C758" s="4">
        <v>0</v>
      </c>
      <c r="D758" s="4">
        <v>1</v>
      </c>
      <c r="E758" s="4">
        <v>211</v>
      </c>
      <c r="F758" s="4">
        <f>ROUND(Source!Y731,O758)</f>
        <v>0</v>
      </c>
      <c r="G758" s="4" t="s">
        <v>157</v>
      </c>
      <c r="H758" s="4" t="s">
        <v>158</v>
      </c>
      <c r="I758" s="4"/>
      <c r="J758" s="4"/>
      <c r="K758" s="4">
        <v>211</v>
      </c>
      <c r="L758" s="4">
        <v>26</v>
      </c>
      <c r="M758" s="4">
        <v>3</v>
      </c>
      <c r="N758" s="4" t="s">
        <v>3</v>
      </c>
      <c r="O758" s="4">
        <v>2</v>
      </c>
      <c r="P758" s="4"/>
      <c r="Q758" s="4"/>
      <c r="R758" s="4"/>
      <c r="S758" s="4"/>
      <c r="T758" s="4"/>
      <c r="U758" s="4"/>
      <c r="V758" s="4"/>
      <c r="W758" s="4">
        <v>11602.43</v>
      </c>
      <c r="X758" s="4">
        <v>1</v>
      </c>
      <c r="Y758" s="4">
        <v>11602.43</v>
      </c>
      <c r="Z758" s="4"/>
      <c r="AA758" s="4"/>
      <c r="AB758" s="4"/>
    </row>
    <row r="759" spans="1:245" x14ac:dyDescent="0.2">
      <c r="A759" s="4">
        <v>50</v>
      </c>
      <c r="B759" s="4">
        <v>0</v>
      </c>
      <c r="C759" s="4">
        <v>0</v>
      </c>
      <c r="D759" s="4">
        <v>1</v>
      </c>
      <c r="E759" s="4">
        <v>224</v>
      </c>
      <c r="F759" s="4">
        <f>ROUND(Source!AR731,O759)</f>
        <v>0</v>
      </c>
      <c r="G759" s="4" t="s">
        <v>159</v>
      </c>
      <c r="H759" s="4" t="s">
        <v>160</v>
      </c>
      <c r="I759" s="4"/>
      <c r="J759" s="4"/>
      <c r="K759" s="4">
        <v>224</v>
      </c>
      <c r="L759" s="4">
        <v>27</v>
      </c>
      <c r="M759" s="4">
        <v>3</v>
      </c>
      <c r="N759" s="4" t="s">
        <v>3</v>
      </c>
      <c r="O759" s="4">
        <v>2</v>
      </c>
      <c r="P759" s="4"/>
      <c r="Q759" s="4"/>
      <c r="R759" s="4"/>
      <c r="S759" s="4"/>
      <c r="T759" s="4"/>
      <c r="U759" s="4"/>
      <c r="V759" s="4"/>
      <c r="W759" s="4">
        <v>62936.04</v>
      </c>
      <c r="X759" s="4">
        <v>1</v>
      </c>
      <c r="Y759" s="4">
        <v>62936.04</v>
      </c>
      <c r="Z759" s="4"/>
      <c r="AA759" s="4"/>
      <c r="AB759" s="4"/>
    </row>
    <row r="761" spans="1:245" x14ac:dyDescent="0.2">
      <c r="A761" s="1">
        <v>4</v>
      </c>
      <c r="B761" s="1">
        <v>1</v>
      </c>
      <c r="C761" s="1"/>
      <c r="D761" s="1">
        <f>ROW(A786)</f>
        <v>786</v>
      </c>
      <c r="E761" s="1"/>
      <c r="F761" s="1" t="s">
        <v>17</v>
      </c>
      <c r="G761" s="1" t="s">
        <v>704</v>
      </c>
      <c r="H761" s="1" t="s">
        <v>3</v>
      </c>
      <c r="I761" s="1">
        <v>0</v>
      </c>
      <c r="J761" s="1"/>
      <c r="K761" s="1">
        <v>0</v>
      </c>
      <c r="L761" s="1"/>
      <c r="M761" s="1" t="s">
        <v>3</v>
      </c>
      <c r="N761" s="1"/>
      <c r="O761" s="1"/>
      <c r="P761" s="1"/>
      <c r="Q761" s="1"/>
      <c r="R761" s="1"/>
      <c r="S761" s="1">
        <v>0</v>
      </c>
      <c r="T761" s="1"/>
      <c r="U761" s="1" t="s">
        <v>3</v>
      </c>
      <c r="V761" s="1">
        <v>0</v>
      </c>
      <c r="W761" s="1"/>
      <c r="X761" s="1"/>
      <c r="Y761" s="1"/>
      <c r="Z761" s="1"/>
      <c r="AA761" s="1"/>
      <c r="AB761" s="1" t="s">
        <v>3</v>
      </c>
      <c r="AC761" s="1" t="s">
        <v>3</v>
      </c>
      <c r="AD761" s="1" t="s">
        <v>3</v>
      </c>
      <c r="AE761" s="1" t="s">
        <v>3</v>
      </c>
      <c r="AF761" s="1" t="s">
        <v>3</v>
      </c>
      <c r="AG761" s="1" t="s">
        <v>3</v>
      </c>
      <c r="AH761" s="1"/>
      <c r="AI761" s="1"/>
      <c r="AJ761" s="1"/>
      <c r="AK761" s="1"/>
      <c r="AL761" s="1"/>
      <c r="AM761" s="1"/>
      <c r="AN761" s="1"/>
      <c r="AO761" s="1"/>
      <c r="AP761" s="1" t="s">
        <v>3</v>
      </c>
      <c r="AQ761" s="1" t="s">
        <v>3</v>
      </c>
      <c r="AR761" s="1" t="s">
        <v>3</v>
      </c>
      <c r="AS761" s="1"/>
      <c r="AT761" s="1"/>
      <c r="AU761" s="1"/>
      <c r="AV761" s="1"/>
      <c r="AW761" s="1"/>
      <c r="AX761" s="1"/>
      <c r="AY761" s="1"/>
      <c r="AZ761" s="1" t="s">
        <v>3</v>
      </c>
      <c r="BA761" s="1"/>
      <c r="BB761" s="1" t="s">
        <v>3</v>
      </c>
      <c r="BC761" s="1" t="s">
        <v>3</v>
      </c>
      <c r="BD761" s="1" t="s">
        <v>3</v>
      </c>
      <c r="BE761" s="1" t="s">
        <v>3</v>
      </c>
      <c r="BF761" s="1" t="s">
        <v>3</v>
      </c>
      <c r="BG761" s="1" t="s">
        <v>3</v>
      </c>
      <c r="BH761" s="1" t="s">
        <v>3</v>
      </c>
      <c r="BI761" s="1" t="s">
        <v>3</v>
      </c>
      <c r="BJ761" s="1" t="s">
        <v>3</v>
      </c>
      <c r="BK761" s="1" t="s">
        <v>3</v>
      </c>
      <c r="BL761" s="1" t="s">
        <v>3</v>
      </c>
      <c r="BM761" s="1" t="s">
        <v>3</v>
      </c>
      <c r="BN761" s="1" t="s">
        <v>3</v>
      </c>
      <c r="BO761" s="1" t="s">
        <v>3</v>
      </c>
      <c r="BP761" s="1" t="s">
        <v>3</v>
      </c>
      <c r="BQ761" s="1"/>
      <c r="BR761" s="1"/>
      <c r="BS761" s="1"/>
      <c r="BT761" s="1"/>
      <c r="BU761" s="1"/>
      <c r="BV761" s="1"/>
      <c r="BW761" s="1"/>
      <c r="BX761" s="1">
        <v>0</v>
      </c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>
        <v>0</v>
      </c>
    </row>
    <row r="763" spans="1:245" x14ac:dyDescent="0.2">
      <c r="A763" s="2">
        <v>52</v>
      </c>
      <c r="B763" s="2">
        <f t="shared" ref="B763:G763" si="542">B786</f>
        <v>1</v>
      </c>
      <c r="C763" s="2">
        <f t="shared" si="542"/>
        <v>4</v>
      </c>
      <c r="D763" s="2">
        <f t="shared" si="542"/>
        <v>761</v>
      </c>
      <c r="E763" s="2">
        <f t="shared" si="542"/>
        <v>0</v>
      </c>
      <c r="F763" s="2" t="str">
        <f t="shared" si="542"/>
        <v>Новый раздел</v>
      </c>
      <c r="G763" s="2" t="str">
        <f t="shared" si="542"/>
        <v>Ремонт стен раздевалки женской</v>
      </c>
      <c r="H763" s="2"/>
      <c r="I763" s="2"/>
      <c r="J763" s="2"/>
      <c r="K763" s="2"/>
      <c r="L763" s="2"/>
      <c r="M763" s="2"/>
      <c r="N763" s="2"/>
      <c r="O763" s="2">
        <f t="shared" ref="O763:AT763" si="543">O786</f>
        <v>0</v>
      </c>
      <c r="P763" s="2">
        <f t="shared" si="543"/>
        <v>0</v>
      </c>
      <c r="Q763" s="2">
        <f t="shared" si="543"/>
        <v>0</v>
      </c>
      <c r="R763" s="2">
        <f t="shared" si="543"/>
        <v>0</v>
      </c>
      <c r="S763" s="2">
        <f t="shared" si="543"/>
        <v>0</v>
      </c>
      <c r="T763" s="2">
        <f t="shared" si="543"/>
        <v>0</v>
      </c>
      <c r="U763" s="2">
        <f t="shared" si="543"/>
        <v>0</v>
      </c>
      <c r="V763" s="2">
        <f t="shared" si="543"/>
        <v>0</v>
      </c>
      <c r="W763" s="2">
        <f t="shared" si="543"/>
        <v>0</v>
      </c>
      <c r="X763" s="2">
        <f t="shared" si="543"/>
        <v>0</v>
      </c>
      <c r="Y763" s="2">
        <f t="shared" si="543"/>
        <v>0</v>
      </c>
      <c r="Z763" s="2">
        <f t="shared" si="543"/>
        <v>0</v>
      </c>
      <c r="AA763" s="2">
        <f t="shared" si="543"/>
        <v>0</v>
      </c>
      <c r="AB763" s="2">
        <f t="shared" si="543"/>
        <v>0</v>
      </c>
      <c r="AC763" s="2">
        <f t="shared" si="543"/>
        <v>0</v>
      </c>
      <c r="AD763" s="2">
        <f t="shared" si="543"/>
        <v>0</v>
      </c>
      <c r="AE763" s="2">
        <f t="shared" si="543"/>
        <v>0</v>
      </c>
      <c r="AF763" s="2">
        <f t="shared" si="543"/>
        <v>0</v>
      </c>
      <c r="AG763" s="2">
        <f t="shared" si="543"/>
        <v>0</v>
      </c>
      <c r="AH763" s="2">
        <f t="shared" si="543"/>
        <v>0</v>
      </c>
      <c r="AI763" s="2">
        <f t="shared" si="543"/>
        <v>0</v>
      </c>
      <c r="AJ763" s="2">
        <f t="shared" si="543"/>
        <v>0</v>
      </c>
      <c r="AK763" s="2">
        <f t="shared" si="543"/>
        <v>0</v>
      </c>
      <c r="AL763" s="2">
        <f t="shared" si="543"/>
        <v>0</v>
      </c>
      <c r="AM763" s="2">
        <f t="shared" si="543"/>
        <v>0</v>
      </c>
      <c r="AN763" s="2">
        <f t="shared" si="543"/>
        <v>0</v>
      </c>
      <c r="AO763" s="2">
        <f t="shared" si="543"/>
        <v>1246.6400000000001</v>
      </c>
      <c r="AP763" s="2">
        <f t="shared" si="543"/>
        <v>0</v>
      </c>
      <c r="AQ763" s="2">
        <f t="shared" si="543"/>
        <v>0</v>
      </c>
      <c r="AR763" s="2">
        <f t="shared" si="543"/>
        <v>0</v>
      </c>
      <c r="AS763" s="2">
        <f t="shared" si="543"/>
        <v>0</v>
      </c>
      <c r="AT763" s="2">
        <f t="shared" si="543"/>
        <v>0</v>
      </c>
      <c r="AU763" s="2">
        <f t="shared" ref="AU763:BZ763" si="544">AU786</f>
        <v>0</v>
      </c>
      <c r="AV763" s="2">
        <f t="shared" si="544"/>
        <v>-1246.6400000000001</v>
      </c>
      <c r="AW763" s="2">
        <f t="shared" si="544"/>
        <v>0</v>
      </c>
      <c r="AX763" s="2">
        <f t="shared" si="544"/>
        <v>1246.6400000000001</v>
      </c>
      <c r="AY763" s="2">
        <f t="shared" si="544"/>
        <v>-1246.6400000000001</v>
      </c>
      <c r="AZ763" s="2">
        <f t="shared" si="544"/>
        <v>0</v>
      </c>
      <c r="BA763" s="2">
        <f t="shared" si="544"/>
        <v>0</v>
      </c>
      <c r="BB763" s="2">
        <f t="shared" si="544"/>
        <v>0</v>
      </c>
      <c r="BC763" s="2">
        <f t="shared" si="544"/>
        <v>0</v>
      </c>
      <c r="BD763" s="2">
        <f t="shared" si="544"/>
        <v>0</v>
      </c>
      <c r="BE763" s="2">
        <f t="shared" si="544"/>
        <v>0</v>
      </c>
      <c r="BF763" s="2">
        <f t="shared" si="544"/>
        <v>0</v>
      </c>
      <c r="BG763" s="2">
        <f t="shared" si="544"/>
        <v>0</v>
      </c>
      <c r="BH763" s="2">
        <f t="shared" si="544"/>
        <v>0</v>
      </c>
      <c r="BI763" s="2">
        <f t="shared" si="544"/>
        <v>0</v>
      </c>
      <c r="BJ763" s="2">
        <f t="shared" si="544"/>
        <v>0</v>
      </c>
      <c r="BK763" s="2">
        <f t="shared" si="544"/>
        <v>0</v>
      </c>
      <c r="BL763" s="2">
        <f t="shared" si="544"/>
        <v>0</v>
      </c>
      <c r="BM763" s="2">
        <f t="shared" si="544"/>
        <v>0</v>
      </c>
      <c r="BN763" s="2">
        <f t="shared" si="544"/>
        <v>0</v>
      </c>
      <c r="BO763" s="2">
        <f t="shared" si="544"/>
        <v>0</v>
      </c>
      <c r="BP763" s="2">
        <f t="shared" si="544"/>
        <v>0</v>
      </c>
      <c r="BQ763" s="2">
        <f t="shared" si="544"/>
        <v>0</v>
      </c>
      <c r="BR763" s="2">
        <f t="shared" si="544"/>
        <v>0</v>
      </c>
      <c r="BS763" s="2">
        <f t="shared" si="544"/>
        <v>0</v>
      </c>
      <c r="BT763" s="2">
        <f t="shared" si="544"/>
        <v>0</v>
      </c>
      <c r="BU763" s="2">
        <f t="shared" si="544"/>
        <v>0</v>
      </c>
      <c r="BV763" s="2">
        <f t="shared" si="544"/>
        <v>0</v>
      </c>
      <c r="BW763" s="2">
        <f t="shared" si="544"/>
        <v>0</v>
      </c>
      <c r="BX763" s="2">
        <f t="shared" si="544"/>
        <v>1246.6400000000001</v>
      </c>
      <c r="BY763" s="2">
        <f t="shared" si="544"/>
        <v>0</v>
      </c>
      <c r="BZ763" s="2">
        <f t="shared" si="544"/>
        <v>0</v>
      </c>
      <c r="CA763" s="2">
        <f t="shared" ref="CA763:DF763" si="545">CA786</f>
        <v>0</v>
      </c>
      <c r="CB763" s="2">
        <f t="shared" si="545"/>
        <v>0</v>
      </c>
      <c r="CC763" s="2">
        <f t="shared" si="545"/>
        <v>0</v>
      </c>
      <c r="CD763" s="2">
        <f t="shared" si="545"/>
        <v>0</v>
      </c>
      <c r="CE763" s="2">
        <f t="shared" si="545"/>
        <v>-1246.6400000000001</v>
      </c>
      <c r="CF763" s="2">
        <f t="shared" si="545"/>
        <v>0</v>
      </c>
      <c r="CG763" s="2">
        <f t="shared" si="545"/>
        <v>1246.6400000000001</v>
      </c>
      <c r="CH763" s="2">
        <f t="shared" si="545"/>
        <v>-1246.6400000000001</v>
      </c>
      <c r="CI763" s="2">
        <f t="shared" si="545"/>
        <v>0</v>
      </c>
      <c r="CJ763" s="2">
        <f t="shared" si="545"/>
        <v>0</v>
      </c>
      <c r="CK763" s="2">
        <f t="shared" si="545"/>
        <v>0</v>
      </c>
      <c r="CL763" s="2">
        <f t="shared" si="545"/>
        <v>0</v>
      </c>
      <c r="CM763" s="2">
        <f t="shared" si="545"/>
        <v>0</v>
      </c>
      <c r="CN763" s="2">
        <f t="shared" si="545"/>
        <v>0</v>
      </c>
      <c r="CO763" s="2">
        <f t="shared" si="545"/>
        <v>0</v>
      </c>
      <c r="CP763" s="2">
        <f t="shared" si="545"/>
        <v>0</v>
      </c>
      <c r="CQ763" s="2">
        <f t="shared" si="545"/>
        <v>0</v>
      </c>
      <c r="CR763" s="2">
        <f t="shared" si="545"/>
        <v>0</v>
      </c>
      <c r="CS763" s="2">
        <f t="shared" si="545"/>
        <v>0</v>
      </c>
      <c r="CT763" s="2">
        <f t="shared" si="545"/>
        <v>0</v>
      </c>
      <c r="CU763" s="2">
        <f t="shared" si="545"/>
        <v>0</v>
      </c>
      <c r="CV763" s="2">
        <f t="shared" si="545"/>
        <v>0</v>
      </c>
      <c r="CW763" s="2">
        <f t="shared" si="545"/>
        <v>0</v>
      </c>
      <c r="CX763" s="2">
        <f t="shared" si="545"/>
        <v>0</v>
      </c>
      <c r="CY763" s="2">
        <f t="shared" si="545"/>
        <v>0</v>
      </c>
      <c r="CZ763" s="2">
        <f t="shared" si="545"/>
        <v>0</v>
      </c>
      <c r="DA763" s="2">
        <f t="shared" si="545"/>
        <v>0</v>
      </c>
      <c r="DB763" s="2">
        <f t="shared" si="545"/>
        <v>0</v>
      </c>
      <c r="DC763" s="2">
        <f t="shared" si="545"/>
        <v>0</v>
      </c>
      <c r="DD763" s="2">
        <f t="shared" si="545"/>
        <v>0</v>
      </c>
      <c r="DE763" s="2">
        <f t="shared" si="545"/>
        <v>0</v>
      </c>
      <c r="DF763" s="2">
        <f t="shared" si="545"/>
        <v>0</v>
      </c>
      <c r="DG763" s="3">
        <f t="shared" ref="DG763:EL763" si="546">DG786</f>
        <v>0</v>
      </c>
      <c r="DH763" s="3">
        <f t="shared" si="546"/>
        <v>0</v>
      </c>
      <c r="DI763" s="3">
        <f t="shared" si="546"/>
        <v>0</v>
      </c>
      <c r="DJ763" s="3">
        <f t="shared" si="546"/>
        <v>0</v>
      </c>
      <c r="DK763" s="3">
        <f t="shared" si="546"/>
        <v>0</v>
      </c>
      <c r="DL763" s="3">
        <f t="shared" si="546"/>
        <v>0</v>
      </c>
      <c r="DM763" s="3">
        <f t="shared" si="546"/>
        <v>0</v>
      </c>
      <c r="DN763" s="3">
        <f t="shared" si="546"/>
        <v>0</v>
      </c>
      <c r="DO763" s="3">
        <f t="shared" si="546"/>
        <v>0</v>
      </c>
      <c r="DP763" s="3">
        <f t="shared" si="546"/>
        <v>0</v>
      </c>
      <c r="DQ763" s="3">
        <f t="shared" si="546"/>
        <v>0</v>
      </c>
      <c r="DR763" s="3">
        <f t="shared" si="546"/>
        <v>0</v>
      </c>
      <c r="DS763" s="3">
        <f t="shared" si="546"/>
        <v>0</v>
      </c>
      <c r="DT763" s="3">
        <f t="shared" si="546"/>
        <v>0</v>
      </c>
      <c r="DU763" s="3">
        <f t="shared" si="546"/>
        <v>0</v>
      </c>
      <c r="DV763" s="3">
        <f t="shared" si="546"/>
        <v>0</v>
      </c>
      <c r="DW763" s="3">
        <f t="shared" si="546"/>
        <v>0</v>
      </c>
      <c r="DX763" s="3">
        <f t="shared" si="546"/>
        <v>0</v>
      </c>
      <c r="DY763" s="3">
        <f t="shared" si="546"/>
        <v>0</v>
      </c>
      <c r="DZ763" s="3">
        <f t="shared" si="546"/>
        <v>0</v>
      </c>
      <c r="EA763" s="3">
        <f t="shared" si="546"/>
        <v>0</v>
      </c>
      <c r="EB763" s="3">
        <f t="shared" si="546"/>
        <v>0</v>
      </c>
      <c r="EC763" s="3">
        <f t="shared" si="546"/>
        <v>0</v>
      </c>
      <c r="ED763" s="3">
        <f t="shared" si="546"/>
        <v>0</v>
      </c>
      <c r="EE763" s="3">
        <f t="shared" si="546"/>
        <v>0</v>
      </c>
      <c r="EF763" s="3">
        <f t="shared" si="546"/>
        <v>0</v>
      </c>
      <c r="EG763" s="3">
        <f t="shared" si="546"/>
        <v>0</v>
      </c>
      <c r="EH763" s="3">
        <f t="shared" si="546"/>
        <v>0</v>
      </c>
      <c r="EI763" s="3">
        <f t="shared" si="546"/>
        <v>0</v>
      </c>
      <c r="EJ763" s="3">
        <f t="shared" si="546"/>
        <v>0</v>
      </c>
      <c r="EK763" s="3">
        <f t="shared" si="546"/>
        <v>0</v>
      </c>
      <c r="EL763" s="3">
        <f t="shared" si="546"/>
        <v>0</v>
      </c>
      <c r="EM763" s="3">
        <f t="shared" ref="EM763:FR763" si="547">EM786</f>
        <v>0</v>
      </c>
      <c r="EN763" s="3">
        <f t="shared" si="547"/>
        <v>0</v>
      </c>
      <c r="EO763" s="3">
        <f t="shared" si="547"/>
        <v>0</v>
      </c>
      <c r="EP763" s="3">
        <f t="shared" si="547"/>
        <v>0</v>
      </c>
      <c r="EQ763" s="3">
        <f t="shared" si="547"/>
        <v>0</v>
      </c>
      <c r="ER763" s="3">
        <f t="shared" si="547"/>
        <v>0</v>
      </c>
      <c r="ES763" s="3">
        <f t="shared" si="547"/>
        <v>0</v>
      </c>
      <c r="ET763" s="3">
        <f t="shared" si="547"/>
        <v>0</v>
      </c>
      <c r="EU763" s="3">
        <f t="shared" si="547"/>
        <v>0</v>
      </c>
      <c r="EV763" s="3">
        <f t="shared" si="547"/>
        <v>0</v>
      </c>
      <c r="EW763" s="3">
        <f t="shared" si="547"/>
        <v>0</v>
      </c>
      <c r="EX763" s="3">
        <f t="shared" si="547"/>
        <v>0</v>
      </c>
      <c r="EY763" s="3">
        <f t="shared" si="547"/>
        <v>0</v>
      </c>
      <c r="EZ763" s="3">
        <f t="shared" si="547"/>
        <v>0</v>
      </c>
      <c r="FA763" s="3">
        <f t="shared" si="547"/>
        <v>0</v>
      </c>
      <c r="FB763" s="3">
        <f t="shared" si="547"/>
        <v>0</v>
      </c>
      <c r="FC763" s="3">
        <f t="shared" si="547"/>
        <v>0</v>
      </c>
      <c r="FD763" s="3">
        <f t="shared" si="547"/>
        <v>0</v>
      </c>
      <c r="FE763" s="3">
        <f t="shared" si="547"/>
        <v>0</v>
      </c>
      <c r="FF763" s="3">
        <f t="shared" si="547"/>
        <v>0</v>
      </c>
      <c r="FG763" s="3">
        <f t="shared" si="547"/>
        <v>0</v>
      </c>
      <c r="FH763" s="3">
        <f t="shared" si="547"/>
        <v>0</v>
      </c>
      <c r="FI763" s="3">
        <f t="shared" si="547"/>
        <v>0</v>
      </c>
      <c r="FJ763" s="3">
        <f t="shared" si="547"/>
        <v>0</v>
      </c>
      <c r="FK763" s="3">
        <f t="shared" si="547"/>
        <v>0</v>
      </c>
      <c r="FL763" s="3">
        <f t="shared" si="547"/>
        <v>0</v>
      </c>
      <c r="FM763" s="3">
        <f t="shared" si="547"/>
        <v>0</v>
      </c>
      <c r="FN763" s="3">
        <f t="shared" si="547"/>
        <v>0</v>
      </c>
      <c r="FO763" s="3">
        <f t="shared" si="547"/>
        <v>0</v>
      </c>
      <c r="FP763" s="3">
        <f t="shared" si="547"/>
        <v>0</v>
      </c>
      <c r="FQ763" s="3">
        <f t="shared" si="547"/>
        <v>0</v>
      </c>
      <c r="FR763" s="3">
        <f t="shared" si="547"/>
        <v>0</v>
      </c>
      <c r="FS763" s="3">
        <f t="shared" ref="FS763:GX763" si="548">FS786</f>
        <v>0</v>
      </c>
      <c r="FT763" s="3">
        <f t="shared" si="548"/>
        <v>0</v>
      </c>
      <c r="FU763" s="3">
        <f t="shared" si="548"/>
        <v>0</v>
      </c>
      <c r="FV763" s="3">
        <f t="shared" si="548"/>
        <v>0</v>
      </c>
      <c r="FW763" s="3">
        <f t="shared" si="548"/>
        <v>0</v>
      </c>
      <c r="FX763" s="3">
        <f t="shared" si="548"/>
        <v>0</v>
      </c>
      <c r="FY763" s="3">
        <f t="shared" si="548"/>
        <v>0</v>
      </c>
      <c r="FZ763" s="3">
        <f t="shared" si="548"/>
        <v>0</v>
      </c>
      <c r="GA763" s="3">
        <f t="shared" si="548"/>
        <v>0</v>
      </c>
      <c r="GB763" s="3">
        <f t="shared" si="548"/>
        <v>0</v>
      </c>
      <c r="GC763" s="3">
        <f t="shared" si="548"/>
        <v>0</v>
      </c>
      <c r="GD763" s="3">
        <f t="shared" si="548"/>
        <v>0</v>
      </c>
      <c r="GE763" s="3">
        <f t="shared" si="548"/>
        <v>0</v>
      </c>
      <c r="GF763" s="3">
        <f t="shared" si="548"/>
        <v>0</v>
      </c>
      <c r="GG763" s="3">
        <f t="shared" si="548"/>
        <v>0</v>
      </c>
      <c r="GH763" s="3">
        <f t="shared" si="548"/>
        <v>0</v>
      </c>
      <c r="GI763" s="3">
        <f t="shared" si="548"/>
        <v>0</v>
      </c>
      <c r="GJ763" s="3">
        <f t="shared" si="548"/>
        <v>0</v>
      </c>
      <c r="GK763" s="3">
        <f t="shared" si="548"/>
        <v>0</v>
      </c>
      <c r="GL763" s="3">
        <f t="shared" si="548"/>
        <v>0</v>
      </c>
      <c r="GM763" s="3">
        <f t="shared" si="548"/>
        <v>0</v>
      </c>
      <c r="GN763" s="3">
        <f t="shared" si="548"/>
        <v>0</v>
      </c>
      <c r="GO763" s="3">
        <f t="shared" si="548"/>
        <v>0</v>
      </c>
      <c r="GP763" s="3">
        <f t="shared" si="548"/>
        <v>0</v>
      </c>
      <c r="GQ763" s="3">
        <f t="shared" si="548"/>
        <v>0</v>
      </c>
      <c r="GR763" s="3">
        <f t="shared" si="548"/>
        <v>0</v>
      </c>
      <c r="GS763" s="3">
        <f t="shared" si="548"/>
        <v>0</v>
      </c>
      <c r="GT763" s="3">
        <f t="shared" si="548"/>
        <v>0</v>
      </c>
      <c r="GU763" s="3">
        <f t="shared" si="548"/>
        <v>0</v>
      </c>
      <c r="GV763" s="3">
        <f t="shared" si="548"/>
        <v>0</v>
      </c>
      <c r="GW763" s="3">
        <f t="shared" si="548"/>
        <v>0</v>
      </c>
      <c r="GX763" s="3">
        <f t="shared" si="548"/>
        <v>0</v>
      </c>
    </row>
    <row r="765" spans="1:245" x14ac:dyDescent="0.2">
      <c r="A765">
        <v>17</v>
      </c>
      <c r="B765">
        <v>1</v>
      </c>
      <c r="C765">
        <f>ROW(SmtRes!A492)</f>
        <v>492</v>
      </c>
      <c r="D765">
        <f>ROW(EtalonRes!A492)</f>
        <v>492</v>
      </c>
      <c r="E765" t="s">
        <v>705</v>
      </c>
      <c r="F765" t="s">
        <v>477</v>
      </c>
      <c r="G765" t="s">
        <v>550</v>
      </c>
      <c r="H765" t="s">
        <v>22</v>
      </c>
      <c r="I765">
        <v>0</v>
      </c>
      <c r="J765">
        <v>0</v>
      </c>
      <c r="K765">
        <v>0</v>
      </c>
      <c r="O765">
        <f t="shared" ref="O765:O784" si="549">ROUND(CP765,2)</f>
        <v>0</v>
      </c>
      <c r="P765">
        <f>SUMIF(SmtRes!AQ492:'SmtRes'!AQ492,"=1",SmtRes!DF492:'SmtRes'!DF492)</f>
        <v>0</v>
      </c>
      <c r="Q765">
        <f>SUMIF(SmtRes!AQ492:'SmtRes'!AQ492,"=1",SmtRes!DG492:'SmtRes'!DG492)</f>
        <v>0</v>
      </c>
      <c r="R765">
        <f>SUMIF(SmtRes!AQ492:'SmtRes'!AQ492,"=1",SmtRes!DH492:'SmtRes'!DH492)</f>
        <v>0</v>
      </c>
      <c r="S765">
        <f>SUMIF(SmtRes!AQ492:'SmtRes'!AQ492,"=1",SmtRes!DI492:'SmtRes'!DI492)</f>
        <v>0</v>
      </c>
      <c r="T765">
        <f t="shared" ref="T765:T784" si="550">ROUND(CU765*I765,2)</f>
        <v>0</v>
      </c>
      <c r="U765">
        <f>SUMIF(SmtRes!AQ492:'SmtRes'!AQ492,"=1",SmtRes!CV492:'SmtRes'!CV492)</f>
        <v>0</v>
      </c>
      <c r="V765">
        <f>SUMIF(SmtRes!AQ492:'SmtRes'!AQ492,"=1",SmtRes!CW492:'SmtRes'!CW492)</f>
        <v>0</v>
      </c>
      <c r="W765">
        <f t="shared" ref="W765:W784" si="551">ROUND(CX765*I765,2)</f>
        <v>0</v>
      </c>
      <c r="X765">
        <f t="shared" ref="X765:X784" si="552">ROUND(CY765,2)</f>
        <v>0</v>
      </c>
      <c r="Y765">
        <f t="shared" ref="Y765:Y784" si="553">ROUND(CZ765,2)</f>
        <v>0</v>
      </c>
      <c r="AA765">
        <v>32945098</v>
      </c>
      <c r="AB765">
        <f t="shared" ref="AB765:AB784" si="554">ROUND((AC765+AD765+AF765),6)</f>
        <v>7102.0219999999999</v>
      </c>
      <c r="AC765">
        <f>ROUND((0),6)</f>
        <v>0</v>
      </c>
      <c r="AD765">
        <f>ROUND((((0)-(0))+AE765),6)</f>
        <v>0</v>
      </c>
      <c r="AE765">
        <f>ROUND((0),6)</f>
        <v>0</v>
      </c>
      <c r="AF765">
        <f>ROUND((SUM(SmtRes!BT492:'SmtRes'!BT492)),6)</f>
        <v>7102.0219999999999</v>
      </c>
      <c r="AG765">
        <f t="shared" ref="AG765:AG784" si="555">ROUND((AP765),6)</f>
        <v>0</v>
      </c>
      <c r="AH765">
        <f>(SUM(SmtRes!BU492:'SmtRes'!BU492))</f>
        <v>17.8</v>
      </c>
      <c r="AI765">
        <f>(0)</f>
        <v>0</v>
      </c>
      <c r="AJ765">
        <f t="shared" ref="AJ765:AJ784" si="556">(AS765)</f>
        <v>0</v>
      </c>
      <c r="AK765">
        <v>7102.0220000000008</v>
      </c>
      <c r="AL765">
        <v>0</v>
      </c>
      <c r="AM765">
        <v>0</v>
      </c>
      <c r="AN765">
        <v>0</v>
      </c>
      <c r="AO765">
        <v>7102.0220000000008</v>
      </c>
      <c r="AP765">
        <v>0</v>
      </c>
      <c r="AQ765">
        <v>17.8</v>
      </c>
      <c r="AR765">
        <v>0</v>
      </c>
      <c r="AS765">
        <v>0</v>
      </c>
      <c r="AT765">
        <v>90</v>
      </c>
      <c r="AU765">
        <v>46</v>
      </c>
      <c r="AV765">
        <v>1</v>
      </c>
      <c r="AW765">
        <v>1</v>
      </c>
      <c r="AZ765">
        <v>1</v>
      </c>
      <c r="BA765">
        <v>1</v>
      </c>
      <c r="BB765">
        <v>1</v>
      </c>
      <c r="BC765">
        <v>1</v>
      </c>
      <c r="BD765" t="s">
        <v>3</v>
      </c>
      <c r="BE765" t="s">
        <v>3</v>
      </c>
      <c r="BF765" t="s">
        <v>3</v>
      </c>
      <c r="BG765" t="s">
        <v>3</v>
      </c>
      <c r="BH765">
        <v>0</v>
      </c>
      <c r="BI765">
        <v>1</v>
      </c>
      <c r="BJ765" t="s">
        <v>479</v>
      </c>
      <c r="BM765">
        <v>62001</v>
      </c>
      <c r="BN765">
        <v>0</v>
      </c>
      <c r="BO765" t="s">
        <v>3</v>
      </c>
      <c r="BP765">
        <v>0</v>
      </c>
      <c r="BQ765">
        <v>6</v>
      </c>
      <c r="BR765">
        <v>0</v>
      </c>
      <c r="BS765">
        <v>1</v>
      </c>
      <c r="BT765">
        <v>1</v>
      </c>
      <c r="BU765">
        <v>1</v>
      </c>
      <c r="BV765">
        <v>1</v>
      </c>
      <c r="BW765">
        <v>1</v>
      </c>
      <c r="BX765">
        <v>1</v>
      </c>
      <c r="BY765" t="s">
        <v>3</v>
      </c>
      <c r="BZ765">
        <v>90</v>
      </c>
      <c r="CA765">
        <v>46</v>
      </c>
      <c r="CB765" t="s">
        <v>3</v>
      </c>
      <c r="CE765">
        <v>0</v>
      </c>
      <c r="CF765">
        <v>0</v>
      </c>
      <c r="CG765">
        <v>0</v>
      </c>
      <c r="CM765">
        <v>0</v>
      </c>
      <c r="CN765" t="s">
        <v>3</v>
      </c>
      <c r="CO765">
        <v>0</v>
      </c>
      <c r="CP765">
        <f t="shared" ref="CP765:CP784" si="557">(P765+Q765+S765+R765)</f>
        <v>0</v>
      </c>
      <c r="CQ765">
        <f>SUMIF(SmtRes!AQ492:'SmtRes'!AQ492,"=1",SmtRes!AA492:'SmtRes'!AA492)</f>
        <v>0</v>
      </c>
      <c r="CR765">
        <f>SUMIF(SmtRes!AQ492:'SmtRes'!AQ492,"=1",SmtRes!AB492:'SmtRes'!AB492)</f>
        <v>0</v>
      </c>
      <c r="CS765">
        <f>SUMIF(SmtRes!AQ492:'SmtRes'!AQ492,"=1",SmtRes!AC492:'SmtRes'!AC492)</f>
        <v>0</v>
      </c>
      <c r="CT765">
        <f>SUMIF(SmtRes!AQ492:'SmtRes'!AQ492,"=1",SmtRes!AD492:'SmtRes'!AD492)</f>
        <v>398.99</v>
      </c>
      <c r="CU765">
        <f t="shared" ref="CU765:CU784" si="558">AG765</f>
        <v>0</v>
      </c>
      <c r="CV765">
        <f>SUMIF(SmtRes!AQ492:'SmtRes'!AQ492,"=1",SmtRes!BU492:'SmtRes'!BU492)</f>
        <v>17.8</v>
      </c>
      <c r="CW765">
        <f>SUMIF(SmtRes!AQ492:'SmtRes'!AQ492,"=1",SmtRes!BV492:'SmtRes'!BV492)</f>
        <v>0</v>
      </c>
      <c r="CX765">
        <f t="shared" ref="CX765:CX784" si="559">AJ765</f>
        <v>0</v>
      </c>
      <c r="CY765">
        <f>(((S765+R765)*AT765)/100)</f>
        <v>0</v>
      </c>
      <c r="CZ765">
        <f>(((S765+R765)*AU765)/100)</f>
        <v>0</v>
      </c>
      <c r="DC765" t="s">
        <v>3</v>
      </c>
      <c r="DD765" t="s">
        <v>3</v>
      </c>
      <c r="DE765" t="s">
        <v>3</v>
      </c>
      <c r="DF765" t="s">
        <v>3</v>
      </c>
      <c r="DG765" t="s">
        <v>3</v>
      </c>
      <c r="DH765" t="s">
        <v>3</v>
      </c>
      <c r="DI765" t="s">
        <v>3</v>
      </c>
      <c r="DJ765" t="s">
        <v>3</v>
      </c>
      <c r="DK765" t="s">
        <v>3</v>
      </c>
      <c r="DL765" t="s">
        <v>3</v>
      </c>
      <c r="DM765" t="s">
        <v>3</v>
      </c>
      <c r="DN765">
        <v>0</v>
      </c>
      <c r="DO765">
        <v>0</v>
      </c>
      <c r="DP765">
        <v>1</v>
      </c>
      <c r="DQ765">
        <v>1</v>
      </c>
      <c r="DU765">
        <v>1005</v>
      </c>
      <c r="DV765" t="s">
        <v>22</v>
      </c>
      <c r="DW765" t="s">
        <v>22</v>
      </c>
      <c r="DX765">
        <v>100</v>
      </c>
      <c r="DZ765" t="s">
        <v>3</v>
      </c>
      <c r="EA765" t="s">
        <v>3</v>
      </c>
      <c r="EB765" t="s">
        <v>3</v>
      </c>
      <c r="EC765" t="s">
        <v>3</v>
      </c>
      <c r="EE765">
        <v>31728057</v>
      </c>
      <c r="EF765">
        <v>6</v>
      </c>
      <c r="EG765" t="s">
        <v>52</v>
      </c>
      <c r="EH765">
        <v>96</v>
      </c>
      <c r="EI765" t="s">
        <v>96</v>
      </c>
      <c r="EJ765">
        <v>1</v>
      </c>
      <c r="EK765">
        <v>62001</v>
      </c>
      <c r="EL765" t="s">
        <v>96</v>
      </c>
      <c r="EM765" t="s">
        <v>97</v>
      </c>
      <c r="EO765" t="s">
        <v>3</v>
      </c>
      <c r="EQ765">
        <v>0</v>
      </c>
      <c r="ER765">
        <v>0</v>
      </c>
      <c r="ES765">
        <v>0</v>
      </c>
      <c r="ET765">
        <v>0</v>
      </c>
      <c r="EU765">
        <v>0</v>
      </c>
      <c r="EV765">
        <v>0</v>
      </c>
      <c r="EW765">
        <v>17.8</v>
      </c>
      <c r="EX765">
        <v>0</v>
      </c>
      <c r="EY765">
        <v>0</v>
      </c>
      <c r="FQ765">
        <v>0</v>
      </c>
      <c r="FR765">
        <f t="shared" ref="FR765:FR784" si="560">ROUND(IF(BI765=3,GM765,0),2)</f>
        <v>0</v>
      </c>
      <c r="FS765">
        <v>0</v>
      </c>
      <c r="FX765">
        <v>90</v>
      </c>
      <c r="FY765">
        <v>46</v>
      </c>
      <c r="GA765" t="s">
        <v>3</v>
      </c>
      <c r="GD765">
        <v>1</v>
      </c>
      <c r="GF765">
        <v>778363486</v>
      </c>
      <c r="GG765">
        <v>2</v>
      </c>
      <c r="GH765">
        <v>1</v>
      </c>
      <c r="GI765">
        <v>-2</v>
      </c>
      <c r="GJ765">
        <v>0</v>
      </c>
      <c r="GK765">
        <v>0</v>
      </c>
      <c r="GL765">
        <f t="shared" ref="GL765:GL784" si="561">ROUND(IF(AND(BH765=3,BI765=3,FS765&lt;&gt;0),P765,0),2)</f>
        <v>0</v>
      </c>
      <c r="GM765">
        <f t="shared" ref="GM765:GM784" si="562">ROUND(O765+X765+Y765,2)+GX765</f>
        <v>0</v>
      </c>
      <c r="GN765">
        <f t="shared" ref="GN765:GN784" si="563">IF(OR(BI765=0,BI765=1),GM765-GX765,0)</f>
        <v>0</v>
      </c>
      <c r="GO765">
        <f t="shared" ref="GO765:GO784" si="564">IF(BI765=2,GM765-GX765,0)</f>
        <v>0</v>
      </c>
      <c r="GP765">
        <f t="shared" ref="GP765:GP784" si="565">IF(BI765=4,GM765-GX765,0)</f>
        <v>0</v>
      </c>
      <c r="GR765">
        <v>0</v>
      </c>
      <c r="GS765">
        <v>3</v>
      </c>
      <c r="GT765">
        <v>0</v>
      </c>
      <c r="GU765" t="s">
        <v>3</v>
      </c>
      <c r="GV765">
        <f t="shared" ref="GV765:GV784" si="566">ROUND((GT765),6)</f>
        <v>0</v>
      </c>
      <c r="GW765">
        <v>1</v>
      </c>
      <c r="GX765">
        <f t="shared" ref="GX765:GX784" si="567">ROUND(HC765*I765,2)</f>
        <v>0</v>
      </c>
      <c r="HA765">
        <v>0</v>
      </c>
      <c r="HB765">
        <v>0</v>
      </c>
      <c r="HC765">
        <f t="shared" ref="HC765:HC784" si="568">GV765*GW765</f>
        <v>0</v>
      </c>
      <c r="HE765" t="s">
        <v>3</v>
      </c>
      <c r="HF765" t="s">
        <v>3</v>
      </c>
      <c r="HM765" t="s">
        <v>3</v>
      </c>
      <c r="HN765" t="s">
        <v>98</v>
      </c>
      <c r="HO765" t="s">
        <v>99</v>
      </c>
      <c r="HP765" t="s">
        <v>96</v>
      </c>
      <c r="HQ765" t="s">
        <v>96</v>
      </c>
      <c r="IK765">
        <v>0</v>
      </c>
    </row>
    <row r="766" spans="1:245" x14ac:dyDescent="0.2">
      <c r="A766">
        <v>17</v>
      </c>
      <c r="B766">
        <v>1</v>
      </c>
      <c r="C766">
        <f>ROW(SmtRes!A500)</f>
        <v>500</v>
      </c>
      <c r="D766">
        <f>ROW(EtalonRes!A500)</f>
        <v>500</v>
      </c>
      <c r="E766" t="s">
        <v>706</v>
      </c>
      <c r="F766" t="s">
        <v>481</v>
      </c>
      <c r="G766" t="s">
        <v>482</v>
      </c>
      <c r="H766" t="s">
        <v>22</v>
      </c>
      <c r="I766">
        <v>0</v>
      </c>
      <c r="J766">
        <v>0</v>
      </c>
      <c r="K766">
        <v>0</v>
      </c>
      <c r="O766">
        <f t="shared" si="549"/>
        <v>0</v>
      </c>
      <c r="P766">
        <f>SUMIF(SmtRes!AQ493:'SmtRes'!AQ500,"=1",SmtRes!DF493:'SmtRes'!DF500)</f>
        <v>0</v>
      </c>
      <c r="Q766">
        <f>SUMIF(SmtRes!AQ493:'SmtRes'!AQ500,"=1",SmtRes!DG493:'SmtRes'!DG500)</f>
        <v>0</v>
      </c>
      <c r="R766">
        <f>SUMIF(SmtRes!AQ493:'SmtRes'!AQ500,"=1",SmtRes!DH493:'SmtRes'!DH500)</f>
        <v>0</v>
      </c>
      <c r="S766">
        <f>SUMIF(SmtRes!AQ493:'SmtRes'!AQ500,"=1",SmtRes!DI493:'SmtRes'!DI500)</f>
        <v>0</v>
      </c>
      <c r="T766">
        <f t="shared" si="550"/>
        <v>0</v>
      </c>
      <c r="U766">
        <f>SUMIF(SmtRes!AQ493:'SmtRes'!AQ500,"=1",SmtRes!CV493:'SmtRes'!CV500)</f>
        <v>0</v>
      </c>
      <c r="V766">
        <f>SUMIF(SmtRes!AQ493:'SmtRes'!AQ500,"=1",SmtRes!CW493:'SmtRes'!CW500)</f>
        <v>0</v>
      </c>
      <c r="W766">
        <f t="shared" si="551"/>
        <v>0</v>
      </c>
      <c r="X766">
        <f t="shared" si="552"/>
        <v>0</v>
      </c>
      <c r="Y766">
        <f t="shared" si="553"/>
        <v>0</v>
      </c>
      <c r="AA766">
        <v>32945098</v>
      </c>
      <c r="AB766">
        <f t="shared" si="554"/>
        <v>16275.5406</v>
      </c>
      <c r="AC766">
        <f>ROUND((0),6)</f>
        <v>0</v>
      </c>
      <c r="AD766">
        <f>ROUND((((0)-(0))+AE766),6)</f>
        <v>0</v>
      </c>
      <c r="AE766">
        <f>ROUND((0),6)</f>
        <v>0</v>
      </c>
      <c r="AF766">
        <f>ROUND((SUM(SmtRes!BT493:'SmtRes'!BT500)),6)</f>
        <v>16275.5406</v>
      </c>
      <c r="AG766">
        <f t="shared" si="555"/>
        <v>0</v>
      </c>
      <c r="AH766">
        <f>(SUM(SmtRes!BU493:'SmtRes'!BU500))</f>
        <v>37.363500000000002</v>
      </c>
      <c r="AI766">
        <f>(SUM(SmtRes!BV493:'SmtRes'!BV500))</f>
        <v>1.1625000000000001</v>
      </c>
      <c r="AJ766">
        <f t="shared" si="556"/>
        <v>0</v>
      </c>
      <c r="AK766">
        <v>14152.644000000002</v>
      </c>
      <c r="AL766">
        <v>0</v>
      </c>
      <c r="AM766">
        <v>0</v>
      </c>
      <c r="AN766">
        <v>0</v>
      </c>
      <c r="AO766">
        <v>14152.644000000002</v>
      </c>
      <c r="AP766">
        <v>0</v>
      </c>
      <c r="AQ766">
        <v>32.49</v>
      </c>
      <c r="AR766">
        <v>0.92999999999999994</v>
      </c>
      <c r="AS766">
        <v>0</v>
      </c>
      <c r="AT766">
        <v>90</v>
      </c>
      <c r="AU766">
        <v>41.65</v>
      </c>
      <c r="AV766">
        <v>1</v>
      </c>
      <c r="AW766">
        <v>1</v>
      </c>
      <c r="AZ766">
        <v>1</v>
      </c>
      <c r="BA766">
        <v>1</v>
      </c>
      <c r="BB766">
        <v>1</v>
      </c>
      <c r="BC766">
        <v>1</v>
      </c>
      <c r="BD766" t="s">
        <v>3</v>
      </c>
      <c r="BE766" t="s">
        <v>3</v>
      </c>
      <c r="BF766" t="s">
        <v>3</v>
      </c>
      <c r="BG766" t="s">
        <v>3</v>
      </c>
      <c r="BH766">
        <v>0</v>
      </c>
      <c r="BI766">
        <v>1</v>
      </c>
      <c r="BJ766" t="s">
        <v>483</v>
      </c>
      <c r="BM766">
        <v>15001</v>
      </c>
      <c r="BN766">
        <v>0</v>
      </c>
      <c r="BO766" t="s">
        <v>3</v>
      </c>
      <c r="BP766">
        <v>0</v>
      </c>
      <c r="BQ766">
        <v>2</v>
      </c>
      <c r="BR766">
        <v>0</v>
      </c>
      <c r="BS766">
        <v>1</v>
      </c>
      <c r="BT766">
        <v>1</v>
      </c>
      <c r="BU766">
        <v>1</v>
      </c>
      <c r="BV766">
        <v>1</v>
      </c>
      <c r="BW766">
        <v>1</v>
      </c>
      <c r="BX766">
        <v>1</v>
      </c>
      <c r="BY766" t="s">
        <v>3</v>
      </c>
      <c r="BZ766">
        <v>100</v>
      </c>
      <c r="CA766">
        <v>49</v>
      </c>
      <c r="CB766" t="s">
        <v>3</v>
      </c>
      <c r="CE766">
        <v>0</v>
      </c>
      <c r="CF766">
        <v>0</v>
      </c>
      <c r="CG766">
        <v>0</v>
      </c>
      <c r="CM766">
        <v>0</v>
      </c>
      <c r="CN766" t="s">
        <v>1038</v>
      </c>
      <c r="CO766">
        <v>0</v>
      </c>
      <c r="CP766">
        <f t="shared" si="557"/>
        <v>0</v>
      </c>
      <c r="CQ766">
        <f>SUMIF(SmtRes!AQ493:'SmtRes'!AQ500,"=1",SmtRes!AA493:'SmtRes'!AA500)</f>
        <v>0</v>
      </c>
      <c r="CR766">
        <f>SUMIF(SmtRes!AQ493:'SmtRes'!AQ500,"=1",SmtRes!AB493:'SmtRes'!AB500)</f>
        <v>0</v>
      </c>
      <c r="CS766">
        <f>SUMIF(SmtRes!AQ493:'SmtRes'!AQ500,"=1",SmtRes!AC493:'SmtRes'!AC500)</f>
        <v>0</v>
      </c>
      <c r="CT766">
        <f>SUMIF(SmtRes!AQ493:'SmtRes'!AQ500,"=1",SmtRes!AD493:'SmtRes'!AD500)</f>
        <v>435.6</v>
      </c>
      <c r="CU766">
        <f t="shared" si="558"/>
        <v>0</v>
      </c>
      <c r="CV766">
        <f>SUMIF(SmtRes!AQ493:'SmtRes'!AQ500,"=1",SmtRes!BU493:'SmtRes'!BU500)</f>
        <v>37.363500000000002</v>
      </c>
      <c r="CW766">
        <f>SUMIF(SmtRes!AQ493:'SmtRes'!AQ500,"=1",SmtRes!BV493:'SmtRes'!BV500)</f>
        <v>1.1625000000000001</v>
      </c>
      <c r="CX766">
        <f t="shared" si="559"/>
        <v>0</v>
      </c>
      <c r="CY766">
        <f>(((S766+R766)*AT766)/100)</f>
        <v>0</v>
      </c>
      <c r="CZ766">
        <f>(((S766+R766)*AU766)/100)</f>
        <v>0</v>
      </c>
      <c r="DC766" t="s">
        <v>3</v>
      </c>
      <c r="DD766" t="s">
        <v>3</v>
      </c>
      <c r="DE766" t="s">
        <v>520</v>
      </c>
      <c r="DF766" t="s">
        <v>520</v>
      </c>
      <c r="DG766" t="s">
        <v>521</v>
      </c>
      <c r="DH766" t="s">
        <v>3</v>
      </c>
      <c r="DI766" t="s">
        <v>521</v>
      </c>
      <c r="DJ766" t="s">
        <v>520</v>
      </c>
      <c r="DK766" t="s">
        <v>3</v>
      </c>
      <c r="DL766" t="s">
        <v>522</v>
      </c>
      <c r="DM766" t="s">
        <v>523</v>
      </c>
      <c r="DN766">
        <v>0</v>
      </c>
      <c r="DO766">
        <v>0</v>
      </c>
      <c r="DP766">
        <v>1</v>
      </c>
      <c r="DQ766">
        <v>1</v>
      </c>
      <c r="DU766">
        <v>1005</v>
      </c>
      <c r="DV766" t="s">
        <v>22</v>
      </c>
      <c r="DW766" t="s">
        <v>22</v>
      </c>
      <c r="DX766">
        <v>100</v>
      </c>
      <c r="DZ766" t="s">
        <v>3</v>
      </c>
      <c r="EA766" t="s">
        <v>3</v>
      </c>
      <c r="EB766" t="s">
        <v>3</v>
      </c>
      <c r="EC766" t="s">
        <v>3</v>
      </c>
      <c r="EE766">
        <v>31728000</v>
      </c>
      <c r="EF766">
        <v>2</v>
      </c>
      <c r="EG766" t="s">
        <v>24</v>
      </c>
      <c r="EH766">
        <v>15</v>
      </c>
      <c r="EI766" t="s">
        <v>182</v>
      </c>
      <c r="EJ766">
        <v>1</v>
      </c>
      <c r="EK766">
        <v>15001</v>
      </c>
      <c r="EL766" t="s">
        <v>182</v>
      </c>
      <c r="EM766" t="s">
        <v>183</v>
      </c>
      <c r="EO766" t="s">
        <v>44</v>
      </c>
      <c r="EQ766">
        <v>0</v>
      </c>
      <c r="ER766">
        <v>0</v>
      </c>
      <c r="ES766">
        <v>0</v>
      </c>
      <c r="ET766">
        <v>0</v>
      </c>
      <c r="EU766">
        <v>0</v>
      </c>
      <c r="EV766">
        <v>0</v>
      </c>
      <c r="EW766">
        <v>32.49</v>
      </c>
      <c r="EX766">
        <v>0.93</v>
      </c>
      <c r="EY766">
        <v>0</v>
      </c>
      <c r="FQ766">
        <v>0</v>
      </c>
      <c r="FR766">
        <f t="shared" si="560"/>
        <v>0</v>
      </c>
      <c r="FS766">
        <v>0</v>
      </c>
      <c r="FX766">
        <v>90</v>
      </c>
      <c r="FY766">
        <v>41.65</v>
      </c>
      <c r="GA766" t="s">
        <v>3</v>
      </c>
      <c r="GD766">
        <v>1</v>
      </c>
      <c r="GF766">
        <v>286459372</v>
      </c>
      <c r="GG766">
        <v>2</v>
      </c>
      <c r="GH766">
        <v>1</v>
      </c>
      <c r="GI766">
        <v>-2</v>
      </c>
      <c r="GJ766">
        <v>0</v>
      </c>
      <c r="GK766">
        <v>0</v>
      </c>
      <c r="GL766">
        <f t="shared" si="561"/>
        <v>0</v>
      </c>
      <c r="GM766">
        <f t="shared" si="562"/>
        <v>0</v>
      </c>
      <c r="GN766">
        <f t="shared" si="563"/>
        <v>0</v>
      </c>
      <c r="GO766">
        <f t="shared" si="564"/>
        <v>0</v>
      </c>
      <c r="GP766">
        <f t="shared" si="565"/>
        <v>0</v>
      </c>
      <c r="GR766">
        <v>0</v>
      </c>
      <c r="GS766">
        <v>3</v>
      </c>
      <c r="GT766">
        <v>0</v>
      </c>
      <c r="GU766" t="s">
        <v>3</v>
      </c>
      <c r="GV766">
        <f t="shared" si="566"/>
        <v>0</v>
      </c>
      <c r="GW766">
        <v>1</v>
      </c>
      <c r="GX766">
        <f t="shared" si="567"/>
        <v>0</v>
      </c>
      <c r="HA766">
        <v>0</v>
      </c>
      <c r="HB766">
        <v>0</v>
      </c>
      <c r="HC766">
        <f t="shared" si="568"/>
        <v>0</v>
      </c>
      <c r="HE766" t="s">
        <v>3</v>
      </c>
      <c r="HF766" t="s">
        <v>3</v>
      </c>
      <c r="HM766" t="s">
        <v>3</v>
      </c>
      <c r="HN766" t="s">
        <v>184</v>
      </c>
      <c r="HO766" t="s">
        <v>185</v>
      </c>
      <c r="HP766" t="s">
        <v>182</v>
      </c>
      <c r="HQ766" t="s">
        <v>182</v>
      </c>
      <c r="IK766">
        <v>0</v>
      </c>
    </row>
    <row r="767" spans="1:245" x14ac:dyDescent="0.2">
      <c r="A767">
        <v>18</v>
      </c>
      <c r="B767">
        <v>1</v>
      </c>
      <c r="C767">
        <v>499</v>
      </c>
      <c r="E767" t="s">
        <v>707</v>
      </c>
      <c r="F767" t="s">
        <v>282</v>
      </c>
      <c r="G767" t="s">
        <v>283</v>
      </c>
      <c r="H767" t="s">
        <v>33</v>
      </c>
      <c r="I767">
        <v>0</v>
      </c>
      <c r="J767">
        <v>0</v>
      </c>
      <c r="K767">
        <v>0</v>
      </c>
      <c r="O767">
        <f t="shared" si="549"/>
        <v>0</v>
      </c>
      <c r="P767">
        <f>ROUND(CQ767*I767,2)</f>
        <v>0</v>
      </c>
      <c r="Q767">
        <f>ROUND(CR767*I767,2)</f>
        <v>0</v>
      </c>
      <c r="R767">
        <f>ROUND(CS767*I767,2)</f>
        <v>0</v>
      </c>
      <c r="S767">
        <f>ROUND(CT767*I767,2)</f>
        <v>0</v>
      </c>
      <c r="T767">
        <f t="shared" si="550"/>
        <v>0</v>
      </c>
      <c r="U767">
        <f>ROUND(CV767*I767,7)</f>
        <v>0</v>
      </c>
      <c r="V767">
        <f>ROUND(CW767*I767,7)</f>
        <v>0</v>
      </c>
      <c r="W767">
        <f t="shared" si="551"/>
        <v>0</v>
      </c>
      <c r="X767">
        <f t="shared" si="552"/>
        <v>0</v>
      </c>
      <c r="Y767">
        <f t="shared" si="553"/>
        <v>0</v>
      </c>
      <c r="AA767">
        <v>32945098</v>
      </c>
      <c r="AB767">
        <f t="shared" si="554"/>
        <v>0</v>
      </c>
      <c r="AC767">
        <f>ROUND((ES767),6)</f>
        <v>0</v>
      </c>
      <c r="AD767">
        <f>ROUND((((ET767)-(EU767))+AE767),6)</f>
        <v>0</v>
      </c>
      <c r="AE767">
        <f t="shared" ref="AE767:AF770" si="569">ROUND((EU767),6)</f>
        <v>0</v>
      </c>
      <c r="AF767">
        <f t="shared" si="569"/>
        <v>0</v>
      </c>
      <c r="AG767">
        <f t="shared" si="555"/>
        <v>0</v>
      </c>
      <c r="AH767">
        <f t="shared" ref="AH767:AI770" si="570">(EW767)</f>
        <v>0</v>
      </c>
      <c r="AI767">
        <f t="shared" si="570"/>
        <v>0</v>
      </c>
      <c r="AJ767">
        <f t="shared" si="556"/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100</v>
      </c>
      <c r="AU767">
        <v>49</v>
      </c>
      <c r="AV767">
        <v>1</v>
      </c>
      <c r="AW767">
        <v>1</v>
      </c>
      <c r="AZ767">
        <v>1</v>
      </c>
      <c r="BA767">
        <v>1</v>
      </c>
      <c r="BB767">
        <v>1</v>
      </c>
      <c r="BC767">
        <v>1</v>
      </c>
      <c r="BD767" t="s">
        <v>3</v>
      </c>
      <c r="BE767" t="s">
        <v>3</v>
      </c>
      <c r="BF767" t="s">
        <v>3</v>
      </c>
      <c r="BG767" t="s">
        <v>3</v>
      </c>
      <c r="BH767">
        <v>3</v>
      </c>
      <c r="BI767">
        <v>1</v>
      </c>
      <c r="BJ767" t="s">
        <v>3</v>
      </c>
      <c r="BM767">
        <v>15001</v>
      </c>
      <c r="BN767">
        <v>0</v>
      </c>
      <c r="BO767" t="s">
        <v>3</v>
      </c>
      <c r="BP767">
        <v>0</v>
      </c>
      <c r="BQ767">
        <v>2</v>
      </c>
      <c r="BR767">
        <v>0</v>
      </c>
      <c r="BS767">
        <v>1</v>
      </c>
      <c r="BT767">
        <v>1</v>
      </c>
      <c r="BU767">
        <v>1</v>
      </c>
      <c r="BV767">
        <v>1</v>
      </c>
      <c r="BW767">
        <v>1</v>
      </c>
      <c r="BX767">
        <v>1</v>
      </c>
      <c r="BY767" t="s">
        <v>3</v>
      </c>
      <c r="BZ767">
        <v>100</v>
      </c>
      <c r="CA767">
        <v>49</v>
      </c>
      <c r="CB767" t="s">
        <v>3</v>
      </c>
      <c r="CE767">
        <v>0</v>
      </c>
      <c r="CF767">
        <v>0</v>
      </c>
      <c r="CG767">
        <v>0</v>
      </c>
      <c r="CM767">
        <v>0</v>
      </c>
      <c r="CN767" t="s">
        <v>3</v>
      </c>
      <c r="CO767">
        <v>0</v>
      </c>
      <c r="CP767">
        <f t="shared" si="557"/>
        <v>0</v>
      </c>
      <c r="CQ767">
        <f>ROUND(AL767*BC767,2)</f>
        <v>0</v>
      </c>
      <c r="CR767">
        <f>ROUND(AM767*BB767,2)</f>
        <v>0</v>
      </c>
      <c r="CS767">
        <f>ROUND(AN767*BS767,2)</f>
        <v>0</v>
      </c>
      <c r="CT767">
        <f>ROUND(AO767*BA767,2)</f>
        <v>0</v>
      </c>
      <c r="CU767">
        <f t="shared" si="558"/>
        <v>0</v>
      </c>
      <c r="CV767">
        <f t="shared" ref="CV767:CW770" si="571">AH767</f>
        <v>0</v>
      </c>
      <c r="CW767">
        <f t="shared" si="571"/>
        <v>0</v>
      </c>
      <c r="CX767">
        <f t="shared" si="559"/>
        <v>0</v>
      </c>
      <c r="CY767">
        <f>(((S767+R767)*AT767)/100)</f>
        <v>0</v>
      </c>
      <c r="CZ767">
        <f>(((S767+R767)*AU767)/100)</f>
        <v>0</v>
      </c>
      <c r="DC767" t="s">
        <v>3</v>
      </c>
      <c r="DD767" t="s">
        <v>3</v>
      </c>
      <c r="DE767" t="s">
        <v>3</v>
      </c>
      <c r="DF767" t="s">
        <v>3</v>
      </c>
      <c r="DG767" t="s">
        <v>3</v>
      </c>
      <c r="DH767" t="s">
        <v>3</v>
      </c>
      <c r="DI767" t="s">
        <v>3</v>
      </c>
      <c r="DJ767" t="s">
        <v>3</v>
      </c>
      <c r="DK767" t="s">
        <v>3</v>
      </c>
      <c r="DL767" t="s">
        <v>3</v>
      </c>
      <c r="DM767" t="s">
        <v>3</v>
      </c>
      <c r="DN767">
        <v>0</v>
      </c>
      <c r="DO767">
        <v>0</v>
      </c>
      <c r="DP767">
        <v>1</v>
      </c>
      <c r="DQ767">
        <v>1</v>
      </c>
      <c r="DU767">
        <v>1009</v>
      </c>
      <c r="DV767" t="s">
        <v>33</v>
      </c>
      <c r="DW767" t="s">
        <v>33</v>
      </c>
      <c r="DX767">
        <v>1000</v>
      </c>
      <c r="DZ767" t="s">
        <v>3</v>
      </c>
      <c r="EA767" t="s">
        <v>3</v>
      </c>
      <c r="EB767" t="s">
        <v>3</v>
      </c>
      <c r="EC767" t="s">
        <v>3</v>
      </c>
      <c r="EE767">
        <v>31728000</v>
      </c>
      <c r="EF767">
        <v>2</v>
      </c>
      <c r="EG767" t="s">
        <v>24</v>
      </c>
      <c r="EH767">
        <v>15</v>
      </c>
      <c r="EI767" t="s">
        <v>182</v>
      </c>
      <c r="EJ767">
        <v>1</v>
      </c>
      <c r="EK767">
        <v>15001</v>
      </c>
      <c r="EL767" t="s">
        <v>182</v>
      </c>
      <c r="EM767" t="s">
        <v>183</v>
      </c>
      <c r="EO767" t="s">
        <v>3</v>
      </c>
      <c r="EQ767">
        <v>0</v>
      </c>
      <c r="ER767">
        <v>0</v>
      </c>
      <c r="ES767">
        <v>0</v>
      </c>
      <c r="ET767">
        <v>0</v>
      </c>
      <c r="EU767">
        <v>0</v>
      </c>
      <c r="EV767">
        <v>0</v>
      </c>
      <c r="EW767">
        <v>0</v>
      </c>
      <c r="EX767">
        <v>0</v>
      </c>
      <c r="FQ767">
        <v>0</v>
      </c>
      <c r="FR767">
        <f t="shared" si="560"/>
        <v>0</v>
      </c>
      <c r="FS767">
        <v>0</v>
      </c>
      <c r="FX767">
        <v>100</v>
      </c>
      <c r="FY767">
        <v>49</v>
      </c>
      <c r="GA767" t="s">
        <v>3</v>
      </c>
      <c r="GD767">
        <v>1</v>
      </c>
      <c r="GF767">
        <v>1880203204</v>
      </c>
      <c r="GG767">
        <v>2</v>
      </c>
      <c r="GH767">
        <v>1</v>
      </c>
      <c r="GI767">
        <v>-2</v>
      </c>
      <c r="GJ767">
        <v>0</v>
      </c>
      <c r="GK767">
        <v>0</v>
      </c>
      <c r="GL767">
        <f t="shared" si="561"/>
        <v>0</v>
      </c>
      <c r="GM767">
        <f t="shared" si="562"/>
        <v>0</v>
      </c>
      <c r="GN767">
        <f t="shared" si="563"/>
        <v>0</v>
      </c>
      <c r="GO767">
        <f t="shared" si="564"/>
        <v>0</v>
      </c>
      <c r="GP767">
        <f t="shared" si="565"/>
        <v>0</v>
      </c>
      <c r="GR767">
        <v>0</v>
      </c>
      <c r="GS767">
        <v>3</v>
      </c>
      <c r="GT767">
        <v>0</v>
      </c>
      <c r="GU767" t="s">
        <v>3</v>
      </c>
      <c r="GV767">
        <f t="shared" si="566"/>
        <v>0</v>
      </c>
      <c r="GW767">
        <v>1</v>
      </c>
      <c r="GX767">
        <f t="shared" si="567"/>
        <v>0</v>
      </c>
      <c r="HA767">
        <v>0</v>
      </c>
      <c r="HB767">
        <v>0</v>
      </c>
      <c r="HC767">
        <f t="shared" si="568"/>
        <v>0</v>
      </c>
      <c r="HE767" t="s">
        <v>3</v>
      </c>
      <c r="HF767" t="s">
        <v>3</v>
      </c>
      <c r="HM767" t="s">
        <v>3</v>
      </c>
      <c r="HN767" t="s">
        <v>184</v>
      </c>
      <c r="HO767" t="s">
        <v>185</v>
      </c>
      <c r="HP767" t="s">
        <v>182</v>
      </c>
      <c r="HQ767" t="s">
        <v>182</v>
      </c>
      <c r="IK767">
        <v>0</v>
      </c>
    </row>
    <row r="768" spans="1:245" x14ac:dyDescent="0.2">
      <c r="A768">
        <v>18</v>
      </c>
      <c r="B768">
        <v>1</v>
      </c>
      <c r="C768">
        <v>500</v>
      </c>
      <c r="E768" t="s">
        <v>708</v>
      </c>
      <c r="F768" t="s">
        <v>285</v>
      </c>
      <c r="G768" t="s">
        <v>191</v>
      </c>
      <c r="H768" t="s">
        <v>33</v>
      </c>
      <c r="I768">
        <v>0</v>
      </c>
      <c r="J768">
        <v>0</v>
      </c>
      <c r="K768">
        <v>0</v>
      </c>
      <c r="O768">
        <f t="shared" si="549"/>
        <v>0</v>
      </c>
      <c r="P768">
        <f>ROUND(CQ768*I768,2)</f>
        <v>0</v>
      </c>
      <c r="Q768">
        <f>ROUND(CR768*I768,2)</f>
        <v>0</v>
      </c>
      <c r="R768">
        <f>ROUND(CS768*I768,2)</f>
        <v>0</v>
      </c>
      <c r="S768">
        <f>ROUND(CT768*I768,2)</f>
        <v>0</v>
      </c>
      <c r="T768">
        <f t="shared" si="550"/>
        <v>0</v>
      </c>
      <c r="U768">
        <f>ROUND(CV768*I768,7)</f>
        <v>0</v>
      </c>
      <c r="V768">
        <f>ROUND(CW768*I768,7)</f>
        <v>0</v>
      </c>
      <c r="W768">
        <f t="shared" si="551"/>
        <v>0</v>
      </c>
      <c r="X768">
        <f t="shared" si="552"/>
        <v>0</v>
      </c>
      <c r="Y768">
        <f t="shared" si="553"/>
        <v>0</v>
      </c>
      <c r="AA768">
        <v>32945098</v>
      </c>
      <c r="AB768">
        <f t="shared" si="554"/>
        <v>0</v>
      </c>
      <c r="AC768">
        <f>ROUND((ES768),6)</f>
        <v>0</v>
      </c>
      <c r="AD768">
        <f>ROUND((((ET768)-(EU768))+AE768),6)</f>
        <v>0</v>
      </c>
      <c r="AE768">
        <f t="shared" si="569"/>
        <v>0</v>
      </c>
      <c r="AF768">
        <f t="shared" si="569"/>
        <v>0</v>
      </c>
      <c r="AG768">
        <f t="shared" si="555"/>
        <v>0</v>
      </c>
      <c r="AH768">
        <f t="shared" si="570"/>
        <v>0</v>
      </c>
      <c r="AI768">
        <f t="shared" si="570"/>
        <v>0</v>
      </c>
      <c r="AJ768">
        <f t="shared" si="556"/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100</v>
      </c>
      <c r="AU768">
        <v>49</v>
      </c>
      <c r="AV768">
        <v>1</v>
      </c>
      <c r="AW768">
        <v>1</v>
      </c>
      <c r="AZ768">
        <v>1</v>
      </c>
      <c r="BA768">
        <v>1</v>
      </c>
      <c r="BB768">
        <v>1</v>
      </c>
      <c r="BC768">
        <v>1</v>
      </c>
      <c r="BD768" t="s">
        <v>3</v>
      </c>
      <c r="BE768" t="s">
        <v>3</v>
      </c>
      <c r="BF768" t="s">
        <v>3</v>
      </c>
      <c r="BG768" t="s">
        <v>3</v>
      </c>
      <c r="BH768">
        <v>3</v>
      </c>
      <c r="BI768">
        <v>1</v>
      </c>
      <c r="BJ768" t="s">
        <v>3</v>
      </c>
      <c r="BM768">
        <v>15001</v>
      </c>
      <c r="BN768">
        <v>0</v>
      </c>
      <c r="BO768" t="s">
        <v>3</v>
      </c>
      <c r="BP768">
        <v>0</v>
      </c>
      <c r="BQ768">
        <v>2</v>
      </c>
      <c r="BR768">
        <v>0</v>
      </c>
      <c r="BS768">
        <v>1</v>
      </c>
      <c r="BT768">
        <v>1</v>
      </c>
      <c r="BU768">
        <v>1</v>
      </c>
      <c r="BV768">
        <v>1</v>
      </c>
      <c r="BW768">
        <v>1</v>
      </c>
      <c r="BX768">
        <v>1</v>
      </c>
      <c r="BY768" t="s">
        <v>3</v>
      </c>
      <c r="BZ768">
        <v>100</v>
      </c>
      <c r="CA768">
        <v>49</v>
      </c>
      <c r="CB768" t="s">
        <v>3</v>
      </c>
      <c r="CE768">
        <v>0</v>
      </c>
      <c r="CF768">
        <v>0</v>
      </c>
      <c r="CG768">
        <v>0</v>
      </c>
      <c r="CM768">
        <v>0</v>
      </c>
      <c r="CN768" t="s">
        <v>3</v>
      </c>
      <c r="CO768">
        <v>0</v>
      </c>
      <c r="CP768">
        <f t="shared" si="557"/>
        <v>0</v>
      </c>
      <c r="CQ768">
        <f>ROUND(AL768*BC768,2)</f>
        <v>0</v>
      </c>
      <c r="CR768">
        <f>ROUND(AM768*BB768,2)</f>
        <v>0</v>
      </c>
      <c r="CS768">
        <f>ROUND(AN768*BS768,2)</f>
        <v>0</v>
      </c>
      <c r="CT768">
        <f>ROUND(AO768*BA768,2)</f>
        <v>0</v>
      </c>
      <c r="CU768">
        <f t="shared" si="558"/>
        <v>0</v>
      </c>
      <c r="CV768">
        <f t="shared" si="571"/>
        <v>0</v>
      </c>
      <c r="CW768">
        <f t="shared" si="571"/>
        <v>0</v>
      </c>
      <c r="CX768">
        <f t="shared" si="559"/>
        <v>0</v>
      </c>
      <c r="CY768">
        <f>(((S768+R768)*AT768)/100)</f>
        <v>0</v>
      </c>
      <c r="CZ768">
        <f>(((S768+R768)*AU768)/100)</f>
        <v>0</v>
      </c>
      <c r="DC768" t="s">
        <v>3</v>
      </c>
      <c r="DD768" t="s">
        <v>3</v>
      </c>
      <c r="DE768" t="s">
        <v>3</v>
      </c>
      <c r="DF768" t="s">
        <v>3</v>
      </c>
      <c r="DG768" t="s">
        <v>3</v>
      </c>
      <c r="DH768" t="s">
        <v>3</v>
      </c>
      <c r="DI768" t="s">
        <v>3</v>
      </c>
      <c r="DJ768" t="s">
        <v>3</v>
      </c>
      <c r="DK768" t="s">
        <v>3</v>
      </c>
      <c r="DL768" t="s">
        <v>3</v>
      </c>
      <c r="DM768" t="s">
        <v>3</v>
      </c>
      <c r="DN768">
        <v>0</v>
      </c>
      <c r="DO768">
        <v>0</v>
      </c>
      <c r="DP768">
        <v>1</v>
      </c>
      <c r="DQ768">
        <v>1</v>
      </c>
      <c r="DU768">
        <v>1009</v>
      </c>
      <c r="DV768" t="s">
        <v>33</v>
      </c>
      <c r="DW768" t="s">
        <v>33</v>
      </c>
      <c r="DX768">
        <v>1000</v>
      </c>
      <c r="DZ768" t="s">
        <v>3</v>
      </c>
      <c r="EA768" t="s">
        <v>3</v>
      </c>
      <c r="EB768" t="s">
        <v>3</v>
      </c>
      <c r="EC768" t="s">
        <v>3</v>
      </c>
      <c r="EE768">
        <v>31728000</v>
      </c>
      <c r="EF768">
        <v>2</v>
      </c>
      <c r="EG768" t="s">
        <v>24</v>
      </c>
      <c r="EH768">
        <v>15</v>
      </c>
      <c r="EI768" t="s">
        <v>182</v>
      </c>
      <c r="EJ768">
        <v>1</v>
      </c>
      <c r="EK768">
        <v>15001</v>
      </c>
      <c r="EL768" t="s">
        <v>182</v>
      </c>
      <c r="EM768" t="s">
        <v>183</v>
      </c>
      <c r="EO768" t="s">
        <v>3</v>
      </c>
      <c r="EQ768">
        <v>0</v>
      </c>
      <c r="ER768">
        <v>0</v>
      </c>
      <c r="ES768">
        <v>0</v>
      </c>
      <c r="ET768">
        <v>0</v>
      </c>
      <c r="EU768">
        <v>0</v>
      </c>
      <c r="EV768">
        <v>0</v>
      </c>
      <c r="EW768">
        <v>0</v>
      </c>
      <c r="EX768">
        <v>0</v>
      </c>
      <c r="FQ768">
        <v>0</v>
      </c>
      <c r="FR768">
        <f t="shared" si="560"/>
        <v>0</v>
      </c>
      <c r="FS768">
        <v>0</v>
      </c>
      <c r="FX768">
        <v>100</v>
      </c>
      <c r="FY768">
        <v>49</v>
      </c>
      <c r="GA768" t="s">
        <v>3</v>
      </c>
      <c r="GD768">
        <v>1</v>
      </c>
      <c r="GF768">
        <v>-1212923053</v>
      </c>
      <c r="GG768">
        <v>2</v>
      </c>
      <c r="GH768">
        <v>1</v>
      </c>
      <c r="GI768">
        <v>-2</v>
      </c>
      <c r="GJ768">
        <v>0</v>
      </c>
      <c r="GK768">
        <v>0</v>
      </c>
      <c r="GL768">
        <f t="shared" si="561"/>
        <v>0</v>
      </c>
      <c r="GM768">
        <f t="shared" si="562"/>
        <v>0</v>
      </c>
      <c r="GN768">
        <f t="shared" si="563"/>
        <v>0</v>
      </c>
      <c r="GO768">
        <f t="shared" si="564"/>
        <v>0</v>
      </c>
      <c r="GP768">
        <f t="shared" si="565"/>
        <v>0</v>
      </c>
      <c r="GR768">
        <v>0</v>
      </c>
      <c r="GS768">
        <v>3</v>
      </c>
      <c r="GT768">
        <v>0</v>
      </c>
      <c r="GU768" t="s">
        <v>3</v>
      </c>
      <c r="GV768">
        <f t="shared" si="566"/>
        <v>0</v>
      </c>
      <c r="GW768">
        <v>1</v>
      </c>
      <c r="GX768">
        <f t="shared" si="567"/>
        <v>0</v>
      </c>
      <c r="HA768">
        <v>0</v>
      </c>
      <c r="HB768">
        <v>0</v>
      </c>
      <c r="HC768">
        <f t="shared" si="568"/>
        <v>0</v>
      </c>
      <c r="HE768" t="s">
        <v>3</v>
      </c>
      <c r="HF768" t="s">
        <v>3</v>
      </c>
      <c r="HM768" t="s">
        <v>3</v>
      </c>
      <c r="HN768" t="s">
        <v>184</v>
      </c>
      <c r="HO768" t="s">
        <v>185</v>
      </c>
      <c r="HP768" t="s">
        <v>182</v>
      </c>
      <c r="HQ768" t="s">
        <v>182</v>
      </c>
      <c r="IK768">
        <v>0</v>
      </c>
    </row>
    <row r="769" spans="1:245" x14ac:dyDescent="0.2">
      <c r="A769">
        <v>17</v>
      </c>
      <c r="B769">
        <v>1</v>
      </c>
      <c r="E769" t="s">
        <v>709</v>
      </c>
      <c r="F769" t="s">
        <v>555</v>
      </c>
      <c r="G769" t="s">
        <v>556</v>
      </c>
      <c r="H769" t="s">
        <v>33</v>
      </c>
      <c r="I769">
        <v>0</v>
      </c>
      <c r="J769">
        <v>0</v>
      </c>
      <c r="K769">
        <v>0</v>
      </c>
      <c r="O769">
        <f t="shared" si="549"/>
        <v>0</v>
      </c>
      <c r="P769">
        <f>ROUND(CQ769*I769,2)</f>
        <v>0</v>
      </c>
      <c r="Q769">
        <f>ROUND(CR769*I769,2)</f>
        <v>0</v>
      </c>
      <c r="R769">
        <f>ROUND(CS769*I769,2)</f>
        <v>0</v>
      </c>
      <c r="S769">
        <f>ROUND(CT769*I769,2)</f>
        <v>0</v>
      </c>
      <c r="T769">
        <f t="shared" si="550"/>
        <v>0</v>
      </c>
      <c r="U769">
        <f>ROUND(CV769*I769,7)</f>
        <v>0</v>
      </c>
      <c r="V769">
        <f>ROUND(CW769*I769,7)</f>
        <v>0</v>
      </c>
      <c r="W769">
        <f t="shared" si="551"/>
        <v>0</v>
      </c>
      <c r="X769">
        <f t="shared" si="552"/>
        <v>0</v>
      </c>
      <c r="Y769">
        <f t="shared" si="553"/>
        <v>0</v>
      </c>
      <c r="AA769">
        <v>32945098</v>
      </c>
      <c r="AB769">
        <f t="shared" si="554"/>
        <v>14354.75</v>
      </c>
      <c r="AC769">
        <f>ROUND((ES769),6)</f>
        <v>14354.75</v>
      </c>
      <c r="AD769">
        <f>ROUND((((ET769)-(EU769))+AE769),6)</f>
        <v>0</v>
      </c>
      <c r="AE769">
        <f t="shared" si="569"/>
        <v>0</v>
      </c>
      <c r="AF769">
        <f t="shared" si="569"/>
        <v>0</v>
      </c>
      <c r="AG769">
        <f t="shared" si="555"/>
        <v>0</v>
      </c>
      <c r="AH769">
        <f t="shared" si="570"/>
        <v>0</v>
      </c>
      <c r="AI769">
        <f t="shared" si="570"/>
        <v>0</v>
      </c>
      <c r="AJ769">
        <f t="shared" si="556"/>
        <v>0</v>
      </c>
      <c r="AK769">
        <v>14354.75</v>
      </c>
      <c r="AL769">
        <v>14354.75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1</v>
      </c>
      <c r="AW769">
        <v>1</v>
      </c>
      <c r="AZ769">
        <v>1</v>
      </c>
      <c r="BA769">
        <v>1</v>
      </c>
      <c r="BB769">
        <v>1</v>
      </c>
      <c r="BC769">
        <v>1.24</v>
      </c>
      <c r="BD769" t="s">
        <v>3</v>
      </c>
      <c r="BE769" t="s">
        <v>3</v>
      </c>
      <c r="BF769" t="s">
        <v>3</v>
      </c>
      <c r="BG769" t="s">
        <v>3</v>
      </c>
      <c r="BH769">
        <v>3</v>
      </c>
      <c r="BI769">
        <v>1</v>
      </c>
      <c r="BJ769" t="s">
        <v>557</v>
      </c>
      <c r="BM769">
        <v>500001</v>
      </c>
      <c r="BN769">
        <v>0</v>
      </c>
      <c r="BO769" t="s">
        <v>555</v>
      </c>
      <c r="BP769">
        <v>1</v>
      </c>
      <c r="BQ769">
        <v>8</v>
      </c>
      <c r="BR769">
        <v>0</v>
      </c>
      <c r="BS769">
        <v>1</v>
      </c>
      <c r="BT769">
        <v>1</v>
      </c>
      <c r="BU769">
        <v>1</v>
      </c>
      <c r="BV769">
        <v>1</v>
      </c>
      <c r="BW769">
        <v>1</v>
      </c>
      <c r="BX769">
        <v>1</v>
      </c>
      <c r="BY769" t="s">
        <v>3</v>
      </c>
      <c r="BZ769">
        <v>0</v>
      </c>
      <c r="CA769">
        <v>0</v>
      </c>
      <c r="CB769" t="s">
        <v>3</v>
      </c>
      <c r="CE769">
        <v>0</v>
      </c>
      <c r="CF769">
        <v>0</v>
      </c>
      <c r="CG769">
        <v>0</v>
      </c>
      <c r="CM769">
        <v>0</v>
      </c>
      <c r="CN769" t="s">
        <v>3</v>
      </c>
      <c r="CO769">
        <v>0</v>
      </c>
      <c r="CP769">
        <f t="shared" si="557"/>
        <v>0</v>
      </c>
      <c r="CQ769">
        <f>ROUND(AL769*BC769,2)</f>
        <v>17799.89</v>
      </c>
      <c r="CR769">
        <f>ROUND(AM769*BB769,2)</f>
        <v>0</v>
      </c>
      <c r="CS769">
        <f>ROUND(AN769*BS769,2)</f>
        <v>0</v>
      </c>
      <c r="CT769">
        <f>ROUND(AO769*BA769,2)</f>
        <v>0</v>
      </c>
      <c r="CU769">
        <f t="shared" si="558"/>
        <v>0</v>
      </c>
      <c r="CV769">
        <f t="shared" si="571"/>
        <v>0</v>
      </c>
      <c r="CW769">
        <f t="shared" si="571"/>
        <v>0</v>
      </c>
      <c r="CX769">
        <f t="shared" si="559"/>
        <v>0</v>
      </c>
      <c r="CY769">
        <f>0</f>
        <v>0</v>
      </c>
      <c r="CZ769">
        <f>0</f>
        <v>0</v>
      </c>
      <c r="DC769" t="s">
        <v>3</v>
      </c>
      <c r="DD769" t="s">
        <v>3</v>
      </c>
      <c r="DE769" t="s">
        <v>3</v>
      </c>
      <c r="DF769" t="s">
        <v>3</v>
      </c>
      <c r="DG769" t="s">
        <v>3</v>
      </c>
      <c r="DH769" t="s">
        <v>3</v>
      </c>
      <c r="DI769" t="s">
        <v>3</v>
      </c>
      <c r="DJ769" t="s">
        <v>3</v>
      </c>
      <c r="DK769" t="s">
        <v>3</v>
      </c>
      <c r="DL769" t="s">
        <v>3</v>
      </c>
      <c r="DM769" t="s">
        <v>3</v>
      </c>
      <c r="DN769">
        <v>0</v>
      </c>
      <c r="DO769">
        <v>0</v>
      </c>
      <c r="DP769">
        <v>1</v>
      </c>
      <c r="DQ769">
        <v>1</v>
      </c>
      <c r="DU769">
        <v>1009</v>
      </c>
      <c r="DV769" t="s">
        <v>33</v>
      </c>
      <c r="DW769" t="s">
        <v>33</v>
      </c>
      <c r="DX769">
        <v>1000</v>
      </c>
      <c r="DZ769" t="s">
        <v>3</v>
      </c>
      <c r="EA769" t="s">
        <v>3</v>
      </c>
      <c r="EB769" t="s">
        <v>3</v>
      </c>
      <c r="EC769" t="s">
        <v>3</v>
      </c>
      <c r="EE769">
        <v>31727907</v>
      </c>
      <c r="EF769">
        <v>8</v>
      </c>
      <c r="EG769" t="s">
        <v>73</v>
      </c>
      <c r="EH769">
        <v>0</v>
      </c>
      <c r="EI769" t="s">
        <v>3</v>
      </c>
      <c r="EJ769">
        <v>1</v>
      </c>
      <c r="EK769">
        <v>500001</v>
      </c>
      <c r="EL769" t="s">
        <v>74</v>
      </c>
      <c r="EM769" t="s">
        <v>75</v>
      </c>
      <c r="EO769" t="s">
        <v>3</v>
      </c>
      <c r="EQ769">
        <v>0</v>
      </c>
      <c r="ER769">
        <v>14354.75</v>
      </c>
      <c r="ES769">
        <v>14354.75</v>
      </c>
      <c r="ET769">
        <v>0</v>
      </c>
      <c r="EU769">
        <v>0</v>
      </c>
      <c r="EV769">
        <v>0</v>
      </c>
      <c r="EW769">
        <v>0</v>
      </c>
      <c r="EX769">
        <v>0</v>
      </c>
      <c r="EY769">
        <v>0</v>
      </c>
      <c r="FQ769">
        <v>0</v>
      </c>
      <c r="FR769">
        <f t="shared" si="560"/>
        <v>0</v>
      </c>
      <c r="FS769">
        <v>0</v>
      </c>
      <c r="FX769">
        <v>0</v>
      </c>
      <c r="FY769">
        <v>0</v>
      </c>
      <c r="GA769" t="s">
        <v>3</v>
      </c>
      <c r="GD769">
        <v>1</v>
      </c>
      <c r="GF769">
        <v>964504961</v>
      </c>
      <c r="GG769">
        <v>2</v>
      </c>
      <c r="GH769">
        <v>1</v>
      </c>
      <c r="GI769">
        <v>2</v>
      </c>
      <c r="GJ769">
        <v>0</v>
      </c>
      <c r="GK769">
        <v>0</v>
      </c>
      <c r="GL769">
        <f t="shared" si="561"/>
        <v>0</v>
      </c>
      <c r="GM769">
        <f t="shared" si="562"/>
        <v>0</v>
      </c>
      <c r="GN769">
        <f t="shared" si="563"/>
        <v>0</v>
      </c>
      <c r="GO769">
        <f t="shared" si="564"/>
        <v>0</v>
      </c>
      <c r="GP769">
        <f t="shared" si="565"/>
        <v>0</v>
      </c>
      <c r="GR769">
        <v>0</v>
      </c>
      <c r="GS769">
        <v>3</v>
      </c>
      <c r="GT769">
        <v>0</v>
      </c>
      <c r="GU769" t="s">
        <v>3</v>
      </c>
      <c r="GV769">
        <f t="shared" si="566"/>
        <v>0</v>
      </c>
      <c r="GW769">
        <v>1</v>
      </c>
      <c r="GX769">
        <f t="shared" si="567"/>
        <v>0</v>
      </c>
      <c r="HA769">
        <v>0</v>
      </c>
      <c r="HB769">
        <v>0</v>
      </c>
      <c r="HC769">
        <f t="shared" si="568"/>
        <v>0</v>
      </c>
      <c r="HE769" t="s">
        <v>3</v>
      </c>
      <c r="HF769" t="s">
        <v>3</v>
      </c>
      <c r="HM769" t="s">
        <v>3</v>
      </c>
      <c r="HN769" t="s">
        <v>3</v>
      </c>
      <c r="HO769" t="s">
        <v>3</v>
      </c>
      <c r="HP769" t="s">
        <v>3</v>
      </c>
      <c r="HQ769" t="s">
        <v>3</v>
      </c>
      <c r="IK769">
        <v>0</v>
      </c>
    </row>
    <row r="770" spans="1:245" x14ac:dyDescent="0.2">
      <c r="A770">
        <v>17</v>
      </c>
      <c r="B770">
        <v>1</v>
      </c>
      <c r="E770" t="s">
        <v>710</v>
      </c>
      <c r="F770" t="s">
        <v>291</v>
      </c>
      <c r="G770" t="s">
        <v>292</v>
      </c>
      <c r="H770" t="s">
        <v>33</v>
      </c>
      <c r="I770">
        <v>0</v>
      </c>
      <c r="J770">
        <v>0</v>
      </c>
      <c r="K770">
        <v>0</v>
      </c>
      <c r="O770">
        <f t="shared" si="549"/>
        <v>0</v>
      </c>
      <c r="P770">
        <f>ROUND(CQ770*I770,2)</f>
        <v>0</v>
      </c>
      <c r="Q770">
        <f>ROUND(CR770*I770,2)</f>
        <v>0</v>
      </c>
      <c r="R770">
        <f>ROUND(CS770*I770,2)</f>
        <v>0</v>
      </c>
      <c r="S770">
        <f>ROUND(CT770*I770,2)</f>
        <v>0</v>
      </c>
      <c r="T770">
        <f t="shared" si="550"/>
        <v>0</v>
      </c>
      <c r="U770">
        <f>ROUND(CV770*I770,7)</f>
        <v>0</v>
      </c>
      <c r="V770">
        <f>ROUND(CW770*I770,7)</f>
        <v>0</v>
      </c>
      <c r="W770">
        <f t="shared" si="551"/>
        <v>0</v>
      </c>
      <c r="X770">
        <f t="shared" si="552"/>
        <v>0</v>
      </c>
      <c r="Y770">
        <f t="shared" si="553"/>
        <v>0</v>
      </c>
      <c r="AA770">
        <v>32945098</v>
      </c>
      <c r="AB770">
        <f t="shared" si="554"/>
        <v>60840.08</v>
      </c>
      <c r="AC770">
        <f>ROUND((ES770),6)</f>
        <v>60840.08</v>
      </c>
      <c r="AD770">
        <f>ROUND((((ET770)-(EU770))+AE770),6)</f>
        <v>0</v>
      </c>
      <c r="AE770">
        <f t="shared" si="569"/>
        <v>0</v>
      </c>
      <c r="AF770">
        <f t="shared" si="569"/>
        <v>0</v>
      </c>
      <c r="AG770">
        <f t="shared" si="555"/>
        <v>0</v>
      </c>
      <c r="AH770">
        <f t="shared" si="570"/>
        <v>0</v>
      </c>
      <c r="AI770">
        <f t="shared" si="570"/>
        <v>0</v>
      </c>
      <c r="AJ770">
        <f t="shared" si="556"/>
        <v>0</v>
      </c>
      <c r="AK770">
        <v>60840.08</v>
      </c>
      <c r="AL770">
        <v>60840.08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1</v>
      </c>
      <c r="AW770">
        <v>1</v>
      </c>
      <c r="AZ770">
        <v>1</v>
      </c>
      <c r="BA770">
        <v>1</v>
      </c>
      <c r="BB770">
        <v>1</v>
      </c>
      <c r="BC770">
        <v>1.23</v>
      </c>
      <c r="BD770" t="s">
        <v>3</v>
      </c>
      <c r="BE770" t="s">
        <v>3</v>
      </c>
      <c r="BF770" t="s">
        <v>3</v>
      </c>
      <c r="BG770" t="s">
        <v>3</v>
      </c>
      <c r="BH770">
        <v>3</v>
      </c>
      <c r="BI770">
        <v>1</v>
      </c>
      <c r="BJ770" t="s">
        <v>293</v>
      </c>
      <c r="BM770">
        <v>500001</v>
      </c>
      <c r="BN770">
        <v>0</v>
      </c>
      <c r="BO770" t="s">
        <v>291</v>
      </c>
      <c r="BP770">
        <v>1</v>
      </c>
      <c r="BQ770">
        <v>8</v>
      </c>
      <c r="BR770">
        <v>0</v>
      </c>
      <c r="BS770">
        <v>1</v>
      </c>
      <c r="BT770">
        <v>1</v>
      </c>
      <c r="BU770">
        <v>1</v>
      </c>
      <c r="BV770">
        <v>1</v>
      </c>
      <c r="BW770">
        <v>1</v>
      </c>
      <c r="BX770">
        <v>1</v>
      </c>
      <c r="BY770" t="s">
        <v>3</v>
      </c>
      <c r="BZ770">
        <v>0</v>
      </c>
      <c r="CA770">
        <v>0</v>
      </c>
      <c r="CB770" t="s">
        <v>3</v>
      </c>
      <c r="CE770">
        <v>0</v>
      </c>
      <c r="CF770">
        <v>0</v>
      </c>
      <c r="CG770">
        <v>0</v>
      </c>
      <c r="CM770">
        <v>0</v>
      </c>
      <c r="CN770" t="s">
        <v>3</v>
      </c>
      <c r="CO770">
        <v>0</v>
      </c>
      <c r="CP770">
        <f t="shared" si="557"/>
        <v>0</v>
      </c>
      <c r="CQ770">
        <f>ROUND(AL770*BC770,2)</f>
        <v>74833.3</v>
      </c>
      <c r="CR770">
        <f>ROUND(AM770*BB770,2)</f>
        <v>0</v>
      </c>
      <c r="CS770">
        <f>ROUND(AN770*BS770,2)</f>
        <v>0</v>
      </c>
      <c r="CT770">
        <f>ROUND(AO770*BA770,2)</f>
        <v>0</v>
      </c>
      <c r="CU770">
        <f t="shared" si="558"/>
        <v>0</v>
      </c>
      <c r="CV770">
        <f t="shared" si="571"/>
        <v>0</v>
      </c>
      <c r="CW770">
        <f t="shared" si="571"/>
        <v>0</v>
      </c>
      <c r="CX770">
        <f t="shared" si="559"/>
        <v>0</v>
      </c>
      <c r="CY770">
        <f>0</f>
        <v>0</v>
      </c>
      <c r="CZ770">
        <f>0</f>
        <v>0</v>
      </c>
      <c r="DC770" t="s">
        <v>3</v>
      </c>
      <c r="DD770" t="s">
        <v>3</v>
      </c>
      <c r="DE770" t="s">
        <v>3</v>
      </c>
      <c r="DF770" t="s">
        <v>3</v>
      </c>
      <c r="DG770" t="s">
        <v>3</v>
      </c>
      <c r="DH770" t="s">
        <v>3</v>
      </c>
      <c r="DI770" t="s">
        <v>3</v>
      </c>
      <c r="DJ770" t="s">
        <v>3</v>
      </c>
      <c r="DK770" t="s">
        <v>3</v>
      </c>
      <c r="DL770" t="s">
        <v>3</v>
      </c>
      <c r="DM770" t="s">
        <v>3</v>
      </c>
      <c r="DN770">
        <v>0</v>
      </c>
      <c r="DO770">
        <v>0</v>
      </c>
      <c r="DP770">
        <v>1</v>
      </c>
      <c r="DQ770">
        <v>1</v>
      </c>
      <c r="DU770">
        <v>1009</v>
      </c>
      <c r="DV770" t="s">
        <v>33</v>
      </c>
      <c r="DW770" t="s">
        <v>33</v>
      </c>
      <c r="DX770">
        <v>1000</v>
      </c>
      <c r="DZ770" t="s">
        <v>3</v>
      </c>
      <c r="EA770" t="s">
        <v>3</v>
      </c>
      <c r="EB770" t="s">
        <v>3</v>
      </c>
      <c r="EC770" t="s">
        <v>3</v>
      </c>
      <c r="EE770">
        <v>31727907</v>
      </c>
      <c r="EF770">
        <v>8</v>
      </c>
      <c r="EG770" t="s">
        <v>73</v>
      </c>
      <c r="EH770">
        <v>0</v>
      </c>
      <c r="EI770" t="s">
        <v>3</v>
      </c>
      <c r="EJ770">
        <v>1</v>
      </c>
      <c r="EK770">
        <v>500001</v>
      </c>
      <c r="EL770" t="s">
        <v>74</v>
      </c>
      <c r="EM770" t="s">
        <v>75</v>
      </c>
      <c r="EO770" t="s">
        <v>3</v>
      </c>
      <c r="EQ770">
        <v>0</v>
      </c>
      <c r="ER770">
        <v>60840.08</v>
      </c>
      <c r="ES770">
        <v>60840.08</v>
      </c>
      <c r="ET770">
        <v>0</v>
      </c>
      <c r="EU770">
        <v>0</v>
      </c>
      <c r="EV770">
        <v>0</v>
      </c>
      <c r="EW770">
        <v>0</v>
      </c>
      <c r="EX770">
        <v>0</v>
      </c>
      <c r="EY770">
        <v>0</v>
      </c>
      <c r="FQ770">
        <v>0</v>
      </c>
      <c r="FR770">
        <f t="shared" si="560"/>
        <v>0</v>
      </c>
      <c r="FS770">
        <v>0</v>
      </c>
      <c r="FX770">
        <v>0</v>
      </c>
      <c r="FY770">
        <v>0</v>
      </c>
      <c r="GA770" t="s">
        <v>3</v>
      </c>
      <c r="GD770">
        <v>1</v>
      </c>
      <c r="GF770">
        <v>-2132977165</v>
      </c>
      <c r="GG770">
        <v>2</v>
      </c>
      <c r="GH770">
        <v>1</v>
      </c>
      <c r="GI770">
        <v>2</v>
      </c>
      <c r="GJ770">
        <v>0</v>
      </c>
      <c r="GK770">
        <v>0</v>
      </c>
      <c r="GL770">
        <f t="shared" si="561"/>
        <v>0</v>
      </c>
      <c r="GM770">
        <f t="shared" si="562"/>
        <v>0</v>
      </c>
      <c r="GN770">
        <f t="shared" si="563"/>
        <v>0</v>
      </c>
      <c r="GO770">
        <f t="shared" si="564"/>
        <v>0</v>
      </c>
      <c r="GP770">
        <f t="shared" si="565"/>
        <v>0</v>
      </c>
      <c r="GR770">
        <v>0</v>
      </c>
      <c r="GS770">
        <v>3</v>
      </c>
      <c r="GT770">
        <v>0</v>
      </c>
      <c r="GU770" t="s">
        <v>3</v>
      </c>
      <c r="GV770">
        <f t="shared" si="566"/>
        <v>0</v>
      </c>
      <c r="GW770">
        <v>1</v>
      </c>
      <c r="GX770">
        <f t="shared" si="567"/>
        <v>0</v>
      </c>
      <c r="HA770">
        <v>0</v>
      </c>
      <c r="HB770">
        <v>0</v>
      </c>
      <c r="HC770">
        <f t="shared" si="568"/>
        <v>0</v>
      </c>
      <c r="HE770" t="s">
        <v>3</v>
      </c>
      <c r="HF770" t="s">
        <v>3</v>
      </c>
      <c r="HM770" t="s">
        <v>3</v>
      </c>
      <c r="HN770" t="s">
        <v>3</v>
      </c>
      <c r="HO770" t="s">
        <v>3</v>
      </c>
      <c r="HP770" t="s">
        <v>3</v>
      </c>
      <c r="HQ770" t="s">
        <v>3</v>
      </c>
      <c r="IK770">
        <v>0</v>
      </c>
    </row>
    <row r="771" spans="1:245" x14ac:dyDescent="0.2">
      <c r="A771">
        <v>17</v>
      </c>
      <c r="B771">
        <v>1</v>
      </c>
      <c r="C771">
        <f>ROW(SmtRes!A509)</f>
        <v>509</v>
      </c>
      <c r="D771">
        <f>ROW(EtalonRes!A509)</f>
        <v>509</v>
      </c>
      <c r="E771" t="s">
        <v>711</v>
      </c>
      <c r="F771" t="s">
        <v>489</v>
      </c>
      <c r="G771" t="s">
        <v>490</v>
      </c>
      <c r="H771" t="s">
        <v>22</v>
      </c>
      <c r="I771">
        <v>0</v>
      </c>
      <c r="J771">
        <v>0</v>
      </c>
      <c r="K771">
        <v>0</v>
      </c>
      <c r="O771">
        <f t="shared" si="549"/>
        <v>0</v>
      </c>
      <c r="P771">
        <f>SUMIF(SmtRes!AQ501:'SmtRes'!AQ509,"=1",SmtRes!DF501:'SmtRes'!DF509)</f>
        <v>0</v>
      </c>
      <c r="Q771">
        <f>SUMIF(SmtRes!AQ501:'SmtRes'!AQ509,"=1",SmtRes!DG501:'SmtRes'!DG509)</f>
        <v>0</v>
      </c>
      <c r="R771">
        <f>SUMIF(SmtRes!AQ501:'SmtRes'!AQ509,"=1",SmtRes!DH501:'SmtRes'!DH509)</f>
        <v>0</v>
      </c>
      <c r="S771">
        <f>SUMIF(SmtRes!AQ501:'SmtRes'!AQ509,"=1",SmtRes!DI501:'SmtRes'!DI509)</f>
        <v>0</v>
      </c>
      <c r="T771">
        <f t="shared" si="550"/>
        <v>0</v>
      </c>
      <c r="U771">
        <f>SUMIF(SmtRes!AQ501:'SmtRes'!AQ509,"=1",SmtRes!CV501:'SmtRes'!CV509)</f>
        <v>0</v>
      </c>
      <c r="V771">
        <f>SUMIF(SmtRes!AQ501:'SmtRes'!AQ509,"=1",SmtRes!CW501:'SmtRes'!CW509)</f>
        <v>0</v>
      </c>
      <c r="W771">
        <f t="shared" si="551"/>
        <v>0</v>
      </c>
      <c r="X771">
        <f t="shared" si="552"/>
        <v>0</v>
      </c>
      <c r="Y771">
        <f t="shared" si="553"/>
        <v>0</v>
      </c>
      <c r="AA771">
        <v>32945098</v>
      </c>
      <c r="AB771">
        <f t="shared" si="554"/>
        <v>17015.688764999999</v>
      </c>
      <c r="AC771">
        <f>ROUND((0),6)</f>
        <v>0</v>
      </c>
      <c r="AD771">
        <f>ROUND((((0)-(0))+AE771),6)</f>
        <v>0</v>
      </c>
      <c r="AE771">
        <f>ROUND((0),6)</f>
        <v>0</v>
      </c>
      <c r="AF771">
        <f>ROUND((SUM(SmtRes!BT501:'SmtRes'!BT509)),6)</f>
        <v>17015.688764999999</v>
      </c>
      <c r="AG771">
        <f t="shared" si="555"/>
        <v>0</v>
      </c>
      <c r="AH771">
        <f>(SUM(SmtRes!BU501:'SmtRes'!BU509))</f>
        <v>37.639499999999991</v>
      </c>
      <c r="AI771">
        <f>(SUM(SmtRes!BV501:'SmtRes'!BV509))</f>
        <v>0.13750000000000001</v>
      </c>
      <c r="AJ771">
        <f t="shared" si="556"/>
        <v>0</v>
      </c>
      <c r="AK771">
        <v>14796.251099999998</v>
      </c>
      <c r="AL771">
        <v>0</v>
      </c>
      <c r="AM771">
        <v>0</v>
      </c>
      <c r="AN771">
        <v>0</v>
      </c>
      <c r="AO771">
        <v>14796.251099999998</v>
      </c>
      <c r="AP771">
        <v>0</v>
      </c>
      <c r="AQ771">
        <v>32.729999999999997</v>
      </c>
      <c r="AR771">
        <v>0.11</v>
      </c>
      <c r="AS771">
        <v>0</v>
      </c>
      <c r="AT771">
        <v>90</v>
      </c>
      <c r="AU771">
        <v>41.65</v>
      </c>
      <c r="AV771">
        <v>1</v>
      </c>
      <c r="AW771">
        <v>1</v>
      </c>
      <c r="AZ771">
        <v>1</v>
      </c>
      <c r="BA771">
        <v>1</v>
      </c>
      <c r="BB771">
        <v>1</v>
      </c>
      <c r="BC771">
        <v>1</v>
      </c>
      <c r="BD771" t="s">
        <v>3</v>
      </c>
      <c r="BE771" t="s">
        <v>3</v>
      </c>
      <c r="BF771" t="s">
        <v>3</v>
      </c>
      <c r="BG771" t="s">
        <v>3</v>
      </c>
      <c r="BH771">
        <v>0</v>
      </c>
      <c r="BI771">
        <v>1</v>
      </c>
      <c r="BJ771" t="s">
        <v>491</v>
      </c>
      <c r="BM771">
        <v>15001</v>
      </c>
      <c r="BN771">
        <v>0</v>
      </c>
      <c r="BO771" t="s">
        <v>3</v>
      </c>
      <c r="BP771">
        <v>0</v>
      </c>
      <c r="BQ771">
        <v>2</v>
      </c>
      <c r="BR771">
        <v>0</v>
      </c>
      <c r="BS771">
        <v>1</v>
      </c>
      <c r="BT771">
        <v>1</v>
      </c>
      <c r="BU771">
        <v>1</v>
      </c>
      <c r="BV771">
        <v>1</v>
      </c>
      <c r="BW771">
        <v>1</v>
      </c>
      <c r="BX771">
        <v>1</v>
      </c>
      <c r="BY771" t="s">
        <v>3</v>
      </c>
      <c r="BZ771">
        <v>100</v>
      </c>
      <c r="CA771">
        <v>49</v>
      </c>
      <c r="CB771" t="s">
        <v>3</v>
      </c>
      <c r="CE771">
        <v>0</v>
      </c>
      <c r="CF771">
        <v>0</v>
      </c>
      <c r="CG771">
        <v>0</v>
      </c>
      <c r="CM771">
        <v>0</v>
      </c>
      <c r="CN771" t="s">
        <v>1038</v>
      </c>
      <c r="CO771">
        <v>0</v>
      </c>
      <c r="CP771">
        <f t="shared" si="557"/>
        <v>0</v>
      </c>
      <c r="CQ771">
        <f>SUMIF(SmtRes!AQ501:'SmtRes'!AQ509,"=1",SmtRes!AA501:'SmtRes'!AA509)</f>
        <v>0</v>
      </c>
      <c r="CR771">
        <f>SUMIF(SmtRes!AQ501:'SmtRes'!AQ509,"=1",SmtRes!AB501:'SmtRes'!AB509)</f>
        <v>0</v>
      </c>
      <c r="CS771">
        <f>SUMIF(SmtRes!AQ501:'SmtRes'!AQ509,"=1",SmtRes!AC501:'SmtRes'!AC509)</f>
        <v>0</v>
      </c>
      <c r="CT771">
        <f>SUMIF(SmtRes!AQ501:'SmtRes'!AQ509,"=1",SmtRes!AD501:'SmtRes'!AD509)</f>
        <v>452.07</v>
      </c>
      <c r="CU771">
        <f t="shared" si="558"/>
        <v>0</v>
      </c>
      <c r="CV771">
        <f>SUMIF(SmtRes!AQ501:'SmtRes'!AQ509,"=1",SmtRes!BU501:'SmtRes'!BU509)</f>
        <v>37.639499999999991</v>
      </c>
      <c r="CW771">
        <f>SUMIF(SmtRes!AQ501:'SmtRes'!AQ509,"=1",SmtRes!BV501:'SmtRes'!BV509)</f>
        <v>0.13750000000000001</v>
      </c>
      <c r="CX771">
        <f t="shared" si="559"/>
        <v>0</v>
      </c>
      <c r="CY771">
        <f>(((S771+R771)*AT771)/100)</f>
        <v>0</v>
      </c>
      <c r="CZ771">
        <f>(((S771+R771)*AU771)/100)</f>
        <v>0</v>
      </c>
      <c r="DC771" t="s">
        <v>3</v>
      </c>
      <c r="DD771" t="s">
        <v>3</v>
      </c>
      <c r="DE771" t="s">
        <v>520</v>
      </c>
      <c r="DF771" t="s">
        <v>520</v>
      </c>
      <c r="DG771" t="s">
        <v>521</v>
      </c>
      <c r="DH771" t="s">
        <v>3</v>
      </c>
      <c r="DI771" t="s">
        <v>521</v>
      </c>
      <c r="DJ771" t="s">
        <v>520</v>
      </c>
      <c r="DK771" t="s">
        <v>3</v>
      </c>
      <c r="DL771" t="s">
        <v>522</v>
      </c>
      <c r="DM771" t="s">
        <v>523</v>
      </c>
      <c r="DN771">
        <v>0</v>
      </c>
      <c r="DO771">
        <v>0</v>
      </c>
      <c r="DP771">
        <v>1</v>
      </c>
      <c r="DQ771">
        <v>1</v>
      </c>
      <c r="DU771">
        <v>1005</v>
      </c>
      <c r="DV771" t="s">
        <v>22</v>
      </c>
      <c r="DW771" t="s">
        <v>22</v>
      </c>
      <c r="DX771">
        <v>100</v>
      </c>
      <c r="DZ771" t="s">
        <v>3</v>
      </c>
      <c r="EA771" t="s">
        <v>3</v>
      </c>
      <c r="EB771" t="s">
        <v>3</v>
      </c>
      <c r="EC771" t="s">
        <v>3</v>
      </c>
      <c r="EE771">
        <v>31728000</v>
      </c>
      <c r="EF771">
        <v>2</v>
      </c>
      <c r="EG771" t="s">
        <v>24</v>
      </c>
      <c r="EH771">
        <v>15</v>
      </c>
      <c r="EI771" t="s">
        <v>182</v>
      </c>
      <c r="EJ771">
        <v>1</v>
      </c>
      <c r="EK771">
        <v>15001</v>
      </c>
      <c r="EL771" t="s">
        <v>182</v>
      </c>
      <c r="EM771" t="s">
        <v>183</v>
      </c>
      <c r="EO771" t="s">
        <v>44</v>
      </c>
      <c r="EQ771">
        <v>0</v>
      </c>
      <c r="ER771">
        <v>0</v>
      </c>
      <c r="ES771">
        <v>0</v>
      </c>
      <c r="ET771">
        <v>0</v>
      </c>
      <c r="EU771">
        <v>0</v>
      </c>
      <c r="EV771">
        <v>0</v>
      </c>
      <c r="EW771">
        <v>32.729999999999997</v>
      </c>
      <c r="EX771">
        <v>0.11</v>
      </c>
      <c r="EY771">
        <v>0</v>
      </c>
      <c r="FQ771">
        <v>0</v>
      </c>
      <c r="FR771">
        <f t="shared" si="560"/>
        <v>0</v>
      </c>
      <c r="FS771">
        <v>0</v>
      </c>
      <c r="FX771">
        <v>90</v>
      </c>
      <c r="FY771">
        <v>41.65</v>
      </c>
      <c r="GA771" t="s">
        <v>3</v>
      </c>
      <c r="GD771">
        <v>1</v>
      </c>
      <c r="GF771">
        <v>-766795007</v>
      </c>
      <c r="GG771">
        <v>2</v>
      </c>
      <c r="GH771">
        <v>1</v>
      </c>
      <c r="GI771">
        <v>-2</v>
      </c>
      <c r="GJ771">
        <v>0</v>
      </c>
      <c r="GK771">
        <v>0</v>
      </c>
      <c r="GL771">
        <f t="shared" si="561"/>
        <v>0</v>
      </c>
      <c r="GM771">
        <f t="shared" si="562"/>
        <v>0</v>
      </c>
      <c r="GN771">
        <f t="shared" si="563"/>
        <v>0</v>
      </c>
      <c r="GO771">
        <f t="shared" si="564"/>
        <v>0</v>
      </c>
      <c r="GP771">
        <f t="shared" si="565"/>
        <v>0</v>
      </c>
      <c r="GR771">
        <v>0</v>
      </c>
      <c r="GS771">
        <v>3</v>
      </c>
      <c r="GT771">
        <v>0</v>
      </c>
      <c r="GU771" t="s">
        <v>3</v>
      </c>
      <c r="GV771">
        <f t="shared" si="566"/>
        <v>0</v>
      </c>
      <c r="GW771">
        <v>1</v>
      </c>
      <c r="GX771">
        <f t="shared" si="567"/>
        <v>0</v>
      </c>
      <c r="HA771">
        <v>0</v>
      </c>
      <c r="HB771">
        <v>0</v>
      </c>
      <c r="HC771">
        <f t="shared" si="568"/>
        <v>0</v>
      </c>
      <c r="HE771" t="s">
        <v>3</v>
      </c>
      <c r="HF771" t="s">
        <v>3</v>
      </c>
      <c r="HM771" t="s">
        <v>3</v>
      </c>
      <c r="HN771" t="s">
        <v>184</v>
      </c>
      <c r="HO771" t="s">
        <v>185</v>
      </c>
      <c r="HP771" t="s">
        <v>182</v>
      </c>
      <c r="HQ771" t="s">
        <v>182</v>
      </c>
      <c r="IK771">
        <v>0</v>
      </c>
    </row>
    <row r="772" spans="1:245" x14ac:dyDescent="0.2">
      <c r="A772">
        <v>18</v>
      </c>
      <c r="B772">
        <v>1</v>
      </c>
      <c r="C772">
        <v>507</v>
      </c>
      <c r="E772" t="s">
        <v>712</v>
      </c>
      <c r="F772" t="s">
        <v>187</v>
      </c>
      <c r="G772" t="s">
        <v>188</v>
      </c>
      <c r="H772" t="s">
        <v>33</v>
      </c>
      <c r="I772">
        <v>0</v>
      </c>
      <c r="J772">
        <v>0.03</v>
      </c>
      <c r="K772">
        <v>0</v>
      </c>
      <c r="O772">
        <f t="shared" si="549"/>
        <v>0</v>
      </c>
      <c r="P772">
        <f>ROUND(CQ772*I772,2)</f>
        <v>0</v>
      </c>
      <c r="Q772">
        <f>ROUND(CR772*I772,2)</f>
        <v>0</v>
      </c>
      <c r="R772">
        <f>ROUND(CS772*I772,2)</f>
        <v>0</v>
      </c>
      <c r="S772">
        <f>ROUND(CT772*I772,2)</f>
        <v>0</v>
      </c>
      <c r="T772">
        <f t="shared" si="550"/>
        <v>0</v>
      </c>
      <c r="U772">
        <f>ROUND(CV772*I772,7)</f>
        <v>0</v>
      </c>
      <c r="V772">
        <f>ROUND(CW772*I772,7)</f>
        <v>0</v>
      </c>
      <c r="W772">
        <f t="shared" si="551"/>
        <v>0</v>
      </c>
      <c r="X772">
        <f t="shared" si="552"/>
        <v>0</v>
      </c>
      <c r="Y772">
        <f t="shared" si="553"/>
        <v>0</v>
      </c>
      <c r="AA772">
        <v>32945098</v>
      </c>
      <c r="AB772">
        <f t="shared" si="554"/>
        <v>0</v>
      </c>
      <c r="AC772">
        <f>ROUND((ES772),6)</f>
        <v>0</v>
      </c>
      <c r="AD772">
        <f>ROUND((((ET772)-(EU772))+AE772),6)</f>
        <v>0</v>
      </c>
      <c r="AE772">
        <f t="shared" ref="AE772:AF775" si="572">ROUND((EU772),6)</f>
        <v>0</v>
      </c>
      <c r="AF772">
        <f t="shared" si="572"/>
        <v>0</v>
      </c>
      <c r="AG772">
        <f t="shared" si="555"/>
        <v>0</v>
      </c>
      <c r="AH772">
        <f t="shared" ref="AH772:AI775" si="573">(EW772)</f>
        <v>0</v>
      </c>
      <c r="AI772">
        <f t="shared" si="573"/>
        <v>0</v>
      </c>
      <c r="AJ772">
        <f t="shared" si="556"/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100</v>
      </c>
      <c r="AU772">
        <v>49</v>
      </c>
      <c r="AV772">
        <v>1</v>
      </c>
      <c r="AW772">
        <v>1</v>
      </c>
      <c r="AZ772">
        <v>1</v>
      </c>
      <c r="BA772">
        <v>1</v>
      </c>
      <c r="BB772">
        <v>1</v>
      </c>
      <c r="BC772">
        <v>1</v>
      </c>
      <c r="BD772" t="s">
        <v>3</v>
      </c>
      <c r="BE772" t="s">
        <v>3</v>
      </c>
      <c r="BF772" t="s">
        <v>3</v>
      </c>
      <c r="BG772" t="s">
        <v>3</v>
      </c>
      <c r="BH772">
        <v>3</v>
      </c>
      <c r="BI772">
        <v>1</v>
      </c>
      <c r="BJ772" t="s">
        <v>3</v>
      </c>
      <c r="BM772">
        <v>15001</v>
      </c>
      <c r="BN772">
        <v>0</v>
      </c>
      <c r="BO772" t="s">
        <v>3</v>
      </c>
      <c r="BP772">
        <v>0</v>
      </c>
      <c r="BQ772">
        <v>2</v>
      </c>
      <c r="BR772">
        <v>0</v>
      </c>
      <c r="BS772">
        <v>1</v>
      </c>
      <c r="BT772">
        <v>1</v>
      </c>
      <c r="BU772">
        <v>1</v>
      </c>
      <c r="BV772">
        <v>1</v>
      </c>
      <c r="BW772">
        <v>1</v>
      </c>
      <c r="BX772">
        <v>1</v>
      </c>
      <c r="BY772" t="s">
        <v>3</v>
      </c>
      <c r="BZ772">
        <v>100</v>
      </c>
      <c r="CA772">
        <v>49</v>
      </c>
      <c r="CB772" t="s">
        <v>3</v>
      </c>
      <c r="CE772">
        <v>0</v>
      </c>
      <c r="CF772">
        <v>0</v>
      </c>
      <c r="CG772">
        <v>0</v>
      </c>
      <c r="CM772">
        <v>0</v>
      </c>
      <c r="CN772" t="s">
        <v>3</v>
      </c>
      <c r="CO772">
        <v>0</v>
      </c>
      <c r="CP772">
        <f t="shared" si="557"/>
        <v>0</v>
      </c>
      <c r="CQ772">
        <f>ROUND(AL772*BC772,2)</f>
        <v>0</v>
      </c>
      <c r="CR772">
        <f>ROUND(AM772*BB772,2)</f>
        <v>0</v>
      </c>
      <c r="CS772">
        <f>ROUND(AN772*BS772,2)</f>
        <v>0</v>
      </c>
      <c r="CT772">
        <f>ROUND(AO772*BA772,2)</f>
        <v>0</v>
      </c>
      <c r="CU772">
        <f t="shared" si="558"/>
        <v>0</v>
      </c>
      <c r="CV772">
        <f t="shared" ref="CV772:CW775" si="574">AH772</f>
        <v>0</v>
      </c>
      <c r="CW772">
        <f t="shared" si="574"/>
        <v>0</v>
      </c>
      <c r="CX772">
        <f t="shared" si="559"/>
        <v>0</v>
      </c>
      <c r="CY772">
        <f>(((S772+R772)*AT772)/100)</f>
        <v>0</v>
      </c>
      <c r="CZ772">
        <f>(((S772+R772)*AU772)/100)</f>
        <v>0</v>
      </c>
      <c r="DC772" t="s">
        <v>3</v>
      </c>
      <c r="DD772" t="s">
        <v>3</v>
      </c>
      <c r="DE772" t="s">
        <v>3</v>
      </c>
      <c r="DF772" t="s">
        <v>3</v>
      </c>
      <c r="DG772" t="s">
        <v>3</v>
      </c>
      <c r="DH772" t="s">
        <v>3</v>
      </c>
      <c r="DI772" t="s">
        <v>3</v>
      </c>
      <c r="DJ772" t="s">
        <v>3</v>
      </c>
      <c r="DK772" t="s">
        <v>3</v>
      </c>
      <c r="DL772" t="s">
        <v>3</v>
      </c>
      <c r="DM772" t="s">
        <v>3</v>
      </c>
      <c r="DN772">
        <v>0</v>
      </c>
      <c r="DO772">
        <v>0</v>
      </c>
      <c r="DP772">
        <v>1</v>
      </c>
      <c r="DQ772">
        <v>1</v>
      </c>
      <c r="DU772">
        <v>1009</v>
      </c>
      <c r="DV772" t="s">
        <v>33</v>
      </c>
      <c r="DW772" t="s">
        <v>33</v>
      </c>
      <c r="DX772">
        <v>1000</v>
      </c>
      <c r="DZ772" t="s">
        <v>3</v>
      </c>
      <c r="EA772" t="s">
        <v>3</v>
      </c>
      <c r="EB772" t="s">
        <v>3</v>
      </c>
      <c r="EC772" t="s">
        <v>3</v>
      </c>
      <c r="EE772">
        <v>31728000</v>
      </c>
      <c r="EF772">
        <v>2</v>
      </c>
      <c r="EG772" t="s">
        <v>24</v>
      </c>
      <c r="EH772">
        <v>15</v>
      </c>
      <c r="EI772" t="s">
        <v>182</v>
      </c>
      <c r="EJ772">
        <v>1</v>
      </c>
      <c r="EK772">
        <v>15001</v>
      </c>
      <c r="EL772" t="s">
        <v>182</v>
      </c>
      <c r="EM772" t="s">
        <v>183</v>
      </c>
      <c r="EO772" t="s">
        <v>3</v>
      </c>
      <c r="EQ772">
        <v>0</v>
      </c>
      <c r="ER772">
        <v>0</v>
      </c>
      <c r="ES772">
        <v>0</v>
      </c>
      <c r="ET772">
        <v>0</v>
      </c>
      <c r="EU772">
        <v>0</v>
      </c>
      <c r="EV772">
        <v>0</v>
      </c>
      <c r="EW772">
        <v>0</v>
      </c>
      <c r="EX772">
        <v>0</v>
      </c>
      <c r="FQ772">
        <v>0</v>
      </c>
      <c r="FR772">
        <f t="shared" si="560"/>
        <v>0</v>
      </c>
      <c r="FS772">
        <v>0</v>
      </c>
      <c r="FX772">
        <v>100</v>
      </c>
      <c r="FY772">
        <v>49</v>
      </c>
      <c r="GA772" t="s">
        <v>3</v>
      </c>
      <c r="GD772">
        <v>1</v>
      </c>
      <c r="GF772">
        <v>1853111044</v>
      </c>
      <c r="GG772">
        <v>2</v>
      </c>
      <c r="GH772">
        <v>1</v>
      </c>
      <c r="GI772">
        <v>-2</v>
      </c>
      <c r="GJ772">
        <v>0</v>
      </c>
      <c r="GK772">
        <v>0</v>
      </c>
      <c r="GL772">
        <f t="shared" si="561"/>
        <v>0</v>
      </c>
      <c r="GM772">
        <f t="shared" si="562"/>
        <v>0</v>
      </c>
      <c r="GN772">
        <f t="shared" si="563"/>
        <v>0</v>
      </c>
      <c r="GO772">
        <f t="shared" si="564"/>
        <v>0</v>
      </c>
      <c r="GP772">
        <f t="shared" si="565"/>
        <v>0</v>
      </c>
      <c r="GR772">
        <v>0</v>
      </c>
      <c r="GS772">
        <v>3</v>
      </c>
      <c r="GT772">
        <v>0</v>
      </c>
      <c r="GU772" t="s">
        <v>3</v>
      </c>
      <c r="GV772">
        <f t="shared" si="566"/>
        <v>0</v>
      </c>
      <c r="GW772">
        <v>1</v>
      </c>
      <c r="GX772">
        <f t="shared" si="567"/>
        <v>0</v>
      </c>
      <c r="HA772">
        <v>0</v>
      </c>
      <c r="HB772">
        <v>0</v>
      </c>
      <c r="HC772">
        <f t="shared" si="568"/>
        <v>0</v>
      </c>
      <c r="HE772" t="s">
        <v>3</v>
      </c>
      <c r="HF772" t="s">
        <v>3</v>
      </c>
      <c r="HM772" t="s">
        <v>3</v>
      </c>
      <c r="HN772" t="s">
        <v>184</v>
      </c>
      <c r="HO772" t="s">
        <v>185</v>
      </c>
      <c r="HP772" t="s">
        <v>182</v>
      </c>
      <c r="HQ772" t="s">
        <v>182</v>
      </c>
      <c r="IK772">
        <v>0</v>
      </c>
    </row>
    <row r="773" spans="1:245" x14ac:dyDescent="0.2">
      <c r="A773">
        <v>18</v>
      </c>
      <c r="B773">
        <v>1</v>
      </c>
      <c r="C773">
        <v>508</v>
      </c>
      <c r="E773" t="s">
        <v>713</v>
      </c>
      <c r="F773" t="s">
        <v>190</v>
      </c>
      <c r="G773" t="s">
        <v>191</v>
      </c>
      <c r="H773" t="s">
        <v>33</v>
      </c>
      <c r="I773">
        <v>0</v>
      </c>
      <c r="J773">
        <v>1.9999999999999997E-2</v>
      </c>
      <c r="K773">
        <v>0</v>
      </c>
      <c r="O773">
        <f t="shared" si="549"/>
        <v>0</v>
      </c>
      <c r="P773">
        <f>ROUND(CQ773*I773,2)</f>
        <v>0</v>
      </c>
      <c r="Q773">
        <f>ROUND(CR773*I773,2)</f>
        <v>0</v>
      </c>
      <c r="R773">
        <f>ROUND(CS773*I773,2)</f>
        <v>0</v>
      </c>
      <c r="S773">
        <f>ROUND(CT773*I773,2)</f>
        <v>0</v>
      </c>
      <c r="T773">
        <f t="shared" si="550"/>
        <v>0</v>
      </c>
      <c r="U773">
        <f>ROUND(CV773*I773,7)</f>
        <v>0</v>
      </c>
      <c r="V773">
        <f>ROUND(CW773*I773,7)</f>
        <v>0</v>
      </c>
      <c r="W773">
        <f t="shared" si="551"/>
        <v>0</v>
      </c>
      <c r="X773">
        <f t="shared" si="552"/>
        <v>0</v>
      </c>
      <c r="Y773">
        <f t="shared" si="553"/>
        <v>0</v>
      </c>
      <c r="AA773">
        <v>32945098</v>
      </c>
      <c r="AB773">
        <f t="shared" si="554"/>
        <v>0</v>
      </c>
      <c r="AC773">
        <f>ROUND((ES773),6)</f>
        <v>0</v>
      </c>
      <c r="AD773">
        <f>ROUND((((ET773)-(EU773))+AE773),6)</f>
        <v>0</v>
      </c>
      <c r="AE773">
        <f t="shared" si="572"/>
        <v>0</v>
      </c>
      <c r="AF773">
        <f t="shared" si="572"/>
        <v>0</v>
      </c>
      <c r="AG773">
        <f t="shared" si="555"/>
        <v>0</v>
      </c>
      <c r="AH773">
        <f t="shared" si="573"/>
        <v>0</v>
      </c>
      <c r="AI773">
        <f t="shared" si="573"/>
        <v>0</v>
      </c>
      <c r="AJ773">
        <f t="shared" si="556"/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100</v>
      </c>
      <c r="AU773">
        <v>49</v>
      </c>
      <c r="AV773">
        <v>1</v>
      </c>
      <c r="AW773">
        <v>1</v>
      </c>
      <c r="AZ773">
        <v>1</v>
      </c>
      <c r="BA773">
        <v>1</v>
      </c>
      <c r="BB773">
        <v>1</v>
      </c>
      <c r="BC773">
        <v>1</v>
      </c>
      <c r="BD773" t="s">
        <v>3</v>
      </c>
      <c r="BE773" t="s">
        <v>3</v>
      </c>
      <c r="BF773" t="s">
        <v>3</v>
      </c>
      <c r="BG773" t="s">
        <v>3</v>
      </c>
      <c r="BH773">
        <v>3</v>
      </c>
      <c r="BI773">
        <v>1</v>
      </c>
      <c r="BJ773" t="s">
        <v>3</v>
      </c>
      <c r="BM773">
        <v>15001</v>
      </c>
      <c r="BN773">
        <v>0</v>
      </c>
      <c r="BO773" t="s">
        <v>3</v>
      </c>
      <c r="BP773">
        <v>0</v>
      </c>
      <c r="BQ773">
        <v>2</v>
      </c>
      <c r="BR773">
        <v>0</v>
      </c>
      <c r="BS773">
        <v>1</v>
      </c>
      <c r="BT773">
        <v>1</v>
      </c>
      <c r="BU773">
        <v>1</v>
      </c>
      <c r="BV773">
        <v>1</v>
      </c>
      <c r="BW773">
        <v>1</v>
      </c>
      <c r="BX773">
        <v>1</v>
      </c>
      <c r="BY773" t="s">
        <v>3</v>
      </c>
      <c r="BZ773">
        <v>100</v>
      </c>
      <c r="CA773">
        <v>49</v>
      </c>
      <c r="CB773" t="s">
        <v>3</v>
      </c>
      <c r="CE773">
        <v>0</v>
      </c>
      <c r="CF773">
        <v>0</v>
      </c>
      <c r="CG773">
        <v>0</v>
      </c>
      <c r="CM773">
        <v>0</v>
      </c>
      <c r="CN773" t="s">
        <v>3</v>
      </c>
      <c r="CO773">
        <v>0</v>
      </c>
      <c r="CP773">
        <f t="shared" si="557"/>
        <v>0</v>
      </c>
      <c r="CQ773">
        <f>ROUND(AL773*BC773,2)</f>
        <v>0</v>
      </c>
      <c r="CR773">
        <f>ROUND(AM773*BB773,2)</f>
        <v>0</v>
      </c>
      <c r="CS773">
        <f>ROUND(AN773*BS773,2)</f>
        <v>0</v>
      </c>
      <c r="CT773">
        <f>ROUND(AO773*BA773,2)</f>
        <v>0</v>
      </c>
      <c r="CU773">
        <f t="shared" si="558"/>
        <v>0</v>
      </c>
      <c r="CV773">
        <f t="shared" si="574"/>
        <v>0</v>
      </c>
      <c r="CW773">
        <f t="shared" si="574"/>
        <v>0</v>
      </c>
      <c r="CX773">
        <f t="shared" si="559"/>
        <v>0</v>
      </c>
      <c r="CY773">
        <f>(((S773+R773)*AT773)/100)</f>
        <v>0</v>
      </c>
      <c r="CZ773">
        <f>(((S773+R773)*AU773)/100)</f>
        <v>0</v>
      </c>
      <c r="DC773" t="s">
        <v>3</v>
      </c>
      <c r="DD773" t="s">
        <v>3</v>
      </c>
      <c r="DE773" t="s">
        <v>3</v>
      </c>
      <c r="DF773" t="s">
        <v>3</v>
      </c>
      <c r="DG773" t="s">
        <v>3</v>
      </c>
      <c r="DH773" t="s">
        <v>3</v>
      </c>
      <c r="DI773" t="s">
        <v>3</v>
      </c>
      <c r="DJ773" t="s">
        <v>3</v>
      </c>
      <c r="DK773" t="s">
        <v>3</v>
      </c>
      <c r="DL773" t="s">
        <v>3</v>
      </c>
      <c r="DM773" t="s">
        <v>3</v>
      </c>
      <c r="DN773">
        <v>0</v>
      </c>
      <c r="DO773">
        <v>0</v>
      </c>
      <c r="DP773">
        <v>1</v>
      </c>
      <c r="DQ773">
        <v>1</v>
      </c>
      <c r="DU773">
        <v>1009</v>
      </c>
      <c r="DV773" t="s">
        <v>33</v>
      </c>
      <c r="DW773" t="s">
        <v>33</v>
      </c>
      <c r="DX773">
        <v>1000</v>
      </c>
      <c r="DZ773" t="s">
        <v>3</v>
      </c>
      <c r="EA773" t="s">
        <v>3</v>
      </c>
      <c r="EB773" t="s">
        <v>3</v>
      </c>
      <c r="EC773" t="s">
        <v>3</v>
      </c>
      <c r="EE773">
        <v>31728000</v>
      </c>
      <c r="EF773">
        <v>2</v>
      </c>
      <c r="EG773" t="s">
        <v>24</v>
      </c>
      <c r="EH773">
        <v>15</v>
      </c>
      <c r="EI773" t="s">
        <v>182</v>
      </c>
      <c r="EJ773">
        <v>1</v>
      </c>
      <c r="EK773">
        <v>15001</v>
      </c>
      <c r="EL773" t="s">
        <v>182</v>
      </c>
      <c r="EM773" t="s">
        <v>183</v>
      </c>
      <c r="EO773" t="s">
        <v>3</v>
      </c>
      <c r="EQ773">
        <v>0</v>
      </c>
      <c r="ER773">
        <v>0</v>
      </c>
      <c r="ES773">
        <v>0</v>
      </c>
      <c r="ET773">
        <v>0</v>
      </c>
      <c r="EU773">
        <v>0</v>
      </c>
      <c r="EV773">
        <v>0</v>
      </c>
      <c r="EW773">
        <v>0</v>
      </c>
      <c r="EX773">
        <v>0</v>
      </c>
      <c r="FQ773">
        <v>0</v>
      </c>
      <c r="FR773">
        <f t="shared" si="560"/>
        <v>0</v>
      </c>
      <c r="FS773">
        <v>0</v>
      </c>
      <c r="FX773">
        <v>100</v>
      </c>
      <c r="FY773">
        <v>49</v>
      </c>
      <c r="GA773" t="s">
        <v>3</v>
      </c>
      <c r="GD773">
        <v>1</v>
      </c>
      <c r="GF773">
        <v>696686784</v>
      </c>
      <c r="GG773">
        <v>2</v>
      </c>
      <c r="GH773">
        <v>1</v>
      </c>
      <c r="GI773">
        <v>-2</v>
      </c>
      <c r="GJ773">
        <v>0</v>
      </c>
      <c r="GK773">
        <v>0</v>
      </c>
      <c r="GL773">
        <f t="shared" si="561"/>
        <v>0</v>
      </c>
      <c r="GM773">
        <f t="shared" si="562"/>
        <v>0</v>
      </c>
      <c r="GN773">
        <f t="shared" si="563"/>
        <v>0</v>
      </c>
      <c r="GO773">
        <f t="shared" si="564"/>
        <v>0</v>
      </c>
      <c r="GP773">
        <f t="shared" si="565"/>
        <v>0</v>
      </c>
      <c r="GR773">
        <v>0</v>
      </c>
      <c r="GS773">
        <v>3</v>
      </c>
      <c r="GT773">
        <v>0</v>
      </c>
      <c r="GU773" t="s">
        <v>3</v>
      </c>
      <c r="GV773">
        <f t="shared" si="566"/>
        <v>0</v>
      </c>
      <c r="GW773">
        <v>1</v>
      </c>
      <c r="GX773">
        <f t="shared" si="567"/>
        <v>0</v>
      </c>
      <c r="HA773">
        <v>0</v>
      </c>
      <c r="HB773">
        <v>0</v>
      </c>
      <c r="HC773">
        <f t="shared" si="568"/>
        <v>0</v>
      </c>
      <c r="HE773" t="s">
        <v>3</v>
      </c>
      <c r="HF773" t="s">
        <v>3</v>
      </c>
      <c r="HM773" t="s">
        <v>3</v>
      </c>
      <c r="HN773" t="s">
        <v>184</v>
      </c>
      <c r="HO773" t="s">
        <v>185</v>
      </c>
      <c r="HP773" t="s">
        <v>182</v>
      </c>
      <c r="HQ773" t="s">
        <v>182</v>
      </c>
      <c r="IK773">
        <v>0</v>
      </c>
    </row>
    <row r="774" spans="1:245" x14ac:dyDescent="0.2">
      <c r="A774">
        <v>17</v>
      </c>
      <c r="B774">
        <v>1</v>
      </c>
      <c r="E774" t="s">
        <v>714</v>
      </c>
      <c r="F774" t="s">
        <v>193</v>
      </c>
      <c r="G774" t="s">
        <v>194</v>
      </c>
      <c r="H774" t="s">
        <v>33</v>
      </c>
      <c r="I774">
        <v>0</v>
      </c>
      <c r="J774">
        <v>0</v>
      </c>
      <c r="K774">
        <v>0</v>
      </c>
      <c r="O774">
        <f t="shared" si="549"/>
        <v>0</v>
      </c>
      <c r="P774">
        <f>ROUND(CQ774*I774,2)</f>
        <v>0</v>
      </c>
      <c r="Q774">
        <f>ROUND(CR774*I774,2)</f>
        <v>0</v>
      </c>
      <c r="R774">
        <f>ROUND(CS774*I774,2)</f>
        <v>0</v>
      </c>
      <c r="S774">
        <f>ROUND(CT774*I774,2)</f>
        <v>0</v>
      </c>
      <c r="T774">
        <f t="shared" si="550"/>
        <v>0</v>
      </c>
      <c r="U774">
        <f>ROUND(CV774*I774,7)</f>
        <v>0</v>
      </c>
      <c r="V774">
        <f>ROUND(CW774*I774,7)</f>
        <v>0</v>
      </c>
      <c r="W774">
        <f t="shared" si="551"/>
        <v>0</v>
      </c>
      <c r="X774">
        <f t="shared" si="552"/>
        <v>0</v>
      </c>
      <c r="Y774">
        <f t="shared" si="553"/>
        <v>0</v>
      </c>
      <c r="AA774">
        <v>32945098</v>
      </c>
      <c r="AB774">
        <f t="shared" si="554"/>
        <v>79606.460000000006</v>
      </c>
      <c r="AC774">
        <f>ROUND((ES774),6)</f>
        <v>79606.460000000006</v>
      </c>
      <c r="AD774">
        <f>ROUND((((ET774)-(EU774))+AE774),6)</f>
        <v>0</v>
      </c>
      <c r="AE774">
        <f t="shared" si="572"/>
        <v>0</v>
      </c>
      <c r="AF774">
        <f t="shared" si="572"/>
        <v>0</v>
      </c>
      <c r="AG774">
        <f t="shared" si="555"/>
        <v>0</v>
      </c>
      <c r="AH774">
        <f t="shared" si="573"/>
        <v>0</v>
      </c>
      <c r="AI774">
        <f t="shared" si="573"/>
        <v>0</v>
      </c>
      <c r="AJ774">
        <f t="shared" si="556"/>
        <v>0</v>
      </c>
      <c r="AK774">
        <v>79606.460000000006</v>
      </c>
      <c r="AL774">
        <v>79606.460000000006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1</v>
      </c>
      <c r="AW774">
        <v>1</v>
      </c>
      <c r="AZ774">
        <v>1</v>
      </c>
      <c r="BA774">
        <v>1</v>
      </c>
      <c r="BB774">
        <v>1</v>
      </c>
      <c r="BC774">
        <v>1</v>
      </c>
      <c r="BD774" t="s">
        <v>3</v>
      </c>
      <c r="BE774" t="s">
        <v>3</v>
      </c>
      <c r="BF774" t="s">
        <v>3</v>
      </c>
      <c r="BG774" t="s">
        <v>3</v>
      </c>
      <c r="BH774">
        <v>3</v>
      </c>
      <c r="BI774">
        <v>1</v>
      </c>
      <c r="BJ774" t="s">
        <v>195</v>
      </c>
      <c r="BM774">
        <v>500001</v>
      </c>
      <c r="BN774">
        <v>0</v>
      </c>
      <c r="BO774" t="s">
        <v>3</v>
      </c>
      <c r="BP774">
        <v>0</v>
      </c>
      <c r="BQ774">
        <v>8</v>
      </c>
      <c r="BR774">
        <v>0</v>
      </c>
      <c r="BS774">
        <v>1</v>
      </c>
      <c r="BT774">
        <v>1</v>
      </c>
      <c r="BU774">
        <v>1</v>
      </c>
      <c r="BV774">
        <v>1</v>
      </c>
      <c r="BW774">
        <v>1</v>
      </c>
      <c r="BX774">
        <v>1</v>
      </c>
      <c r="BY774" t="s">
        <v>3</v>
      </c>
      <c r="BZ774">
        <v>0</v>
      </c>
      <c r="CA774">
        <v>0</v>
      </c>
      <c r="CB774" t="s">
        <v>3</v>
      </c>
      <c r="CE774">
        <v>0</v>
      </c>
      <c r="CF774">
        <v>0</v>
      </c>
      <c r="CG774">
        <v>0</v>
      </c>
      <c r="CM774">
        <v>0</v>
      </c>
      <c r="CN774" t="s">
        <v>3</v>
      </c>
      <c r="CO774">
        <v>0</v>
      </c>
      <c r="CP774">
        <f t="shared" si="557"/>
        <v>0</v>
      </c>
      <c r="CQ774">
        <f>ROUND(AL774*BC774,2)</f>
        <v>79606.460000000006</v>
      </c>
      <c r="CR774">
        <f>ROUND(AM774*BB774,2)</f>
        <v>0</v>
      </c>
      <c r="CS774">
        <f>ROUND(AN774*BS774,2)</f>
        <v>0</v>
      </c>
      <c r="CT774">
        <f>ROUND(AO774*BA774,2)</f>
        <v>0</v>
      </c>
      <c r="CU774">
        <f t="shared" si="558"/>
        <v>0</v>
      </c>
      <c r="CV774">
        <f t="shared" si="574"/>
        <v>0</v>
      </c>
      <c r="CW774">
        <f t="shared" si="574"/>
        <v>0</v>
      </c>
      <c r="CX774">
        <f t="shared" si="559"/>
        <v>0</v>
      </c>
      <c r="CY774">
        <f>0</f>
        <v>0</v>
      </c>
      <c r="CZ774">
        <f>0</f>
        <v>0</v>
      </c>
      <c r="DC774" t="s">
        <v>3</v>
      </c>
      <c r="DD774" t="s">
        <v>3</v>
      </c>
      <c r="DE774" t="s">
        <v>3</v>
      </c>
      <c r="DF774" t="s">
        <v>3</v>
      </c>
      <c r="DG774" t="s">
        <v>3</v>
      </c>
      <c r="DH774" t="s">
        <v>3</v>
      </c>
      <c r="DI774" t="s">
        <v>3</v>
      </c>
      <c r="DJ774" t="s">
        <v>3</v>
      </c>
      <c r="DK774" t="s">
        <v>3</v>
      </c>
      <c r="DL774" t="s">
        <v>3</v>
      </c>
      <c r="DM774" t="s">
        <v>3</v>
      </c>
      <c r="DN774">
        <v>0</v>
      </c>
      <c r="DO774">
        <v>0</v>
      </c>
      <c r="DP774">
        <v>1</v>
      </c>
      <c r="DQ774">
        <v>1</v>
      </c>
      <c r="DU774">
        <v>1009</v>
      </c>
      <c r="DV774" t="s">
        <v>33</v>
      </c>
      <c r="DW774" t="s">
        <v>33</v>
      </c>
      <c r="DX774">
        <v>1000</v>
      </c>
      <c r="DZ774" t="s">
        <v>3</v>
      </c>
      <c r="EA774" t="s">
        <v>3</v>
      </c>
      <c r="EB774" t="s">
        <v>3</v>
      </c>
      <c r="EC774" t="s">
        <v>3</v>
      </c>
      <c r="EE774">
        <v>31727907</v>
      </c>
      <c r="EF774">
        <v>8</v>
      </c>
      <c r="EG774" t="s">
        <v>73</v>
      </c>
      <c r="EH774">
        <v>0</v>
      </c>
      <c r="EI774" t="s">
        <v>3</v>
      </c>
      <c r="EJ774">
        <v>1</v>
      </c>
      <c r="EK774">
        <v>500001</v>
      </c>
      <c r="EL774" t="s">
        <v>74</v>
      </c>
      <c r="EM774" t="s">
        <v>75</v>
      </c>
      <c r="EO774" t="s">
        <v>3</v>
      </c>
      <c r="EQ774">
        <v>0</v>
      </c>
      <c r="ER774">
        <v>79606.460000000006</v>
      </c>
      <c r="ES774">
        <v>79606.460000000006</v>
      </c>
      <c r="ET774">
        <v>0</v>
      </c>
      <c r="EU774">
        <v>0</v>
      </c>
      <c r="EV774">
        <v>0</v>
      </c>
      <c r="EW774">
        <v>0</v>
      </c>
      <c r="EX774">
        <v>0</v>
      </c>
      <c r="EY774">
        <v>0</v>
      </c>
      <c r="FQ774">
        <v>1246.6400000000001</v>
      </c>
      <c r="FR774">
        <f t="shared" si="560"/>
        <v>0</v>
      </c>
      <c r="FS774">
        <v>0</v>
      </c>
      <c r="FX774">
        <v>0</v>
      </c>
      <c r="FY774">
        <v>0</v>
      </c>
      <c r="GA774" t="s">
        <v>3</v>
      </c>
      <c r="GD774">
        <v>1</v>
      </c>
      <c r="GE774">
        <v>52265.82</v>
      </c>
      <c r="GF774">
        <v>1141136802</v>
      </c>
      <c r="GG774">
        <v>2</v>
      </c>
      <c r="GH774">
        <v>1</v>
      </c>
      <c r="GI774">
        <v>-2</v>
      </c>
      <c r="GJ774">
        <v>0</v>
      </c>
      <c r="GK774">
        <v>0</v>
      </c>
      <c r="GL774">
        <f t="shared" si="561"/>
        <v>0</v>
      </c>
      <c r="GM774">
        <f t="shared" si="562"/>
        <v>0</v>
      </c>
      <c r="GN774">
        <f t="shared" si="563"/>
        <v>0</v>
      </c>
      <c r="GO774">
        <f t="shared" si="564"/>
        <v>0</v>
      </c>
      <c r="GP774">
        <f t="shared" si="565"/>
        <v>0</v>
      </c>
      <c r="GR774">
        <v>3</v>
      </c>
      <c r="GS774">
        <v>3</v>
      </c>
      <c r="GT774">
        <v>0</v>
      </c>
      <c r="GU774" t="s">
        <v>3</v>
      </c>
      <c r="GV774">
        <f t="shared" si="566"/>
        <v>0</v>
      </c>
      <c r="GW774">
        <v>1</v>
      </c>
      <c r="GX774">
        <f t="shared" si="567"/>
        <v>0</v>
      </c>
      <c r="HA774">
        <v>0</v>
      </c>
      <c r="HB774">
        <v>0</v>
      </c>
      <c r="HC774">
        <f t="shared" si="568"/>
        <v>0</v>
      </c>
      <c r="HE774" t="s">
        <v>3</v>
      </c>
      <c r="HF774" t="s">
        <v>3</v>
      </c>
      <c r="HM774" t="s">
        <v>3</v>
      </c>
      <c r="HN774" t="s">
        <v>3</v>
      </c>
      <c r="HO774" t="s">
        <v>3</v>
      </c>
      <c r="HP774" t="s">
        <v>3</v>
      </c>
      <c r="HQ774" t="s">
        <v>3</v>
      </c>
      <c r="IK774">
        <v>0</v>
      </c>
    </row>
    <row r="775" spans="1:245" x14ac:dyDescent="0.2">
      <c r="A775">
        <v>17</v>
      </c>
      <c r="B775">
        <v>1</v>
      </c>
      <c r="E775" t="s">
        <v>715</v>
      </c>
      <c r="F775" t="s">
        <v>291</v>
      </c>
      <c r="G775" t="s">
        <v>292</v>
      </c>
      <c r="H775" t="s">
        <v>33</v>
      </c>
      <c r="I775">
        <v>0</v>
      </c>
      <c r="J775">
        <v>0</v>
      </c>
      <c r="K775">
        <v>0</v>
      </c>
      <c r="O775">
        <f t="shared" si="549"/>
        <v>0</v>
      </c>
      <c r="P775">
        <f>ROUND(CQ775*I775,2)</f>
        <v>0</v>
      </c>
      <c r="Q775">
        <f>ROUND(CR775*I775,2)</f>
        <v>0</v>
      </c>
      <c r="R775">
        <f>ROUND(CS775*I775,2)</f>
        <v>0</v>
      </c>
      <c r="S775">
        <f>ROUND(CT775*I775,2)</f>
        <v>0</v>
      </c>
      <c r="T775">
        <f t="shared" si="550"/>
        <v>0</v>
      </c>
      <c r="U775">
        <f>ROUND(CV775*I775,7)</f>
        <v>0</v>
      </c>
      <c r="V775">
        <f>ROUND(CW775*I775,7)</f>
        <v>0</v>
      </c>
      <c r="W775">
        <f t="shared" si="551"/>
        <v>0</v>
      </c>
      <c r="X775">
        <f t="shared" si="552"/>
        <v>0</v>
      </c>
      <c r="Y775">
        <f t="shared" si="553"/>
        <v>0</v>
      </c>
      <c r="AA775">
        <v>32945098</v>
      </c>
      <c r="AB775">
        <f t="shared" si="554"/>
        <v>60840.08</v>
      </c>
      <c r="AC775">
        <f>ROUND((ES775),6)</f>
        <v>60840.08</v>
      </c>
      <c r="AD775">
        <f>ROUND((((ET775)-(EU775))+AE775),6)</f>
        <v>0</v>
      </c>
      <c r="AE775">
        <f t="shared" si="572"/>
        <v>0</v>
      </c>
      <c r="AF775">
        <f t="shared" si="572"/>
        <v>0</v>
      </c>
      <c r="AG775">
        <f t="shared" si="555"/>
        <v>0</v>
      </c>
      <c r="AH775">
        <f t="shared" si="573"/>
        <v>0</v>
      </c>
      <c r="AI775">
        <f t="shared" si="573"/>
        <v>0</v>
      </c>
      <c r="AJ775">
        <f t="shared" si="556"/>
        <v>0</v>
      </c>
      <c r="AK775">
        <v>60840.08</v>
      </c>
      <c r="AL775">
        <v>60840.08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1</v>
      </c>
      <c r="AW775">
        <v>1</v>
      </c>
      <c r="AZ775">
        <v>1</v>
      </c>
      <c r="BA775">
        <v>1</v>
      </c>
      <c r="BB775">
        <v>1</v>
      </c>
      <c r="BC775">
        <v>1.23</v>
      </c>
      <c r="BD775" t="s">
        <v>3</v>
      </c>
      <c r="BE775" t="s">
        <v>3</v>
      </c>
      <c r="BF775" t="s">
        <v>3</v>
      </c>
      <c r="BG775" t="s">
        <v>3</v>
      </c>
      <c r="BH775">
        <v>3</v>
      </c>
      <c r="BI775">
        <v>1</v>
      </c>
      <c r="BJ775" t="s">
        <v>293</v>
      </c>
      <c r="BM775">
        <v>500001</v>
      </c>
      <c r="BN775">
        <v>0</v>
      </c>
      <c r="BO775" t="s">
        <v>291</v>
      </c>
      <c r="BP775">
        <v>1</v>
      </c>
      <c r="BQ775">
        <v>8</v>
      </c>
      <c r="BR775">
        <v>0</v>
      </c>
      <c r="BS775">
        <v>1</v>
      </c>
      <c r="BT775">
        <v>1</v>
      </c>
      <c r="BU775">
        <v>1</v>
      </c>
      <c r="BV775">
        <v>1</v>
      </c>
      <c r="BW775">
        <v>1</v>
      </c>
      <c r="BX775">
        <v>1</v>
      </c>
      <c r="BY775" t="s">
        <v>3</v>
      </c>
      <c r="BZ775">
        <v>0</v>
      </c>
      <c r="CA775">
        <v>0</v>
      </c>
      <c r="CB775" t="s">
        <v>3</v>
      </c>
      <c r="CE775">
        <v>0</v>
      </c>
      <c r="CF775">
        <v>0</v>
      </c>
      <c r="CG775">
        <v>0</v>
      </c>
      <c r="CM775">
        <v>0</v>
      </c>
      <c r="CN775" t="s">
        <v>3</v>
      </c>
      <c r="CO775">
        <v>0</v>
      </c>
      <c r="CP775">
        <f t="shared" si="557"/>
        <v>0</v>
      </c>
      <c r="CQ775">
        <f>ROUND(AL775*BC775,2)</f>
        <v>74833.3</v>
      </c>
      <c r="CR775">
        <f>ROUND(AM775*BB775,2)</f>
        <v>0</v>
      </c>
      <c r="CS775">
        <f>ROUND(AN775*BS775,2)</f>
        <v>0</v>
      </c>
      <c r="CT775">
        <f>ROUND(AO775*BA775,2)</f>
        <v>0</v>
      </c>
      <c r="CU775">
        <f t="shared" si="558"/>
        <v>0</v>
      </c>
      <c r="CV775">
        <f t="shared" si="574"/>
        <v>0</v>
      </c>
      <c r="CW775">
        <f t="shared" si="574"/>
        <v>0</v>
      </c>
      <c r="CX775">
        <f t="shared" si="559"/>
        <v>0</v>
      </c>
      <c r="CY775">
        <f>0</f>
        <v>0</v>
      </c>
      <c r="CZ775">
        <f>0</f>
        <v>0</v>
      </c>
      <c r="DC775" t="s">
        <v>3</v>
      </c>
      <c r="DD775" t="s">
        <v>3</v>
      </c>
      <c r="DE775" t="s">
        <v>3</v>
      </c>
      <c r="DF775" t="s">
        <v>3</v>
      </c>
      <c r="DG775" t="s">
        <v>3</v>
      </c>
      <c r="DH775" t="s">
        <v>3</v>
      </c>
      <c r="DI775" t="s">
        <v>3</v>
      </c>
      <c r="DJ775" t="s">
        <v>3</v>
      </c>
      <c r="DK775" t="s">
        <v>3</v>
      </c>
      <c r="DL775" t="s">
        <v>3</v>
      </c>
      <c r="DM775" t="s">
        <v>3</v>
      </c>
      <c r="DN775">
        <v>0</v>
      </c>
      <c r="DO775">
        <v>0</v>
      </c>
      <c r="DP775">
        <v>1</v>
      </c>
      <c r="DQ775">
        <v>1</v>
      </c>
      <c r="DU775">
        <v>1009</v>
      </c>
      <c r="DV775" t="s">
        <v>33</v>
      </c>
      <c r="DW775" t="s">
        <v>33</v>
      </c>
      <c r="DX775">
        <v>1000</v>
      </c>
      <c r="DZ775" t="s">
        <v>3</v>
      </c>
      <c r="EA775" t="s">
        <v>3</v>
      </c>
      <c r="EB775" t="s">
        <v>3</v>
      </c>
      <c r="EC775" t="s">
        <v>3</v>
      </c>
      <c r="EE775">
        <v>31727907</v>
      </c>
      <c r="EF775">
        <v>8</v>
      </c>
      <c r="EG775" t="s">
        <v>73</v>
      </c>
      <c r="EH775">
        <v>0</v>
      </c>
      <c r="EI775" t="s">
        <v>3</v>
      </c>
      <c r="EJ775">
        <v>1</v>
      </c>
      <c r="EK775">
        <v>500001</v>
      </c>
      <c r="EL775" t="s">
        <v>74</v>
      </c>
      <c r="EM775" t="s">
        <v>75</v>
      </c>
      <c r="EO775" t="s">
        <v>3</v>
      </c>
      <c r="EQ775">
        <v>0</v>
      </c>
      <c r="ER775">
        <v>60840.08</v>
      </c>
      <c r="ES775">
        <v>60840.08</v>
      </c>
      <c r="ET775">
        <v>0</v>
      </c>
      <c r="EU775">
        <v>0</v>
      </c>
      <c r="EV775">
        <v>0</v>
      </c>
      <c r="EW775">
        <v>0</v>
      </c>
      <c r="EX775">
        <v>0</v>
      </c>
      <c r="EY775">
        <v>0</v>
      </c>
      <c r="FQ775">
        <v>0</v>
      </c>
      <c r="FR775">
        <f t="shared" si="560"/>
        <v>0</v>
      </c>
      <c r="FS775">
        <v>0</v>
      </c>
      <c r="FX775">
        <v>0</v>
      </c>
      <c r="FY775">
        <v>0</v>
      </c>
      <c r="GA775" t="s">
        <v>3</v>
      </c>
      <c r="GD775">
        <v>1</v>
      </c>
      <c r="GF775">
        <v>-2132977165</v>
      </c>
      <c r="GG775">
        <v>2</v>
      </c>
      <c r="GH775">
        <v>1</v>
      </c>
      <c r="GI775">
        <v>2</v>
      </c>
      <c r="GJ775">
        <v>0</v>
      </c>
      <c r="GK775">
        <v>0</v>
      </c>
      <c r="GL775">
        <f t="shared" si="561"/>
        <v>0</v>
      </c>
      <c r="GM775">
        <f t="shared" si="562"/>
        <v>0</v>
      </c>
      <c r="GN775">
        <f t="shared" si="563"/>
        <v>0</v>
      </c>
      <c r="GO775">
        <f t="shared" si="564"/>
        <v>0</v>
      </c>
      <c r="GP775">
        <f t="shared" si="565"/>
        <v>0</v>
      </c>
      <c r="GR775">
        <v>0</v>
      </c>
      <c r="GS775">
        <v>3</v>
      </c>
      <c r="GT775">
        <v>0</v>
      </c>
      <c r="GU775" t="s">
        <v>3</v>
      </c>
      <c r="GV775">
        <f t="shared" si="566"/>
        <v>0</v>
      </c>
      <c r="GW775">
        <v>1</v>
      </c>
      <c r="GX775">
        <f t="shared" si="567"/>
        <v>0</v>
      </c>
      <c r="HA775">
        <v>0</v>
      </c>
      <c r="HB775">
        <v>0</v>
      </c>
      <c r="HC775">
        <f t="shared" si="568"/>
        <v>0</v>
      </c>
      <c r="HE775" t="s">
        <v>3</v>
      </c>
      <c r="HF775" t="s">
        <v>3</v>
      </c>
      <c r="HM775" t="s">
        <v>3</v>
      </c>
      <c r="HN775" t="s">
        <v>3</v>
      </c>
      <c r="HO775" t="s">
        <v>3</v>
      </c>
      <c r="HP775" t="s">
        <v>3</v>
      </c>
      <c r="HQ775" t="s">
        <v>3</v>
      </c>
      <c r="IK775">
        <v>0</v>
      </c>
    </row>
    <row r="776" spans="1:245" x14ac:dyDescent="0.2">
      <c r="A776">
        <v>17</v>
      </c>
      <c r="B776">
        <v>1</v>
      </c>
      <c r="C776">
        <f>ROW(SmtRes!A511)</f>
        <v>511</v>
      </c>
      <c r="D776">
        <f>ROW(EtalonRes!A511)</f>
        <v>511</v>
      </c>
      <c r="E776" t="s">
        <v>716</v>
      </c>
      <c r="F776" t="s">
        <v>565</v>
      </c>
      <c r="G776" t="s">
        <v>566</v>
      </c>
      <c r="H776" t="s">
        <v>22</v>
      </c>
      <c r="I776">
        <v>0</v>
      </c>
      <c r="J776">
        <v>0</v>
      </c>
      <c r="K776">
        <v>0</v>
      </c>
      <c r="O776">
        <f t="shared" si="549"/>
        <v>0</v>
      </c>
      <c r="P776">
        <f>SUMIF(SmtRes!AQ510:'SmtRes'!AQ511,"=1",SmtRes!DF510:'SmtRes'!DF511)</f>
        <v>0</v>
      </c>
      <c r="Q776">
        <f>SUMIF(SmtRes!AQ510:'SmtRes'!AQ511,"=1",SmtRes!DG510:'SmtRes'!DG511)</f>
        <v>0</v>
      </c>
      <c r="R776">
        <f>SUMIF(SmtRes!AQ510:'SmtRes'!AQ511,"=1",SmtRes!DH510:'SmtRes'!DH511)</f>
        <v>0</v>
      </c>
      <c r="S776">
        <f>SUMIF(SmtRes!AQ510:'SmtRes'!AQ511,"=1",SmtRes!DI510:'SmtRes'!DI511)</f>
        <v>0</v>
      </c>
      <c r="T776">
        <f t="shared" si="550"/>
        <v>0</v>
      </c>
      <c r="U776">
        <f>SUMIF(SmtRes!AQ510:'SmtRes'!AQ511,"=1",SmtRes!CV510:'SmtRes'!CV511)</f>
        <v>0</v>
      </c>
      <c r="V776">
        <f>SUMIF(SmtRes!AQ510:'SmtRes'!AQ511,"=1",SmtRes!CW510:'SmtRes'!CW511)</f>
        <v>0</v>
      </c>
      <c r="W776">
        <f t="shared" si="551"/>
        <v>0</v>
      </c>
      <c r="X776">
        <f t="shared" si="552"/>
        <v>0</v>
      </c>
      <c r="Y776">
        <f t="shared" si="553"/>
        <v>0</v>
      </c>
      <c r="AA776">
        <v>32945098</v>
      </c>
      <c r="AB776">
        <f t="shared" si="554"/>
        <v>14741.2896</v>
      </c>
      <c r="AC776">
        <f>ROUND((0),6)</f>
        <v>0</v>
      </c>
      <c r="AD776">
        <f>ROUND((((0)-(0))+AE776),6)</f>
        <v>0</v>
      </c>
      <c r="AE776">
        <f>ROUND((0),6)</f>
        <v>0</v>
      </c>
      <c r="AF776">
        <f>ROUND((SUM(SmtRes!BT510:'SmtRes'!BT511)),6)</f>
        <v>14741.2896</v>
      </c>
      <c r="AG776">
        <f t="shared" si="555"/>
        <v>0</v>
      </c>
      <c r="AH776">
        <f>(SUM(SmtRes!BU510:'SmtRes'!BU511))</f>
        <v>36.28</v>
      </c>
      <c r="AI776">
        <f>(0)</f>
        <v>0</v>
      </c>
      <c r="AJ776">
        <f t="shared" si="556"/>
        <v>0</v>
      </c>
      <c r="AK776">
        <v>14741.2896</v>
      </c>
      <c r="AL776">
        <v>0</v>
      </c>
      <c r="AM776">
        <v>0</v>
      </c>
      <c r="AN776">
        <v>0</v>
      </c>
      <c r="AO776">
        <v>14741.2896</v>
      </c>
      <c r="AP776">
        <v>0</v>
      </c>
      <c r="AQ776">
        <v>36.28</v>
      </c>
      <c r="AR776">
        <v>0</v>
      </c>
      <c r="AS776">
        <v>0</v>
      </c>
      <c r="AT776">
        <v>90</v>
      </c>
      <c r="AU776">
        <v>47</v>
      </c>
      <c r="AV776">
        <v>1</v>
      </c>
      <c r="AW776">
        <v>1</v>
      </c>
      <c r="AZ776">
        <v>1</v>
      </c>
      <c r="BA776">
        <v>1</v>
      </c>
      <c r="BB776">
        <v>1</v>
      </c>
      <c r="BC776">
        <v>1</v>
      </c>
      <c r="BD776" t="s">
        <v>3</v>
      </c>
      <c r="BE776" t="s">
        <v>3</v>
      </c>
      <c r="BF776" t="s">
        <v>3</v>
      </c>
      <c r="BG776" t="s">
        <v>3</v>
      </c>
      <c r="BH776">
        <v>0</v>
      </c>
      <c r="BI776">
        <v>1</v>
      </c>
      <c r="BJ776" t="s">
        <v>567</v>
      </c>
      <c r="BM776">
        <v>56001</v>
      </c>
      <c r="BN776">
        <v>0</v>
      </c>
      <c r="BO776" t="s">
        <v>3</v>
      </c>
      <c r="BP776">
        <v>0</v>
      </c>
      <c r="BQ776">
        <v>6</v>
      </c>
      <c r="BR776">
        <v>0</v>
      </c>
      <c r="BS776">
        <v>1</v>
      </c>
      <c r="BT776">
        <v>1</v>
      </c>
      <c r="BU776">
        <v>1</v>
      </c>
      <c r="BV776">
        <v>1</v>
      </c>
      <c r="BW776">
        <v>1</v>
      </c>
      <c r="BX776">
        <v>1</v>
      </c>
      <c r="BY776" t="s">
        <v>3</v>
      </c>
      <c r="BZ776">
        <v>90</v>
      </c>
      <c r="CA776">
        <v>47</v>
      </c>
      <c r="CB776" t="s">
        <v>3</v>
      </c>
      <c r="CE776">
        <v>0</v>
      </c>
      <c r="CF776">
        <v>0</v>
      </c>
      <c r="CG776">
        <v>0</v>
      </c>
      <c r="CM776">
        <v>0</v>
      </c>
      <c r="CN776" t="s">
        <v>3</v>
      </c>
      <c r="CO776">
        <v>0</v>
      </c>
      <c r="CP776">
        <f t="shared" si="557"/>
        <v>0</v>
      </c>
      <c r="CQ776">
        <f>SUMIF(SmtRes!AQ510:'SmtRes'!AQ511,"=1",SmtRes!AA510:'SmtRes'!AA511)</f>
        <v>0</v>
      </c>
      <c r="CR776">
        <f>SUMIF(SmtRes!AQ510:'SmtRes'!AQ511,"=1",SmtRes!AB510:'SmtRes'!AB511)</f>
        <v>0</v>
      </c>
      <c r="CS776">
        <f>SUMIF(SmtRes!AQ510:'SmtRes'!AQ511,"=1",SmtRes!AC510:'SmtRes'!AC511)</f>
        <v>0</v>
      </c>
      <c r="CT776">
        <f>SUMIF(SmtRes!AQ510:'SmtRes'!AQ511,"=1",SmtRes!AD510:'SmtRes'!AD511)</f>
        <v>406.32</v>
      </c>
      <c r="CU776">
        <f t="shared" si="558"/>
        <v>0</v>
      </c>
      <c r="CV776">
        <f>SUMIF(SmtRes!AQ510:'SmtRes'!AQ511,"=1",SmtRes!BU510:'SmtRes'!BU511)</f>
        <v>36.28</v>
      </c>
      <c r="CW776">
        <f>SUMIF(SmtRes!AQ510:'SmtRes'!AQ511,"=1",SmtRes!BV510:'SmtRes'!BV511)</f>
        <v>0</v>
      </c>
      <c r="CX776">
        <f t="shared" si="559"/>
        <v>0</v>
      </c>
      <c r="CY776">
        <f t="shared" ref="CY776:CY783" si="575">(((S776+R776)*AT776)/100)</f>
        <v>0</v>
      </c>
      <c r="CZ776">
        <f t="shared" ref="CZ776:CZ783" si="576">(((S776+R776)*AU776)/100)</f>
        <v>0</v>
      </c>
      <c r="DC776" t="s">
        <v>3</v>
      </c>
      <c r="DD776" t="s">
        <v>3</v>
      </c>
      <c r="DE776" t="s">
        <v>3</v>
      </c>
      <c r="DF776" t="s">
        <v>3</v>
      </c>
      <c r="DG776" t="s">
        <v>3</v>
      </c>
      <c r="DH776" t="s">
        <v>3</v>
      </c>
      <c r="DI776" t="s">
        <v>3</v>
      </c>
      <c r="DJ776" t="s">
        <v>3</v>
      </c>
      <c r="DK776" t="s">
        <v>3</v>
      </c>
      <c r="DL776" t="s">
        <v>3</v>
      </c>
      <c r="DM776" t="s">
        <v>3</v>
      </c>
      <c r="DN776">
        <v>0</v>
      </c>
      <c r="DO776">
        <v>0</v>
      </c>
      <c r="DP776">
        <v>1</v>
      </c>
      <c r="DQ776">
        <v>1</v>
      </c>
      <c r="DU776">
        <v>1005</v>
      </c>
      <c r="DV776" t="s">
        <v>22</v>
      </c>
      <c r="DW776" t="s">
        <v>22</v>
      </c>
      <c r="DX776">
        <v>100</v>
      </c>
      <c r="DZ776" t="s">
        <v>3</v>
      </c>
      <c r="EA776" t="s">
        <v>3</v>
      </c>
      <c r="EB776" t="s">
        <v>3</v>
      </c>
      <c r="EC776" t="s">
        <v>3</v>
      </c>
      <c r="EE776">
        <v>31728051</v>
      </c>
      <c r="EF776">
        <v>6</v>
      </c>
      <c r="EG776" t="s">
        <v>52</v>
      </c>
      <c r="EH776">
        <v>90</v>
      </c>
      <c r="EI776" t="s">
        <v>568</v>
      </c>
      <c r="EJ776">
        <v>1</v>
      </c>
      <c r="EK776">
        <v>56001</v>
      </c>
      <c r="EL776" t="s">
        <v>568</v>
      </c>
      <c r="EM776" t="s">
        <v>569</v>
      </c>
      <c r="EO776" t="s">
        <v>3</v>
      </c>
      <c r="EQ776">
        <v>0</v>
      </c>
      <c r="ER776">
        <v>0</v>
      </c>
      <c r="ES776">
        <v>0</v>
      </c>
      <c r="ET776">
        <v>0</v>
      </c>
      <c r="EU776">
        <v>0</v>
      </c>
      <c r="EV776">
        <v>0</v>
      </c>
      <c r="EW776">
        <v>36.28</v>
      </c>
      <c r="EX776">
        <v>0</v>
      </c>
      <c r="EY776">
        <v>0</v>
      </c>
      <c r="FQ776">
        <v>0</v>
      </c>
      <c r="FR776">
        <f t="shared" si="560"/>
        <v>0</v>
      </c>
      <c r="FS776">
        <v>0</v>
      </c>
      <c r="FX776">
        <v>90</v>
      </c>
      <c r="FY776">
        <v>47</v>
      </c>
      <c r="GA776" t="s">
        <v>3</v>
      </c>
      <c r="GD776">
        <v>1</v>
      </c>
      <c r="GF776">
        <v>-394335797</v>
      </c>
      <c r="GG776">
        <v>2</v>
      </c>
      <c r="GH776">
        <v>1</v>
      </c>
      <c r="GI776">
        <v>-2</v>
      </c>
      <c r="GJ776">
        <v>0</v>
      </c>
      <c r="GK776">
        <v>0</v>
      </c>
      <c r="GL776">
        <f t="shared" si="561"/>
        <v>0</v>
      </c>
      <c r="GM776">
        <f t="shared" si="562"/>
        <v>0</v>
      </c>
      <c r="GN776">
        <f t="shared" si="563"/>
        <v>0</v>
      </c>
      <c r="GO776">
        <f t="shared" si="564"/>
        <v>0</v>
      </c>
      <c r="GP776">
        <f t="shared" si="565"/>
        <v>0</v>
      </c>
      <c r="GR776">
        <v>0</v>
      </c>
      <c r="GS776">
        <v>3</v>
      </c>
      <c r="GT776">
        <v>0</v>
      </c>
      <c r="GU776" t="s">
        <v>3</v>
      </c>
      <c r="GV776">
        <f t="shared" si="566"/>
        <v>0</v>
      </c>
      <c r="GW776">
        <v>1</v>
      </c>
      <c r="GX776">
        <f t="shared" si="567"/>
        <v>0</v>
      </c>
      <c r="HA776">
        <v>0</v>
      </c>
      <c r="HB776">
        <v>0</v>
      </c>
      <c r="HC776">
        <f t="shared" si="568"/>
        <v>0</v>
      </c>
      <c r="HE776" t="s">
        <v>3</v>
      </c>
      <c r="HF776" t="s">
        <v>3</v>
      </c>
      <c r="HM776" t="s">
        <v>3</v>
      </c>
      <c r="HN776" t="s">
        <v>570</v>
      </c>
      <c r="HO776" t="s">
        <v>571</v>
      </c>
      <c r="HP776" t="s">
        <v>568</v>
      </c>
      <c r="HQ776" t="s">
        <v>568</v>
      </c>
      <c r="IK776">
        <v>0</v>
      </c>
    </row>
    <row r="777" spans="1:245" x14ac:dyDescent="0.2">
      <c r="A777">
        <v>18</v>
      </c>
      <c r="B777">
        <v>1</v>
      </c>
      <c r="C777">
        <v>511</v>
      </c>
      <c r="E777" t="s">
        <v>717</v>
      </c>
      <c r="F777" t="s">
        <v>31</v>
      </c>
      <c r="G777" t="s">
        <v>32</v>
      </c>
      <c r="H777" t="s">
        <v>33</v>
      </c>
      <c r="I777">
        <v>0</v>
      </c>
      <c r="J777">
        <v>1.1800000000000002</v>
      </c>
      <c r="K777">
        <v>0</v>
      </c>
      <c r="O777">
        <f t="shared" si="549"/>
        <v>0</v>
      </c>
      <c r="P777">
        <f>ROUND(CQ777*I777,2)</f>
        <v>0</v>
      </c>
      <c r="Q777">
        <f>ROUND(CR777*I777,2)</f>
        <v>0</v>
      </c>
      <c r="R777">
        <f>ROUND(CS777*I777,2)</f>
        <v>0</v>
      </c>
      <c r="S777">
        <f>ROUND(CT777*I777,2)</f>
        <v>0</v>
      </c>
      <c r="T777">
        <f t="shared" si="550"/>
        <v>0</v>
      </c>
      <c r="U777">
        <f>ROUND(CV777*I777,7)</f>
        <v>0</v>
      </c>
      <c r="V777">
        <f>ROUND(CW777*I777,7)</f>
        <v>0</v>
      </c>
      <c r="W777">
        <f t="shared" si="551"/>
        <v>0</v>
      </c>
      <c r="X777">
        <f t="shared" si="552"/>
        <v>0</v>
      </c>
      <c r="Y777">
        <f t="shared" si="553"/>
        <v>0</v>
      </c>
      <c r="AA777">
        <v>32945098</v>
      </c>
      <c r="AB777">
        <f t="shared" si="554"/>
        <v>0</v>
      </c>
      <c r="AC777">
        <f>ROUND((ES777),6)</f>
        <v>0</v>
      </c>
      <c r="AD777">
        <f>ROUND((((ET777)-(EU777))+AE777),6)</f>
        <v>0</v>
      </c>
      <c r="AE777">
        <f>ROUND((EU777),6)</f>
        <v>0</v>
      </c>
      <c r="AF777">
        <f>ROUND((EV777),6)</f>
        <v>0</v>
      </c>
      <c r="AG777">
        <f t="shared" si="555"/>
        <v>0</v>
      </c>
      <c r="AH777">
        <f>(EW777)</f>
        <v>0</v>
      </c>
      <c r="AI777">
        <f>(EX777)</f>
        <v>0</v>
      </c>
      <c r="AJ777">
        <f t="shared" si="556"/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90</v>
      </c>
      <c r="AU777">
        <v>47</v>
      </c>
      <c r="AV777">
        <v>1</v>
      </c>
      <c r="AW777">
        <v>1</v>
      </c>
      <c r="AZ777">
        <v>1</v>
      </c>
      <c r="BA777">
        <v>1</v>
      </c>
      <c r="BB777">
        <v>1</v>
      </c>
      <c r="BC777">
        <v>1</v>
      </c>
      <c r="BD777" t="s">
        <v>3</v>
      </c>
      <c r="BE777" t="s">
        <v>3</v>
      </c>
      <c r="BF777" t="s">
        <v>3</v>
      </c>
      <c r="BG777" t="s">
        <v>3</v>
      </c>
      <c r="BH777">
        <v>3</v>
      </c>
      <c r="BI777">
        <v>1</v>
      </c>
      <c r="BJ777" t="s">
        <v>3</v>
      </c>
      <c r="BM777">
        <v>56001</v>
      </c>
      <c r="BN777">
        <v>0</v>
      </c>
      <c r="BO777" t="s">
        <v>3</v>
      </c>
      <c r="BP777">
        <v>0</v>
      </c>
      <c r="BQ777">
        <v>6</v>
      </c>
      <c r="BR777">
        <v>0</v>
      </c>
      <c r="BS777">
        <v>1</v>
      </c>
      <c r="BT777">
        <v>1</v>
      </c>
      <c r="BU777">
        <v>1</v>
      </c>
      <c r="BV777">
        <v>1</v>
      </c>
      <c r="BW777">
        <v>1</v>
      </c>
      <c r="BX777">
        <v>1</v>
      </c>
      <c r="BY777" t="s">
        <v>3</v>
      </c>
      <c r="BZ777">
        <v>90</v>
      </c>
      <c r="CA777">
        <v>47</v>
      </c>
      <c r="CB777" t="s">
        <v>3</v>
      </c>
      <c r="CE777">
        <v>0</v>
      </c>
      <c r="CF777">
        <v>0</v>
      </c>
      <c r="CG777">
        <v>0</v>
      </c>
      <c r="CM777">
        <v>0</v>
      </c>
      <c r="CN777" t="s">
        <v>3</v>
      </c>
      <c r="CO777">
        <v>0</v>
      </c>
      <c r="CP777">
        <f t="shared" si="557"/>
        <v>0</v>
      </c>
      <c r="CQ777">
        <f>ROUND(AL777*BC777,2)</f>
        <v>0</v>
      </c>
      <c r="CR777">
        <f>ROUND(AM777*BB777,2)</f>
        <v>0</v>
      </c>
      <c r="CS777">
        <f>ROUND(AN777*BS777,2)</f>
        <v>0</v>
      </c>
      <c r="CT777">
        <f>ROUND(AO777*BA777,2)</f>
        <v>0</v>
      </c>
      <c r="CU777">
        <f t="shared" si="558"/>
        <v>0</v>
      </c>
      <c r="CV777">
        <f>AH777</f>
        <v>0</v>
      </c>
      <c r="CW777">
        <f>AI777</f>
        <v>0</v>
      </c>
      <c r="CX777">
        <f t="shared" si="559"/>
        <v>0</v>
      </c>
      <c r="CY777">
        <f t="shared" si="575"/>
        <v>0</v>
      </c>
      <c r="CZ777">
        <f t="shared" si="576"/>
        <v>0</v>
      </c>
      <c r="DC777" t="s">
        <v>3</v>
      </c>
      <c r="DD777" t="s">
        <v>3</v>
      </c>
      <c r="DE777" t="s">
        <v>3</v>
      </c>
      <c r="DF777" t="s">
        <v>3</v>
      </c>
      <c r="DG777" t="s">
        <v>3</v>
      </c>
      <c r="DH777" t="s">
        <v>3</v>
      </c>
      <c r="DI777" t="s">
        <v>3</v>
      </c>
      <c r="DJ777" t="s">
        <v>3</v>
      </c>
      <c r="DK777" t="s">
        <v>3</v>
      </c>
      <c r="DL777" t="s">
        <v>3</v>
      </c>
      <c r="DM777" t="s">
        <v>3</v>
      </c>
      <c r="DN777">
        <v>0</v>
      </c>
      <c r="DO777">
        <v>0</v>
      </c>
      <c r="DP777">
        <v>1</v>
      </c>
      <c r="DQ777">
        <v>1</v>
      </c>
      <c r="DU777">
        <v>1009</v>
      </c>
      <c r="DV777" t="s">
        <v>33</v>
      </c>
      <c r="DW777" t="s">
        <v>33</v>
      </c>
      <c r="DX777">
        <v>1000</v>
      </c>
      <c r="DZ777" t="s">
        <v>3</v>
      </c>
      <c r="EA777" t="s">
        <v>3</v>
      </c>
      <c r="EB777" t="s">
        <v>3</v>
      </c>
      <c r="EC777" t="s">
        <v>3</v>
      </c>
      <c r="EE777">
        <v>31728051</v>
      </c>
      <c r="EF777">
        <v>6</v>
      </c>
      <c r="EG777" t="s">
        <v>52</v>
      </c>
      <c r="EH777">
        <v>90</v>
      </c>
      <c r="EI777" t="s">
        <v>568</v>
      </c>
      <c r="EJ777">
        <v>1</v>
      </c>
      <c r="EK777">
        <v>56001</v>
      </c>
      <c r="EL777" t="s">
        <v>568</v>
      </c>
      <c r="EM777" t="s">
        <v>569</v>
      </c>
      <c r="EO777" t="s">
        <v>3</v>
      </c>
      <c r="EQ777">
        <v>0</v>
      </c>
      <c r="ER777">
        <v>0</v>
      </c>
      <c r="ES777">
        <v>0</v>
      </c>
      <c r="ET777">
        <v>0</v>
      </c>
      <c r="EU777">
        <v>0</v>
      </c>
      <c r="EV777">
        <v>0</v>
      </c>
      <c r="EW777">
        <v>0</v>
      </c>
      <c r="EX777">
        <v>0</v>
      </c>
      <c r="FQ777">
        <v>0</v>
      </c>
      <c r="FR777">
        <f t="shared" si="560"/>
        <v>0</v>
      </c>
      <c r="FS777">
        <v>0</v>
      </c>
      <c r="FX777">
        <v>90</v>
      </c>
      <c r="FY777">
        <v>47</v>
      </c>
      <c r="GA777" t="s">
        <v>3</v>
      </c>
      <c r="GD777">
        <v>1</v>
      </c>
      <c r="GF777">
        <v>2102561428</v>
      </c>
      <c r="GG777">
        <v>2</v>
      </c>
      <c r="GH777">
        <v>1</v>
      </c>
      <c r="GI777">
        <v>-2</v>
      </c>
      <c r="GJ777">
        <v>0</v>
      </c>
      <c r="GK777">
        <v>0</v>
      </c>
      <c r="GL777">
        <f t="shared" si="561"/>
        <v>0</v>
      </c>
      <c r="GM777">
        <f t="shared" si="562"/>
        <v>0</v>
      </c>
      <c r="GN777">
        <f t="shared" si="563"/>
        <v>0</v>
      </c>
      <c r="GO777">
        <f t="shared" si="564"/>
        <v>0</v>
      </c>
      <c r="GP777">
        <f t="shared" si="565"/>
        <v>0</v>
      </c>
      <c r="GR777">
        <v>0</v>
      </c>
      <c r="GS777">
        <v>3</v>
      </c>
      <c r="GT777">
        <v>0</v>
      </c>
      <c r="GU777" t="s">
        <v>3</v>
      </c>
      <c r="GV777">
        <f t="shared" si="566"/>
        <v>0</v>
      </c>
      <c r="GW777">
        <v>1</v>
      </c>
      <c r="GX777">
        <f t="shared" si="567"/>
        <v>0</v>
      </c>
      <c r="HA777">
        <v>0</v>
      </c>
      <c r="HB777">
        <v>0</v>
      </c>
      <c r="HC777">
        <f t="shared" si="568"/>
        <v>0</v>
      </c>
      <c r="HE777" t="s">
        <v>3</v>
      </c>
      <c r="HF777" t="s">
        <v>3</v>
      </c>
      <c r="HM777" t="s">
        <v>3</v>
      </c>
      <c r="HN777" t="s">
        <v>570</v>
      </c>
      <c r="HO777" t="s">
        <v>571</v>
      </c>
      <c r="HP777" t="s">
        <v>568</v>
      </c>
      <c r="HQ777" t="s">
        <v>568</v>
      </c>
      <c r="IK777">
        <v>0</v>
      </c>
    </row>
    <row r="778" spans="1:245" x14ac:dyDescent="0.2">
      <c r="A778">
        <v>17</v>
      </c>
      <c r="B778">
        <v>1</v>
      </c>
      <c r="C778">
        <f>ROW(SmtRes!A515)</f>
        <v>515</v>
      </c>
      <c r="D778">
        <f>ROW(EtalonRes!A515)</f>
        <v>515</v>
      </c>
      <c r="E778" t="s">
        <v>718</v>
      </c>
      <c r="F778" t="s">
        <v>574</v>
      </c>
      <c r="G778" t="s">
        <v>575</v>
      </c>
      <c r="H778" t="s">
        <v>203</v>
      </c>
      <c r="I778">
        <v>0</v>
      </c>
      <c r="J778">
        <v>0</v>
      </c>
      <c r="K778">
        <v>0</v>
      </c>
      <c r="O778">
        <f t="shared" si="549"/>
        <v>0</v>
      </c>
      <c r="P778">
        <f>SUMIF(SmtRes!AQ512:'SmtRes'!AQ515,"=1",SmtRes!DF512:'SmtRes'!DF515)</f>
        <v>0</v>
      </c>
      <c r="Q778">
        <f>SUMIF(SmtRes!AQ512:'SmtRes'!AQ515,"=1",SmtRes!DG512:'SmtRes'!DG515)</f>
        <v>0</v>
      </c>
      <c r="R778">
        <f>SUMIF(SmtRes!AQ512:'SmtRes'!AQ515,"=1",SmtRes!DH512:'SmtRes'!DH515)</f>
        <v>0</v>
      </c>
      <c r="S778">
        <f>SUMIF(SmtRes!AQ512:'SmtRes'!AQ515,"=1",SmtRes!DI512:'SmtRes'!DI515)</f>
        <v>0</v>
      </c>
      <c r="T778">
        <f t="shared" si="550"/>
        <v>0</v>
      </c>
      <c r="U778">
        <f>SUMIF(SmtRes!AQ512:'SmtRes'!AQ515,"=1",SmtRes!CV512:'SmtRes'!CV515)</f>
        <v>0</v>
      </c>
      <c r="V778">
        <f>SUMIF(SmtRes!AQ512:'SmtRes'!AQ515,"=1",SmtRes!CW512:'SmtRes'!CW515)</f>
        <v>0</v>
      </c>
      <c r="W778">
        <f t="shared" si="551"/>
        <v>0</v>
      </c>
      <c r="X778">
        <f t="shared" si="552"/>
        <v>0</v>
      </c>
      <c r="Y778">
        <f t="shared" si="553"/>
        <v>0</v>
      </c>
      <c r="AA778">
        <v>32945098</v>
      </c>
      <c r="AB778">
        <f t="shared" si="554"/>
        <v>73509.414000000004</v>
      </c>
      <c r="AC778">
        <f>ROUND((0),6)</f>
        <v>0</v>
      </c>
      <c r="AD778">
        <f>ROUND((((0)-(0))+AE778),6)</f>
        <v>0</v>
      </c>
      <c r="AE778">
        <f>ROUND((0),6)</f>
        <v>0</v>
      </c>
      <c r="AF778">
        <f>ROUND((SUM(SmtRes!BT512:'SmtRes'!BT515)),6)</f>
        <v>73509.414000000004</v>
      </c>
      <c r="AG778">
        <f t="shared" si="555"/>
        <v>0</v>
      </c>
      <c r="AH778">
        <f>(SUM(SmtRes!BU512:'SmtRes'!BU515))</f>
        <v>179.3</v>
      </c>
      <c r="AI778">
        <f>(0)</f>
        <v>0</v>
      </c>
      <c r="AJ778">
        <f t="shared" si="556"/>
        <v>0</v>
      </c>
      <c r="AK778">
        <v>73509.414000000004</v>
      </c>
      <c r="AL778">
        <v>0</v>
      </c>
      <c r="AM778">
        <v>0</v>
      </c>
      <c r="AN778">
        <v>0</v>
      </c>
      <c r="AO778">
        <v>73509.414000000004</v>
      </c>
      <c r="AP778">
        <v>0</v>
      </c>
      <c r="AQ778">
        <v>179.3</v>
      </c>
      <c r="AR778">
        <v>0</v>
      </c>
      <c r="AS778">
        <v>0</v>
      </c>
      <c r="AT778">
        <v>90</v>
      </c>
      <c r="AU778">
        <v>47</v>
      </c>
      <c r="AV778">
        <v>1</v>
      </c>
      <c r="AW778">
        <v>1</v>
      </c>
      <c r="AZ778">
        <v>1</v>
      </c>
      <c r="BA778">
        <v>1</v>
      </c>
      <c r="BB778">
        <v>1</v>
      </c>
      <c r="BC778">
        <v>1</v>
      </c>
      <c r="BD778" t="s">
        <v>3</v>
      </c>
      <c r="BE778" t="s">
        <v>3</v>
      </c>
      <c r="BF778" t="s">
        <v>3</v>
      </c>
      <c r="BG778" t="s">
        <v>3</v>
      </c>
      <c r="BH778">
        <v>0</v>
      </c>
      <c r="BI778">
        <v>1</v>
      </c>
      <c r="BJ778" t="s">
        <v>576</v>
      </c>
      <c r="BM778">
        <v>56001</v>
      </c>
      <c r="BN778">
        <v>0</v>
      </c>
      <c r="BO778" t="s">
        <v>3</v>
      </c>
      <c r="BP778">
        <v>0</v>
      </c>
      <c r="BQ778">
        <v>6</v>
      </c>
      <c r="BR778">
        <v>0</v>
      </c>
      <c r="BS778">
        <v>1</v>
      </c>
      <c r="BT778">
        <v>1</v>
      </c>
      <c r="BU778">
        <v>1</v>
      </c>
      <c r="BV778">
        <v>1</v>
      </c>
      <c r="BW778">
        <v>1</v>
      </c>
      <c r="BX778">
        <v>1</v>
      </c>
      <c r="BY778" t="s">
        <v>3</v>
      </c>
      <c r="BZ778">
        <v>90</v>
      </c>
      <c r="CA778">
        <v>47</v>
      </c>
      <c r="CB778" t="s">
        <v>3</v>
      </c>
      <c r="CE778">
        <v>0</v>
      </c>
      <c r="CF778">
        <v>0</v>
      </c>
      <c r="CG778">
        <v>0</v>
      </c>
      <c r="CM778">
        <v>0</v>
      </c>
      <c r="CN778" t="s">
        <v>3</v>
      </c>
      <c r="CO778">
        <v>0</v>
      </c>
      <c r="CP778">
        <f t="shared" si="557"/>
        <v>0</v>
      </c>
      <c r="CQ778">
        <f>SUMIF(SmtRes!AQ512:'SmtRes'!AQ515,"=1",SmtRes!AA512:'SmtRes'!AA515)</f>
        <v>0</v>
      </c>
      <c r="CR778">
        <f>SUMIF(SmtRes!AQ512:'SmtRes'!AQ515,"=1",SmtRes!AB512:'SmtRes'!AB515)</f>
        <v>0</v>
      </c>
      <c r="CS778">
        <f>SUMIF(SmtRes!AQ512:'SmtRes'!AQ515,"=1",SmtRes!AC512:'SmtRes'!AC515)</f>
        <v>0</v>
      </c>
      <c r="CT778">
        <f>SUMIF(SmtRes!AQ512:'SmtRes'!AQ515,"=1",SmtRes!AD512:'SmtRes'!AD515)</f>
        <v>409.98</v>
      </c>
      <c r="CU778">
        <f t="shared" si="558"/>
        <v>0</v>
      </c>
      <c r="CV778">
        <f>SUMIF(SmtRes!AQ512:'SmtRes'!AQ515,"=1",SmtRes!BU512:'SmtRes'!BU515)</f>
        <v>179.3</v>
      </c>
      <c r="CW778">
        <f>SUMIF(SmtRes!AQ512:'SmtRes'!AQ515,"=1",SmtRes!BV512:'SmtRes'!BV515)</f>
        <v>0</v>
      </c>
      <c r="CX778">
        <f t="shared" si="559"/>
        <v>0</v>
      </c>
      <c r="CY778">
        <f t="shared" si="575"/>
        <v>0</v>
      </c>
      <c r="CZ778">
        <f t="shared" si="576"/>
        <v>0</v>
      </c>
      <c r="DC778" t="s">
        <v>3</v>
      </c>
      <c r="DD778" t="s">
        <v>3</v>
      </c>
      <c r="DE778" t="s">
        <v>3</v>
      </c>
      <c r="DF778" t="s">
        <v>3</v>
      </c>
      <c r="DG778" t="s">
        <v>3</v>
      </c>
      <c r="DH778" t="s">
        <v>3</v>
      </c>
      <c r="DI778" t="s">
        <v>3</v>
      </c>
      <c r="DJ778" t="s">
        <v>3</v>
      </c>
      <c r="DK778" t="s">
        <v>3</v>
      </c>
      <c r="DL778" t="s">
        <v>3</v>
      </c>
      <c r="DM778" t="s">
        <v>3</v>
      </c>
      <c r="DN778">
        <v>0</v>
      </c>
      <c r="DO778">
        <v>0</v>
      </c>
      <c r="DP778">
        <v>1</v>
      </c>
      <c r="DQ778">
        <v>1</v>
      </c>
      <c r="DU778">
        <v>1013</v>
      </c>
      <c r="DV778" t="s">
        <v>203</v>
      </c>
      <c r="DW778" t="s">
        <v>203</v>
      </c>
      <c r="DX778">
        <v>1</v>
      </c>
      <c r="DZ778" t="s">
        <v>3</v>
      </c>
      <c r="EA778" t="s">
        <v>3</v>
      </c>
      <c r="EB778" t="s">
        <v>3</v>
      </c>
      <c r="EC778" t="s">
        <v>3</v>
      </c>
      <c r="EE778">
        <v>31728051</v>
      </c>
      <c r="EF778">
        <v>6</v>
      </c>
      <c r="EG778" t="s">
        <v>52</v>
      </c>
      <c r="EH778">
        <v>90</v>
      </c>
      <c r="EI778" t="s">
        <v>568</v>
      </c>
      <c r="EJ778">
        <v>1</v>
      </c>
      <c r="EK778">
        <v>56001</v>
      </c>
      <c r="EL778" t="s">
        <v>568</v>
      </c>
      <c r="EM778" t="s">
        <v>569</v>
      </c>
      <c r="EO778" t="s">
        <v>3</v>
      </c>
      <c r="EQ778">
        <v>0</v>
      </c>
      <c r="ER778">
        <v>0</v>
      </c>
      <c r="ES778">
        <v>0</v>
      </c>
      <c r="ET778">
        <v>0</v>
      </c>
      <c r="EU778">
        <v>0</v>
      </c>
      <c r="EV778">
        <v>0</v>
      </c>
      <c r="EW778">
        <v>179.3</v>
      </c>
      <c r="EX778">
        <v>0</v>
      </c>
      <c r="EY778">
        <v>0</v>
      </c>
      <c r="FQ778">
        <v>0</v>
      </c>
      <c r="FR778">
        <f t="shared" si="560"/>
        <v>0</v>
      </c>
      <c r="FS778">
        <v>0</v>
      </c>
      <c r="FX778">
        <v>90</v>
      </c>
      <c r="FY778">
        <v>47</v>
      </c>
      <c r="GA778" t="s">
        <v>3</v>
      </c>
      <c r="GD778">
        <v>1</v>
      </c>
      <c r="GF778">
        <v>-619413679</v>
      </c>
      <c r="GG778">
        <v>2</v>
      </c>
      <c r="GH778">
        <v>1</v>
      </c>
      <c r="GI778">
        <v>-2</v>
      </c>
      <c r="GJ778">
        <v>0</v>
      </c>
      <c r="GK778">
        <v>0</v>
      </c>
      <c r="GL778">
        <f t="shared" si="561"/>
        <v>0</v>
      </c>
      <c r="GM778">
        <f t="shared" si="562"/>
        <v>0</v>
      </c>
      <c r="GN778">
        <f t="shared" si="563"/>
        <v>0</v>
      </c>
      <c r="GO778">
        <f t="shared" si="564"/>
        <v>0</v>
      </c>
      <c r="GP778">
        <f t="shared" si="565"/>
        <v>0</v>
      </c>
      <c r="GR778">
        <v>0</v>
      </c>
      <c r="GS778">
        <v>3</v>
      </c>
      <c r="GT778">
        <v>0</v>
      </c>
      <c r="GU778" t="s">
        <v>3</v>
      </c>
      <c r="GV778">
        <f t="shared" si="566"/>
        <v>0</v>
      </c>
      <c r="GW778">
        <v>1</v>
      </c>
      <c r="GX778">
        <f t="shared" si="567"/>
        <v>0</v>
      </c>
      <c r="HA778">
        <v>0</v>
      </c>
      <c r="HB778">
        <v>0</v>
      </c>
      <c r="HC778">
        <f t="shared" si="568"/>
        <v>0</v>
      </c>
      <c r="HE778" t="s">
        <v>3</v>
      </c>
      <c r="HF778" t="s">
        <v>3</v>
      </c>
      <c r="HM778" t="s">
        <v>3</v>
      </c>
      <c r="HN778" t="s">
        <v>570</v>
      </c>
      <c r="HO778" t="s">
        <v>571</v>
      </c>
      <c r="HP778" t="s">
        <v>568</v>
      </c>
      <c r="HQ778" t="s">
        <v>568</v>
      </c>
      <c r="IK778">
        <v>0</v>
      </c>
    </row>
    <row r="779" spans="1:245" x14ac:dyDescent="0.2">
      <c r="A779">
        <v>18</v>
      </c>
      <c r="B779">
        <v>1</v>
      </c>
      <c r="C779">
        <v>515</v>
      </c>
      <c r="E779" t="s">
        <v>719</v>
      </c>
      <c r="F779" t="s">
        <v>31</v>
      </c>
      <c r="G779" t="s">
        <v>32</v>
      </c>
      <c r="H779" t="s">
        <v>33</v>
      </c>
      <c r="I779">
        <v>0</v>
      </c>
      <c r="J779">
        <v>10.5</v>
      </c>
      <c r="K779">
        <v>0</v>
      </c>
      <c r="O779">
        <f t="shared" si="549"/>
        <v>0</v>
      </c>
      <c r="P779">
        <f>ROUND(CQ779*I779,2)</f>
        <v>0</v>
      </c>
      <c r="Q779">
        <f>ROUND(CR779*I779,2)</f>
        <v>0</v>
      </c>
      <c r="R779">
        <f>ROUND(CS779*I779,2)</f>
        <v>0</v>
      </c>
      <c r="S779">
        <f>ROUND(CT779*I779,2)</f>
        <v>0</v>
      </c>
      <c r="T779">
        <f t="shared" si="550"/>
        <v>0</v>
      </c>
      <c r="U779">
        <f>ROUND(CV779*I779,7)</f>
        <v>0</v>
      </c>
      <c r="V779">
        <f>ROUND(CW779*I779,7)</f>
        <v>0</v>
      </c>
      <c r="W779">
        <f t="shared" si="551"/>
        <v>0</v>
      </c>
      <c r="X779">
        <f t="shared" si="552"/>
        <v>0</v>
      </c>
      <c r="Y779">
        <f t="shared" si="553"/>
        <v>0</v>
      </c>
      <c r="AA779">
        <v>32945098</v>
      </c>
      <c r="AB779">
        <f t="shared" si="554"/>
        <v>0</v>
      </c>
      <c r="AC779">
        <f>ROUND((ES779),6)</f>
        <v>0</v>
      </c>
      <c r="AD779">
        <f>ROUND((((ET779)-(EU779))+AE779),6)</f>
        <v>0</v>
      </c>
      <c r="AE779">
        <f>ROUND((EU779),6)</f>
        <v>0</v>
      </c>
      <c r="AF779">
        <f>ROUND((EV779),6)</f>
        <v>0</v>
      </c>
      <c r="AG779">
        <f t="shared" si="555"/>
        <v>0</v>
      </c>
      <c r="AH779">
        <f>(EW779)</f>
        <v>0</v>
      </c>
      <c r="AI779">
        <f>(EX779)</f>
        <v>0</v>
      </c>
      <c r="AJ779">
        <f t="shared" si="556"/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90</v>
      </c>
      <c r="AU779">
        <v>47</v>
      </c>
      <c r="AV779">
        <v>1</v>
      </c>
      <c r="AW779">
        <v>1</v>
      </c>
      <c r="AZ779">
        <v>1</v>
      </c>
      <c r="BA779">
        <v>1</v>
      </c>
      <c r="BB779">
        <v>1</v>
      </c>
      <c r="BC779">
        <v>1</v>
      </c>
      <c r="BD779" t="s">
        <v>3</v>
      </c>
      <c r="BE779" t="s">
        <v>3</v>
      </c>
      <c r="BF779" t="s">
        <v>3</v>
      </c>
      <c r="BG779" t="s">
        <v>3</v>
      </c>
      <c r="BH779">
        <v>3</v>
      </c>
      <c r="BI779">
        <v>1</v>
      </c>
      <c r="BJ779" t="s">
        <v>3</v>
      </c>
      <c r="BM779">
        <v>56001</v>
      </c>
      <c r="BN779">
        <v>0</v>
      </c>
      <c r="BO779" t="s">
        <v>3</v>
      </c>
      <c r="BP779">
        <v>0</v>
      </c>
      <c r="BQ779">
        <v>6</v>
      </c>
      <c r="BR779">
        <v>0</v>
      </c>
      <c r="BS779">
        <v>1</v>
      </c>
      <c r="BT779">
        <v>1</v>
      </c>
      <c r="BU779">
        <v>1</v>
      </c>
      <c r="BV779">
        <v>1</v>
      </c>
      <c r="BW779">
        <v>1</v>
      </c>
      <c r="BX779">
        <v>1</v>
      </c>
      <c r="BY779" t="s">
        <v>3</v>
      </c>
      <c r="BZ779">
        <v>90</v>
      </c>
      <c r="CA779">
        <v>47</v>
      </c>
      <c r="CB779" t="s">
        <v>3</v>
      </c>
      <c r="CE779">
        <v>0</v>
      </c>
      <c r="CF779">
        <v>0</v>
      </c>
      <c r="CG779">
        <v>0</v>
      </c>
      <c r="CM779">
        <v>0</v>
      </c>
      <c r="CN779" t="s">
        <v>3</v>
      </c>
      <c r="CO779">
        <v>0</v>
      </c>
      <c r="CP779">
        <f t="shared" si="557"/>
        <v>0</v>
      </c>
      <c r="CQ779">
        <f>ROUND(AL779*BC779,2)</f>
        <v>0</v>
      </c>
      <c r="CR779">
        <f>ROUND(AM779*BB779,2)</f>
        <v>0</v>
      </c>
      <c r="CS779">
        <f>ROUND(AN779*BS779,2)</f>
        <v>0</v>
      </c>
      <c r="CT779">
        <f>ROUND(AO779*BA779,2)</f>
        <v>0</v>
      </c>
      <c r="CU779">
        <f t="shared" si="558"/>
        <v>0</v>
      </c>
      <c r="CV779">
        <f>AH779</f>
        <v>0</v>
      </c>
      <c r="CW779">
        <f>AI779</f>
        <v>0</v>
      </c>
      <c r="CX779">
        <f t="shared" si="559"/>
        <v>0</v>
      </c>
      <c r="CY779">
        <f t="shared" si="575"/>
        <v>0</v>
      </c>
      <c r="CZ779">
        <f t="shared" si="576"/>
        <v>0</v>
      </c>
      <c r="DC779" t="s">
        <v>3</v>
      </c>
      <c r="DD779" t="s">
        <v>3</v>
      </c>
      <c r="DE779" t="s">
        <v>3</v>
      </c>
      <c r="DF779" t="s">
        <v>3</v>
      </c>
      <c r="DG779" t="s">
        <v>3</v>
      </c>
      <c r="DH779" t="s">
        <v>3</v>
      </c>
      <c r="DI779" t="s">
        <v>3</v>
      </c>
      <c r="DJ779" t="s">
        <v>3</v>
      </c>
      <c r="DK779" t="s">
        <v>3</v>
      </c>
      <c r="DL779" t="s">
        <v>3</v>
      </c>
      <c r="DM779" t="s">
        <v>3</v>
      </c>
      <c r="DN779">
        <v>0</v>
      </c>
      <c r="DO779">
        <v>0</v>
      </c>
      <c r="DP779">
        <v>1</v>
      </c>
      <c r="DQ779">
        <v>1</v>
      </c>
      <c r="DU779">
        <v>1009</v>
      </c>
      <c r="DV779" t="s">
        <v>33</v>
      </c>
      <c r="DW779" t="s">
        <v>33</v>
      </c>
      <c r="DX779">
        <v>1000</v>
      </c>
      <c r="DZ779" t="s">
        <v>3</v>
      </c>
      <c r="EA779" t="s">
        <v>3</v>
      </c>
      <c r="EB779" t="s">
        <v>3</v>
      </c>
      <c r="EC779" t="s">
        <v>3</v>
      </c>
      <c r="EE779">
        <v>31728051</v>
      </c>
      <c r="EF779">
        <v>6</v>
      </c>
      <c r="EG779" t="s">
        <v>52</v>
      </c>
      <c r="EH779">
        <v>90</v>
      </c>
      <c r="EI779" t="s">
        <v>568</v>
      </c>
      <c r="EJ779">
        <v>1</v>
      </c>
      <c r="EK779">
        <v>56001</v>
      </c>
      <c r="EL779" t="s">
        <v>568</v>
      </c>
      <c r="EM779" t="s">
        <v>569</v>
      </c>
      <c r="EO779" t="s">
        <v>3</v>
      </c>
      <c r="EQ779">
        <v>0</v>
      </c>
      <c r="ER779">
        <v>0</v>
      </c>
      <c r="ES779">
        <v>0</v>
      </c>
      <c r="ET779">
        <v>0</v>
      </c>
      <c r="EU779">
        <v>0</v>
      </c>
      <c r="EV779">
        <v>0</v>
      </c>
      <c r="EW779">
        <v>0</v>
      </c>
      <c r="EX779">
        <v>0</v>
      </c>
      <c r="FQ779">
        <v>0</v>
      </c>
      <c r="FR779">
        <f t="shared" si="560"/>
        <v>0</v>
      </c>
      <c r="FS779">
        <v>0</v>
      </c>
      <c r="FX779">
        <v>90</v>
      </c>
      <c r="FY779">
        <v>47</v>
      </c>
      <c r="GA779" t="s">
        <v>3</v>
      </c>
      <c r="GD779">
        <v>1</v>
      </c>
      <c r="GF779">
        <v>2102561428</v>
      </c>
      <c r="GG779">
        <v>2</v>
      </c>
      <c r="GH779">
        <v>1</v>
      </c>
      <c r="GI779">
        <v>-2</v>
      </c>
      <c r="GJ779">
        <v>0</v>
      </c>
      <c r="GK779">
        <v>0</v>
      </c>
      <c r="GL779">
        <f t="shared" si="561"/>
        <v>0</v>
      </c>
      <c r="GM779">
        <f t="shared" si="562"/>
        <v>0</v>
      </c>
      <c r="GN779">
        <f t="shared" si="563"/>
        <v>0</v>
      </c>
      <c r="GO779">
        <f t="shared" si="564"/>
        <v>0</v>
      </c>
      <c r="GP779">
        <f t="shared" si="565"/>
        <v>0</v>
      </c>
      <c r="GR779">
        <v>0</v>
      </c>
      <c r="GS779">
        <v>3</v>
      </c>
      <c r="GT779">
        <v>0</v>
      </c>
      <c r="GU779" t="s">
        <v>3</v>
      </c>
      <c r="GV779">
        <f t="shared" si="566"/>
        <v>0</v>
      </c>
      <c r="GW779">
        <v>1</v>
      </c>
      <c r="GX779">
        <f t="shared" si="567"/>
        <v>0</v>
      </c>
      <c r="HA779">
        <v>0</v>
      </c>
      <c r="HB779">
        <v>0</v>
      </c>
      <c r="HC779">
        <f t="shared" si="568"/>
        <v>0</v>
      </c>
      <c r="HE779" t="s">
        <v>3</v>
      </c>
      <c r="HF779" t="s">
        <v>3</v>
      </c>
      <c r="HM779" t="s">
        <v>3</v>
      </c>
      <c r="HN779" t="s">
        <v>570</v>
      </c>
      <c r="HO779" t="s">
        <v>571</v>
      </c>
      <c r="HP779" t="s">
        <v>568</v>
      </c>
      <c r="HQ779" t="s">
        <v>568</v>
      </c>
      <c r="IK779">
        <v>0</v>
      </c>
    </row>
    <row r="780" spans="1:245" x14ac:dyDescent="0.2">
      <c r="A780">
        <v>17</v>
      </c>
      <c r="B780">
        <v>1</v>
      </c>
      <c r="C780">
        <f>ROW(SmtRes!A527)</f>
        <v>527</v>
      </c>
      <c r="D780">
        <f>ROW(EtalonRes!A527)</f>
        <v>527</v>
      </c>
      <c r="E780" t="s">
        <v>720</v>
      </c>
      <c r="F780" t="s">
        <v>236</v>
      </c>
      <c r="G780" t="s">
        <v>237</v>
      </c>
      <c r="H780" t="s">
        <v>22</v>
      </c>
      <c r="I780">
        <v>0</v>
      </c>
      <c r="J780">
        <v>0</v>
      </c>
      <c r="K780">
        <v>0</v>
      </c>
      <c r="O780">
        <f t="shared" si="549"/>
        <v>0</v>
      </c>
      <c r="P780">
        <f>SUMIF(SmtRes!AQ516:'SmtRes'!AQ527,"=1",SmtRes!DF516:'SmtRes'!DF527)</f>
        <v>0</v>
      </c>
      <c r="Q780">
        <f>SUMIF(SmtRes!AQ516:'SmtRes'!AQ527,"=1",SmtRes!DG516:'SmtRes'!DG527)</f>
        <v>0</v>
      </c>
      <c r="R780">
        <f>SUMIF(SmtRes!AQ516:'SmtRes'!AQ527,"=1",SmtRes!DH516:'SmtRes'!DH527)</f>
        <v>0</v>
      </c>
      <c r="S780">
        <f>SUMIF(SmtRes!AQ516:'SmtRes'!AQ527,"=1",SmtRes!DI516:'SmtRes'!DI527)</f>
        <v>0</v>
      </c>
      <c r="T780">
        <f t="shared" si="550"/>
        <v>0</v>
      </c>
      <c r="U780">
        <f>SUMIF(SmtRes!AQ516:'SmtRes'!AQ527,"=1",SmtRes!CV516:'SmtRes'!CV527)</f>
        <v>0</v>
      </c>
      <c r="V780">
        <f>SUMIF(SmtRes!AQ516:'SmtRes'!AQ527,"=1",SmtRes!CW516:'SmtRes'!CW527)</f>
        <v>0</v>
      </c>
      <c r="W780">
        <f t="shared" si="551"/>
        <v>0</v>
      </c>
      <c r="X780">
        <f t="shared" si="552"/>
        <v>0</v>
      </c>
      <c r="Y780">
        <f t="shared" si="553"/>
        <v>0</v>
      </c>
      <c r="AA780">
        <v>32945098</v>
      </c>
      <c r="AB780">
        <f t="shared" si="554"/>
        <v>70524.690701</v>
      </c>
      <c r="AC780">
        <f>ROUND((SUM(SmtRes!BQ516:'SmtRes'!BQ527)),6)</f>
        <v>9064.8545809999996</v>
      </c>
      <c r="AD780">
        <f>ROUND((((SUM(SmtRes!BR516:'SmtRes'!BR527))-(SUM(SmtRes!BS516:'SmtRes'!BS527)))+AE780),6)</f>
        <v>11991.91475</v>
      </c>
      <c r="AE780">
        <f>ROUND((SUM(SmtRes!BS516:'SmtRes'!BS527)),6)</f>
        <v>10618.112375000001</v>
      </c>
      <c r="AF780">
        <f>ROUND((SUM(SmtRes!BT516:'SmtRes'!BT527)),6)</f>
        <v>49467.921369999996</v>
      </c>
      <c r="AG780">
        <f t="shared" si="555"/>
        <v>0</v>
      </c>
      <c r="AH780">
        <f>(SUM(SmtRes!BU516:'SmtRes'!BU527))</f>
        <v>102.95949999999999</v>
      </c>
      <c r="AI780">
        <f>(SUM(SmtRes!BV516:'SmtRes'!BV527))</f>
        <v>16.3</v>
      </c>
      <c r="AJ780">
        <f t="shared" si="556"/>
        <v>0</v>
      </c>
      <c r="AK780">
        <v>70168.4600813</v>
      </c>
      <c r="AL780">
        <v>9064.8545813000001</v>
      </c>
      <c r="AM780">
        <v>9593.5318000000007</v>
      </c>
      <c r="AN780">
        <v>8494.4899000000005</v>
      </c>
      <c r="AO780">
        <v>43015.5838</v>
      </c>
      <c r="AP780">
        <v>0</v>
      </c>
      <c r="AQ780">
        <v>89.53</v>
      </c>
      <c r="AR780">
        <v>13.04</v>
      </c>
      <c r="AS780">
        <v>0</v>
      </c>
      <c r="AT780">
        <v>97.2</v>
      </c>
      <c r="AU780">
        <v>46.75</v>
      </c>
      <c r="AV780">
        <v>1</v>
      </c>
      <c r="AW780">
        <v>1</v>
      </c>
      <c r="AZ780">
        <v>1</v>
      </c>
      <c r="BA780">
        <v>1</v>
      </c>
      <c r="BB780">
        <v>1</v>
      </c>
      <c r="BC780">
        <v>1</v>
      </c>
      <c r="BD780" t="s">
        <v>3</v>
      </c>
      <c r="BE780" t="s">
        <v>3</v>
      </c>
      <c r="BF780" t="s">
        <v>3</v>
      </c>
      <c r="BG780" t="s">
        <v>3</v>
      </c>
      <c r="BH780">
        <v>0</v>
      </c>
      <c r="BI780">
        <v>1</v>
      </c>
      <c r="BJ780" t="s">
        <v>238</v>
      </c>
      <c r="BM780">
        <v>10001</v>
      </c>
      <c r="BN780">
        <v>0</v>
      </c>
      <c r="BO780" t="s">
        <v>3</v>
      </c>
      <c r="BP780">
        <v>0</v>
      </c>
      <c r="BQ780">
        <v>2</v>
      </c>
      <c r="BR780">
        <v>0</v>
      </c>
      <c r="BS780">
        <v>1</v>
      </c>
      <c r="BT780">
        <v>1</v>
      </c>
      <c r="BU780">
        <v>1</v>
      </c>
      <c r="BV780">
        <v>1</v>
      </c>
      <c r="BW780">
        <v>1</v>
      </c>
      <c r="BX780">
        <v>1</v>
      </c>
      <c r="BY780" t="s">
        <v>3</v>
      </c>
      <c r="BZ780">
        <v>108</v>
      </c>
      <c r="CA780">
        <v>55</v>
      </c>
      <c r="CB780" t="s">
        <v>3</v>
      </c>
      <c r="CE780">
        <v>0</v>
      </c>
      <c r="CF780">
        <v>0</v>
      </c>
      <c r="CG780">
        <v>0</v>
      </c>
      <c r="CM780">
        <v>0</v>
      </c>
      <c r="CN780" t="s">
        <v>1037</v>
      </c>
      <c r="CO780">
        <v>0</v>
      </c>
      <c r="CP780">
        <f t="shared" si="557"/>
        <v>0</v>
      </c>
      <c r="CQ780">
        <f>SUMIF(SmtRes!AQ516:'SmtRes'!AQ527,"=1",SmtRes!AA516:'SmtRes'!AA527)</f>
        <v>107325.3</v>
      </c>
      <c r="CR780">
        <f>SUMIF(SmtRes!AQ516:'SmtRes'!AQ527,"=1",SmtRes!AB516:'SmtRes'!AB527)</f>
        <v>3078.09</v>
      </c>
      <c r="CS780">
        <f>SUMIF(SmtRes!AQ516:'SmtRes'!AQ527,"=1",SmtRes!AC516:'SmtRes'!AC527)</f>
        <v>1854.28</v>
      </c>
      <c r="CT780">
        <f>SUMIF(SmtRes!AQ516:'SmtRes'!AQ527,"=1",SmtRes!AD516:'SmtRes'!AD527)</f>
        <v>480.46</v>
      </c>
      <c r="CU780">
        <f t="shared" si="558"/>
        <v>0</v>
      </c>
      <c r="CV780">
        <f>SUMIF(SmtRes!AQ516:'SmtRes'!AQ527,"=1",SmtRes!BU516:'SmtRes'!BU527)</f>
        <v>102.95949999999999</v>
      </c>
      <c r="CW780">
        <f>SUMIF(SmtRes!AQ516:'SmtRes'!AQ527,"=1",SmtRes!BV516:'SmtRes'!BV527)</f>
        <v>16.3</v>
      </c>
      <c r="CX780">
        <f t="shared" si="559"/>
        <v>0</v>
      </c>
      <c r="CY780">
        <f t="shared" si="575"/>
        <v>0</v>
      </c>
      <c r="CZ780">
        <f t="shared" si="576"/>
        <v>0</v>
      </c>
      <c r="DB780">
        <v>24</v>
      </c>
      <c r="DC780" t="s">
        <v>3</v>
      </c>
      <c r="DD780" t="s">
        <v>3</v>
      </c>
      <c r="DE780" t="s">
        <v>38</v>
      </c>
      <c r="DF780" t="s">
        <v>38</v>
      </c>
      <c r="DG780" t="s">
        <v>39</v>
      </c>
      <c r="DH780" t="s">
        <v>3</v>
      </c>
      <c r="DI780" t="s">
        <v>39</v>
      </c>
      <c r="DJ780" t="s">
        <v>38</v>
      </c>
      <c r="DK780" t="s">
        <v>3</v>
      </c>
      <c r="DL780" t="s">
        <v>40</v>
      </c>
      <c r="DM780" t="s">
        <v>41</v>
      </c>
      <c r="DN780">
        <v>0</v>
      </c>
      <c r="DO780">
        <v>0</v>
      </c>
      <c r="DP780">
        <v>1</v>
      </c>
      <c r="DQ780">
        <v>1</v>
      </c>
      <c r="DU780">
        <v>1005</v>
      </c>
      <c r="DV780" t="s">
        <v>22</v>
      </c>
      <c r="DW780" t="s">
        <v>22</v>
      </c>
      <c r="DX780">
        <v>100</v>
      </c>
      <c r="DZ780" t="s">
        <v>3</v>
      </c>
      <c r="EA780" t="s">
        <v>3</v>
      </c>
      <c r="EB780" t="s">
        <v>3</v>
      </c>
      <c r="EC780" t="s">
        <v>3</v>
      </c>
      <c r="EE780">
        <v>31727974</v>
      </c>
      <c r="EF780">
        <v>2</v>
      </c>
      <c r="EG780" t="s">
        <v>24</v>
      </c>
      <c r="EH780">
        <v>10</v>
      </c>
      <c r="EI780" t="s">
        <v>239</v>
      </c>
      <c r="EJ780">
        <v>1</v>
      </c>
      <c r="EK780">
        <v>10001</v>
      </c>
      <c r="EL780" t="s">
        <v>239</v>
      </c>
      <c r="EM780" t="s">
        <v>240</v>
      </c>
      <c r="EO780" t="s">
        <v>44</v>
      </c>
      <c r="EQ780">
        <v>0</v>
      </c>
      <c r="ER780">
        <v>0</v>
      </c>
      <c r="ES780">
        <v>0</v>
      </c>
      <c r="ET780">
        <v>0</v>
      </c>
      <c r="EU780">
        <v>0</v>
      </c>
      <c r="EV780">
        <v>0</v>
      </c>
      <c r="EW780">
        <v>89.53</v>
      </c>
      <c r="EX780">
        <v>13.04</v>
      </c>
      <c r="EY780">
        <v>0</v>
      </c>
      <c r="FQ780">
        <v>0</v>
      </c>
      <c r="FR780">
        <f t="shared" si="560"/>
        <v>0</v>
      </c>
      <c r="FS780">
        <v>0</v>
      </c>
      <c r="FX780">
        <v>97.2</v>
      </c>
      <c r="FY780">
        <v>46.75</v>
      </c>
      <c r="GA780" t="s">
        <v>3</v>
      </c>
      <c r="GD780">
        <v>1</v>
      </c>
      <c r="GF780">
        <v>-1635752457</v>
      </c>
      <c r="GG780">
        <v>2</v>
      </c>
      <c r="GH780">
        <v>1</v>
      </c>
      <c r="GI780">
        <v>-2</v>
      </c>
      <c r="GJ780">
        <v>0</v>
      </c>
      <c r="GK780">
        <v>0</v>
      </c>
      <c r="GL780">
        <f t="shared" si="561"/>
        <v>0</v>
      </c>
      <c r="GM780">
        <f t="shared" si="562"/>
        <v>0</v>
      </c>
      <c r="GN780">
        <f t="shared" si="563"/>
        <v>0</v>
      </c>
      <c r="GO780">
        <f t="shared" si="564"/>
        <v>0</v>
      </c>
      <c r="GP780">
        <f t="shared" si="565"/>
        <v>0</v>
      </c>
      <c r="GR780">
        <v>0</v>
      </c>
      <c r="GS780">
        <v>3</v>
      </c>
      <c r="GT780">
        <v>0</v>
      </c>
      <c r="GU780" t="s">
        <v>3</v>
      </c>
      <c r="GV780">
        <f t="shared" si="566"/>
        <v>0</v>
      </c>
      <c r="GW780">
        <v>1</v>
      </c>
      <c r="GX780">
        <f t="shared" si="567"/>
        <v>0</v>
      </c>
      <c r="HA780">
        <v>0</v>
      </c>
      <c r="HB780">
        <v>0</v>
      </c>
      <c r="HC780">
        <f t="shared" si="568"/>
        <v>0</v>
      </c>
      <c r="HE780" t="s">
        <v>3</v>
      </c>
      <c r="HF780" t="s">
        <v>3</v>
      </c>
      <c r="HM780" t="s">
        <v>3</v>
      </c>
      <c r="HN780" t="s">
        <v>241</v>
      </c>
      <c r="HO780" t="s">
        <v>242</v>
      </c>
      <c r="HP780" t="s">
        <v>239</v>
      </c>
      <c r="HQ780" t="s">
        <v>239</v>
      </c>
      <c r="IK780">
        <v>0</v>
      </c>
    </row>
    <row r="781" spans="1:245" x14ac:dyDescent="0.2">
      <c r="A781">
        <v>18</v>
      </c>
      <c r="B781">
        <v>1</v>
      </c>
      <c r="C781">
        <v>521</v>
      </c>
      <c r="E781" t="s">
        <v>721</v>
      </c>
      <c r="F781" t="s">
        <v>244</v>
      </c>
      <c r="G781" t="s">
        <v>245</v>
      </c>
      <c r="H781" t="s">
        <v>246</v>
      </c>
      <c r="I781">
        <v>0</v>
      </c>
      <c r="J781">
        <v>0</v>
      </c>
      <c r="K781">
        <v>0</v>
      </c>
      <c r="O781">
        <f t="shared" si="549"/>
        <v>0</v>
      </c>
      <c r="P781">
        <f>ROUND(CQ781*I781,2)</f>
        <v>0</v>
      </c>
      <c r="Q781">
        <f>ROUND(CR781*I781,2)</f>
        <v>0</v>
      </c>
      <c r="R781">
        <f>ROUND(CS781*I781,2)</f>
        <v>0</v>
      </c>
      <c r="S781">
        <f>ROUND(CT781*I781,2)</f>
        <v>0</v>
      </c>
      <c r="T781">
        <f t="shared" si="550"/>
        <v>0</v>
      </c>
      <c r="U781">
        <f>ROUND(CV781*I781,7)</f>
        <v>0</v>
      </c>
      <c r="V781">
        <f>ROUND(CW781*I781,7)</f>
        <v>0</v>
      </c>
      <c r="W781">
        <f t="shared" si="551"/>
        <v>0</v>
      </c>
      <c r="X781">
        <f t="shared" si="552"/>
        <v>0</v>
      </c>
      <c r="Y781">
        <f t="shared" si="553"/>
        <v>0</v>
      </c>
      <c r="AA781">
        <v>32945098</v>
      </c>
      <c r="AB781">
        <f t="shared" si="554"/>
        <v>0</v>
      </c>
      <c r="AC781">
        <f>ROUND((ES781),6)</f>
        <v>0</v>
      </c>
      <c r="AD781">
        <f>ROUND((((ET781)-(EU781))+AE781),6)</f>
        <v>0</v>
      </c>
      <c r="AE781">
        <f t="shared" ref="AE781:AF784" si="577">ROUND((EU781),6)</f>
        <v>0</v>
      </c>
      <c r="AF781">
        <f t="shared" si="577"/>
        <v>0</v>
      </c>
      <c r="AG781">
        <f t="shared" si="555"/>
        <v>0</v>
      </c>
      <c r="AH781">
        <f t="shared" ref="AH781:AI784" si="578">(EW781)</f>
        <v>0</v>
      </c>
      <c r="AI781">
        <f t="shared" si="578"/>
        <v>0</v>
      </c>
      <c r="AJ781">
        <f t="shared" si="556"/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108</v>
      </c>
      <c r="AU781">
        <v>55</v>
      </c>
      <c r="AV781">
        <v>1</v>
      </c>
      <c r="AW781">
        <v>1</v>
      </c>
      <c r="AZ781">
        <v>1</v>
      </c>
      <c r="BA781">
        <v>1</v>
      </c>
      <c r="BB781">
        <v>1</v>
      </c>
      <c r="BC781">
        <v>1</v>
      </c>
      <c r="BD781" t="s">
        <v>3</v>
      </c>
      <c r="BE781" t="s">
        <v>3</v>
      </c>
      <c r="BF781" t="s">
        <v>3</v>
      </c>
      <c r="BG781" t="s">
        <v>3</v>
      </c>
      <c r="BH781">
        <v>3</v>
      </c>
      <c r="BI781">
        <v>1</v>
      </c>
      <c r="BJ781" t="s">
        <v>3</v>
      </c>
      <c r="BM781">
        <v>10001</v>
      </c>
      <c r="BN781">
        <v>0</v>
      </c>
      <c r="BO781" t="s">
        <v>3</v>
      </c>
      <c r="BP781">
        <v>0</v>
      </c>
      <c r="BQ781">
        <v>2</v>
      </c>
      <c r="BR781">
        <v>0</v>
      </c>
      <c r="BS781">
        <v>1</v>
      </c>
      <c r="BT781">
        <v>1</v>
      </c>
      <c r="BU781">
        <v>1</v>
      </c>
      <c r="BV781">
        <v>1</v>
      </c>
      <c r="BW781">
        <v>1</v>
      </c>
      <c r="BX781">
        <v>1</v>
      </c>
      <c r="BY781" t="s">
        <v>3</v>
      </c>
      <c r="BZ781">
        <v>108</v>
      </c>
      <c r="CA781">
        <v>55</v>
      </c>
      <c r="CB781" t="s">
        <v>3</v>
      </c>
      <c r="CE781">
        <v>0</v>
      </c>
      <c r="CF781">
        <v>0</v>
      </c>
      <c r="CG781">
        <v>0</v>
      </c>
      <c r="CM781">
        <v>0</v>
      </c>
      <c r="CN781" t="s">
        <v>3</v>
      </c>
      <c r="CO781">
        <v>0</v>
      </c>
      <c r="CP781">
        <f t="shared" si="557"/>
        <v>0</v>
      </c>
      <c r="CQ781">
        <f>ROUND(AL781*BC781,2)</f>
        <v>0</v>
      </c>
      <c r="CR781">
        <f>ROUND(AM781*BB781,2)</f>
        <v>0</v>
      </c>
      <c r="CS781">
        <f>ROUND(AN781*BS781,2)</f>
        <v>0</v>
      </c>
      <c r="CT781">
        <f>ROUND(AO781*BA781,2)</f>
        <v>0</v>
      </c>
      <c r="CU781">
        <f t="shared" si="558"/>
        <v>0</v>
      </c>
      <c r="CV781">
        <f t="shared" ref="CV781:CW784" si="579">AH781</f>
        <v>0</v>
      </c>
      <c r="CW781">
        <f t="shared" si="579"/>
        <v>0</v>
      </c>
      <c r="CX781">
        <f t="shared" si="559"/>
        <v>0</v>
      </c>
      <c r="CY781">
        <f t="shared" si="575"/>
        <v>0</v>
      </c>
      <c r="CZ781">
        <f t="shared" si="576"/>
        <v>0</v>
      </c>
      <c r="DC781" t="s">
        <v>3</v>
      </c>
      <c r="DD781" t="s">
        <v>3</v>
      </c>
      <c r="DE781" t="s">
        <v>3</v>
      </c>
      <c r="DF781" t="s">
        <v>3</v>
      </c>
      <c r="DG781" t="s">
        <v>3</v>
      </c>
      <c r="DH781" t="s">
        <v>3</v>
      </c>
      <c r="DI781" t="s">
        <v>3</v>
      </c>
      <c r="DJ781" t="s">
        <v>3</v>
      </c>
      <c r="DK781" t="s">
        <v>3</v>
      </c>
      <c r="DL781" t="s">
        <v>3</v>
      </c>
      <c r="DM781" t="s">
        <v>3</v>
      </c>
      <c r="DN781">
        <v>0</v>
      </c>
      <c r="DO781">
        <v>0</v>
      </c>
      <c r="DP781">
        <v>1</v>
      </c>
      <c r="DQ781">
        <v>1</v>
      </c>
      <c r="DU781">
        <v>1013</v>
      </c>
      <c r="DV781" t="s">
        <v>246</v>
      </c>
      <c r="DW781" t="s">
        <v>246</v>
      </c>
      <c r="DX781">
        <v>1</v>
      </c>
      <c r="DZ781" t="s">
        <v>3</v>
      </c>
      <c r="EA781" t="s">
        <v>3</v>
      </c>
      <c r="EB781" t="s">
        <v>3</v>
      </c>
      <c r="EC781" t="s">
        <v>3</v>
      </c>
      <c r="EE781">
        <v>31727974</v>
      </c>
      <c r="EF781">
        <v>2</v>
      </c>
      <c r="EG781" t="s">
        <v>24</v>
      </c>
      <c r="EH781">
        <v>10</v>
      </c>
      <c r="EI781" t="s">
        <v>239</v>
      </c>
      <c r="EJ781">
        <v>1</v>
      </c>
      <c r="EK781">
        <v>10001</v>
      </c>
      <c r="EL781" t="s">
        <v>239</v>
      </c>
      <c r="EM781" t="s">
        <v>240</v>
      </c>
      <c r="EO781" t="s">
        <v>3</v>
      </c>
      <c r="EQ781">
        <v>0</v>
      </c>
      <c r="ER781">
        <v>0</v>
      </c>
      <c r="ES781">
        <v>0</v>
      </c>
      <c r="ET781">
        <v>0</v>
      </c>
      <c r="EU781">
        <v>0</v>
      </c>
      <c r="EV781">
        <v>0</v>
      </c>
      <c r="EW781">
        <v>0</v>
      </c>
      <c r="EX781">
        <v>0</v>
      </c>
      <c r="FQ781">
        <v>0</v>
      </c>
      <c r="FR781">
        <f t="shared" si="560"/>
        <v>0</v>
      </c>
      <c r="FS781">
        <v>0</v>
      </c>
      <c r="FX781">
        <v>108</v>
      </c>
      <c r="FY781">
        <v>55</v>
      </c>
      <c r="GA781" t="s">
        <v>3</v>
      </c>
      <c r="GD781">
        <v>1</v>
      </c>
      <c r="GF781">
        <v>805514110</v>
      </c>
      <c r="GG781">
        <v>2</v>
      </c>
      <c r="GH781">
        <v>1</v>
      </c>
      <c r="GI781">
        <v>-2</v>
      </c>
      <c r="GJ781">
        <v>0</v>
      </c>
      <c r="GK781">
        <v>0</v>
      </c>
      <c r="GL781">
        <f t="shared" si="561"/>
        <v>0</v>
      </c>
      <c r="GM781">
        <f t="shared" si="562"/>
        <v>0</v>
      </c>
      <c r="GN781">
        <f t="shared" si="563"/>
        <v>0</v>
      </c>
      <c r="GO781">
        <f t="shared" si="564"/>
        <v>0</v>
      </c>
      <c r="GP781">
        <f t="shared" si="565"/>
        <v>0</v>
      </c>
      <c r="GR781">
        <v>0</v>
      </c>
      <c r="GS781">
        <v>3</v>
      </c>
      <c r="GT781">
        <v>0</v>
      </c>
      <c r="GU781" t="s">
        <v>3</v>
      </c>
      <c r="GV781">
        <f t="shared" si="566"/>
        <v>0</v>
      </c>
      <c r="GW781">
        <v>1</v>
      </c>
      <c r="GX781">
        <f t="shared" si="567"/>
        <v>0</v>
      </c>
      <c r="HA781">
        <v>0</v>
      </c>
      <c r="HB781">
        <v>0</v>
      </c>
      <c r="HC781">
        <f t="shared" si="568"/>
        <v>0</v>
      </c>
      <c r="HE781" t="s">
        <v>3</v>
      </c>
      <c r="HF781" t="s">
        <v>3</v>
      </c>
      <c r="HM781" t="s">
        <v>3</v>
      </c>
      <c r="HN781" t="s">
        <v>241</v>
      </c>
      <c r="HO781" t="s">
        <v>242</v>
      </c>
      <c r="HP781" t="s">
        <v>239</v>
      </c>
      <c r="HQ781" t="s">
        <v>239</v>
      </c>
      <c r="IK781">
        <v>0</v>
      </c>
    </row>
    <row r="782" spans="1:245" x14ac:dyDescent="0.2">
      <c r="A782">
        <v>18</v>
      </c>
      <c r="B782">
        <v>1</v>
      </c>
      <c r="C782">
        <v>524</v>
      </c>
      <c r="E782" t="s">
        <v>722</v>
      </c>
      <c r="F782" t="s">
        <v>248</v>
      </c>
      <c r="G782" t="s">
        <v>249</v>
      </c>
      <c r="H782" t="s">
        <v>68</v>
      </c>
      <c r="I782">
        <v>0</v>
      </c>
      <c r="J782">
        <v>0</v>
      </c>
      <c r="K782">
        <v>0</v>
      </c>
      <c r="O782">
        <f t="shared" si="549"/>
        <v>0</v>
      </c>
      <c r="P782">
        <f>ROUND(CQ782*I782,2)</f>
        <v>0</v>
      </c>
      <c r="Q782">
        <f>ROUND(CR782*I782,2)</f>
        <v>0</v>
      </c>
      <c r="R782">
        <f>ROUND(CS782*I782,2)</f>
        <v>0</v>
      </c>
      <c r="S782">
        <f>ROUND(CT782*I782,2)</f>
        <v>0</v>
      </c>
      <c r="T782">
        <f t="shared" si="550"/>
        <v>0</v>
      </c>
      <c r="U782">
        <f>ROUND(CV782*I782,7)</f>
        <v>0</v>
      </c>
      <c r="V782">
        <f>ROUND(CW782*I782,7)</f>
        <v>0</v>
      </c>
      <c r="W782">
        <f t="shared" si="551"/>
        <v>0</v>
      </c>
      <c r="X782">
        <f t="shared" si="552"/>
        <v>0</v>
      </c>
      <c r="Y782">
        <f t="shared" si="553"/>
        <v>0</v>
      </c>
      <c r="AA782">
        <v>32945098</v>
      </c>
      <c r="AB782">
        <f t="shared" si="554"/>
        <v>0</v>
      </c>
      <c r="AC782">
        <f>ROUND((ES782),6)</f>
        <v>0</v>
      </c>
      <c r="AD782">
        <f>ROUND((((ET782)-(EU782))+AE782),6)</f>
        <v>0</v>
      </c>
      <c r="AE782">
        <f t="shared" si="577"/>
        <v>0</v>
      </c>
      <c r="AF782">
        <f t="shared" si="577"/>
        <v>0</v>
      </c>
      <c r="AG782">
        <f t="shared" si="555"/>
        <v>0</v>
      </c>
      <c r="AH782">
        <f t="shared" si="578"/>
        <v>0</v>
      </c>
      <c r="AI782">
        <f t="shared" si="578"/>
        <v>0</v>
      </c>
      <c r="AJ782">
        <f t="shared" si="556"/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108</v>
      </c>
      <c r="AU782">
        <v>55</v>
      </c>
      <c r="AV782">
        <v>1</v>
      </c>
      <c r="AW782">
        <v>1</v>
      </c>
      <c r="AZ782">
        <v>1</v>
      </c>
      <c r="BA782">
        <v>1</v>
      </c>
      <c r="BB782">
        <v>1</v>
      </c>
      <c r="BC782">
        <v>1</v>
      </c>
      <c r="BD782" t="s">
        <v>3</v>
      </c>
      <c r="BE782" t="s">
        <v>3</v>
      </c>
      <c r="BF782" t="s">
        <v>3</v>
      </c>
      <c r="BG782" t="s">
        <v>3</v>
      </c>
      <c r="BH782">
        <v>3</v>
      </c>
      <c r="BI782">
        <v>1</v>
      </c>
      <c r="BJ782" t="s">
        <v>3</v>
      </c>
      <c r="BM782">
        <v>10001</v>
      </c>
      <c r="BN782">
        <v>0</v>
      </c>
      <c r="BO782" t="s">
        <v>3</v>
      </c>
      <c r="BP782">
        <v>0</v>
      </c>
      <c r="BQ782">
        <v>2</v>
      </c>
      <c r="BR782">
        <v>0</v>
      </c>
      <c r="BS782">
        <v>1</v>
      </c>
      <c r="BT782">
        <v>1</v>
      </c>
      <c r="BU782">
        <v>1</v>
      </c>
      <c r="BV782">
        <v>1</v>
      </c>
      <c r="BW782">
        <v>1</v>
      </c>
      <c r="BX782">
        <v>1</v>
      </c>
      <c r="BY782" t="s">
        <v>3</v>
      </c>
      <c r="BZ782">
        <v>108</v>
      </c>
      <c r="CA782">
        <v>55</v>
      </c>
      <c r="CB782" t="s">
        <v>3</v>
      </c>
      <c r="CE782">
        <v>0</v>
      </c>
      <c r="CF782">
        <v>0</v>
      </c>
      <c r="CG782">
        <v>0</v>
      </c>
      <c r="CM782">
        <v>0</v>
      </c>
      <c r="CN782" t="s">
        <v>3</v>
      </c>
      <c r="CO782">
        <v>0</v>
      </c>
      <c r="CP782">
        <f t="shared" si="557"/>
        <v>0</v>
      </c>
      <c r="CQ782">
        <f>ROUND(AL782*BC782,2)</f>
        <v>0</v>
      </c>
      <c r="CR782">
        <f>ROUND(AM782*BB782,2)</f>
        <v>0</v>
      </c>
      <c r="CS782">
        <f>ROUND(AN782*BS782,2)</f>
        <v>0</v>
      </c>
      <c r="CT782">
        <f>ROUND(AO782*BA782,2)</f>
        <v>0</v>
      </c>
      <c r="CU782">
        <f t="shared" si="558"/>
        <v>0</v>
      </c>
      <c r="CV782">
        <f t="shared" si="579"/>
        <v>0</v>
      </c>
      <c r="CW782">
        <f t="shared" si="579"/>
        <v>0</v>
      </c>
      <c r="CX782">
        <f t="shared" si="559"/>
        <v>0</v>
      </c>
      <c r="CY782">
        <f t="shared" si="575"/>
        <v>0</v>
      </c>
      <c r="CZ782">
        <f t="shared" si="576"/>
        <v>0</v>
      </c>
      <c r="DC782" t="s">
        <v>3</v>
      </c>
      <c r="DD782" t="s">
        <v>3</v>
      </c>
      <c r="DE782" t="s">
        <v>3</v>
      </c>
      <c r="DF782" t="s">
        <v>3</v>
      </c>
      <c r="DG782" t="s">
        <v>3</v>
      </c>
      <c r="DH782" t="s">
        <v>3</v>
      </c>
      <c r="DI782" t="s">
        <v>3</v>
      </c>
      <c r="DJ782" t="s">
        <v>3</v>
      </c>
      <c r="DK782" t="s">
        <v>3</v>
      </c>
      <c r="DL782" t="s">
        <v>3</v>
      </c>
      <c r="DM782" t="s">
        <v>3</v>
      </c>
      <c r="DN782">
        <v>0</v>
      </c>
      <c r="DO782">
        <v>0</v>
      </c>
      <c r="DP782">
        <v>1</v>
      </c>
      <c r="DQ782">
        <v>1</v>
      </c>
      <c r="DU782">
        <v>1009</v>
      </c>
      <c r="DV782" t="s">
        <v>68</v>
      </c>
      <c r="DW782" t="s">
        <v>68</v>
      </c>
      <c r="DX782">
        <v>1</v>
      </c>
      <c r="DZ782" t="s">
        <v>3</v>
      </c>
      <c r="EA782" t="s">
        <v>3</v>
      </c>
      <c r="EB782" t="s">
        <v>3</v>
      </c>
      <c r="EC782" t="s">
        <v>3</v>
      </c>
      <c r="EE782">
        <v>31727974</v>
      </c>
      <c r="EF782">
        <v>2</v>
      </c>
      <c r="EG782" t="s">
        <v>24</v>
      </c>
      <c r="EH782">
        <v>10</v>
      </c>
      <c r="EI782" t="s">
        <v>239</v>
      </c>
      <c r="EJ782">
        <v>1</v>
      </c>
      <c r="EK782">
        <v>10001</v>
      </c>
      <c r="EL782" t="s">
        <v>239</v>
      </c>
      <c r="EM782" t="s">
        <v>240</v>
      </c>
      <c r="EO782" t="s">
        <v>3</v>
      </c>
      <c r="EQ782">
        <v>0</v>
      </c>
      <c r="ER782">
        <v>0</v>
      </c>
      <c r="ES782">
        <v>0</v>
      </c>
      <c r="ET782">
        <v>0</v>
      </c>
      <c r="EU782">
        <v>0</v>
      </c>
      <c r="EV782">
        <v>0</v>
      </c>
      <c r="EW782">
        <v>0</v>
      </c>
      <c r="EX782">
        <v>0</v>
      </c>
      <c r="FQ782">
        <v>0</v>
      </c>
      <c r="FR782">
        <f t="shared" si="560"/>
        <v>0</v>
      </c>
      <c r="FS782">
        <v>0</v>
      </c>
      <c r="FX782">
        <v>108</v>
      </c>
      <c r="FY782">
        <v>55</v>
      </c>
      <c r="GA782" t="s">
        <v>3</v>
      </c>
      <c r="GD782">
        <v>1</v>
      </c>
      <c r="GF782">
        <v>553349952</v>
      </c>
      <c r="GG782">
        <v>2</v>
      </c>
      <c r="GH782">
        <v>1</v>
      </c>
      <c r="GI782">
        <v>-2</v>
      </c>
      <c r="GJ782">
        <v>0</v>
      </c>
      <c r="GK782">
        <v>0</v>
      </c>
      <c r="GL782">
        <f t="shared" si="561"/>
        <v>0</v>
      </c>
      <c r="GM782">
        <f t="shared" si="562"/>
        <v>0</v>
      </c>
      <c r="GN782">
        <f t="shared" si="563"/>
        <v>0</v>
      </c>
      <c r="GO782">
        <f t="shared" si="564"/>
        <v>0</v>
      </c>
      <c r="GP782">
        <f t="shared" si="565"/>
        <v>0</v>
      </c>
      <c r="GR782">
        <v>0</v>
      </c>
      <c r="GS782">
        <v>3</v>
      </c>
      <c r="GT782">
        <v>0</v>
      </c>
      <c r="GU782" t="s">
        <v>3</v>
      </c>
      <c r="GV782">
        <f t="shared" si="566"/>
        <v>0</v>
      </c>
      <c r="GW782">
        <v>1</v>
      </c>
      <c r="GX782">
        <f t="shared" si="567"/>
        <v>0</v>
      </c>
      <c r="HA782">
        <v>0</v>
      </c>
      <c r="HB782">
        <v>0</v>
      </c>
      <c r="HC782">
        <f t="shared" si="568"/>
        <v>0</v>
      </c>
      <c r="HE782" t="s">
        <v>3</v>
      </c>
      <c r="HF782" t="s">
        <v>3</v>
      </c>
      <c r="HM782" t="s">
        <v>3</v>
      </c>
      <c r="HN782" t="s">
        <v>241</v>
      </c>
      <c r="HO782" t="s">
        <v>242</v>
      </c>
      <c r="HP782" t="s">
        <v>239</v>
      </c>
      <c r="HQ782" t="s">
        <v>239</v>
      </c>
      <c r="IK782">
        <v>0</v>
      </c>
    </row>
    <row r="783" spans="1:245" x14ac:dyDescent="0.2">
      <c r="A783">
        <v>18</v>
      </c>
      <c r="B783">
        <v>1</v>
      </c>
      <c r="C783">
        <v>527</v>
      </c>
      <c r="E783" t="s">
        <v>723</v>
      </c>
      <c r="F783" t="s">
        <v>251</v>
      </c>
      <c r="G783" t="s">
        <v>252</v>
      </c>
      <c r="H783" t="s">
        <v>64</v>
      </c>
      <c r="I783">
        <v>0</v>
      </c>
      <c r="J783">
        <v>100.00000000000001</v>
      </c>
      <c r="K783">
        <v>0</v>
      </c>
      <c r="O783">
        <f t="shared" si="549"/>
        <v>0</v>
      </c>
      <c r="P783">
        <f>ROUND(CQ783*I783,2)</f>
        <v>0</v>
      </c>
      <c r="Q783">
        <f>ROUND(CR783*I783,2)</f>
        <v>0</v>
      </c>
      <c r="R783">
        <f>ROUND(CS783*I783,2)</f>
        <v>0</v>
      </c>
      <c r="S783">
        <f>ROUND(CT783*I783,2)</f>
        <v>0</v>
      </c>
      <c r="T783">
        <f t="shared" si="550"/>
        <v>0</v>
      </c>
      <c r="U783">
        <f>ROUND(CV783*I783,7)</f>
        <v>0</v>
      </c>
      <c r="V783">
        <f>ROUND(CW783*I783,7)</f>
        <v>0</v>
      </c>
      <c r="W783">
        <f t="shared" si="551"/>
        <v>0</v>
      </c>
      <c r="X783">
        <f t="shared" si="552"/>
        <v>0</v>
      </c>
      <c r="Y783">
        <f t="shared" si="553"/>
        <v>0</v>
      </c>
      <c r="AA783">
        <v>32945098</v>
      </c>
      <c r="AB783">
        <f t="shared" si="554"/>
        <v>0</v>
      </c>
      <c r="AC783">
        <f>ROUND((ES783),6)</f>
        <v>0</v>
      </c>
      <c r="AD783">
        <f>ROUND((((ET783)-(EU783))+AE783),6)</f>
        <v>0</v>
      </c>
      <c r="AE783">
        <f t="shared" si="577"/>
        <v>0</v>
      </c>
      <c r="AF783">
        <f t="shared" si="577"/>
        <v>0</v>
      </c>
      <c r="AG783">
        <f t="shared" si="555"/>
        <v>0</v>
      </c>
      <c r="AH783">
        <f t="shared" si="578"/>
        <v>0</v>
      </c>
      <c r="AI783">
        <f t="shared" si="578"/>
        <v>0</v>
      </c>
      <c r="AJ783">
        <f t="shared" si="556"/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108</v>
      </c>
      <c r="AU783">
        <v>55</v>
      </c>
      <c r="AV783">
        <v>1</v>
      </c>
      <c r="AW783">
        <v>1</v>
      </c>
      <c r="AZ783">
        <v>1</v>
      </c>
      <c r="BA783">
        <v>1</v>
      </c>
      <c r="BB783">
        <v>1</v>
      </c>
      <c r="BC783">
        <v>1</v>
      </c>
      <c r="BD783" t="s">
        <v>3</v>
      </c>
      <c r="BE783" t="s">
        <v>3</v>
      </c>
      <c r="BF783" t="s">
        <v>3</v>
      </c>
      <c r="BG783" t="s">
        <v>3</v>
      </c>
      <c r="BH783">
        <v>3</v>
      </c>
      <c r="BI783">
        <v>1</v>
      </c>
      <c r="BJ783" t="s">
        <v>3</v>
      </c>
      <c r="BM783">
        <v>10001</v>
      </c>
      <c r="BN783">
        <v>0</v>
      </c>
      <c r="BO783" t="s">
        <v>3</v>
      </c>
      <c r="BP783">
        <v>0</v>
      </c>
      <c r="BQ783">
        <v>2</v>
      </c>
      <c r="BR783">
        <v>0</v>
      </c>
      <c r="BS783">
        <v>1</v>
      </c>
      <c r="BT783">
        <v>1</v>
      </c>
      <c r="BU783">
        <v>1</v>
      </c>
      <c r="BV783">
        <v>1</v>
      </c>
      <c r="BW783">
        <v>1</v>
      </c>
      <c r="BX783">
        <v>1</v>
      </c>
      <c r="BY783" t="s">
        <v>3</v>
      </c>
      <c r="BZ783">
        <v>108</v>
      </c>
      <c r="CA783">
        <v>55</v>
      </c>
      <c r="CB783" t="s">
        <v>3</v>
      </c>
      <c r="CE783">
        <v>0</v>
      </c>
      <c r="CF783">
        <v>0</v>
      </c>
      <c r="CG783">
        <v>0</v>
      </c>
      <c r="CM783">
        <v>0</v>
      </c>
      <c r="CN783" t="s">
        <v>3</v>
      </c>
      <c r="CO783">
        <v>0</v>
      </c>
      <c r="CP783">
        <f t="shared" si="557"/>
        <v>0</v>
      </c>
      <c r="CQ783">
        <f>ROUND(AL783*BC783,2)</f>
        <v>0</v>
      </c>
      <c r="CR783">
        <f>ROUND(AM783*BB783,2)</f>
        <v>0</v>
      </c>
      <c r="CS783">
        <f>ROUND(AN783*BS783,2)</f>
        <v>0</v>
      </c>
      <c r="CT783">
        <f>ROUND(AO783*BA783,2)</f>
        <v>0</v>
      </c>
      <c r="CU783">
        <f t="shared" si="558"/>
        <v>0</v>
      </c>
      <c r="CV783">
        <f t="shared" si="579"/>
        <v>0</v>
      </c>
      <c r="CW783">
        <f t="shared" si="579"/>
        <v>0</v>
      </c>
      <c r="CX783">
        <f t="shared" si="559"/>
        <v>0</v>
      </c>
      <c r="CY783">
        <f t="shared" si="575"/>
        <v>0</v>
      </c>
      <c r="CZ783">
        <f t="shared" si="576"/>
        <v>0</v>
      </c>
      <c r="DC783" t="s">
        <v>3</v>
      </c>
      <c r="DD783" t="s">
        <v>3</v>
      </c>
      <c r="DE783" t="s">
        <v>3</v>
      </c>
      <c r="DF783" t="s">
        <v>3</v>
      </c>
      <c r="DG783" t="s">
        <v>3</v>
      </c>
      <c r="DH783" t="s">
        <v>3</v>
      </c>
      <c r="DI783" t="s">
        <v>3</v>
      </c>
      <c r="DJ783" t="s">
        <v>3</v>
      </c>
      <c r="DK783" t="s">
        <v>3</v>
      </c>
      <c r="DL783" t="s">
        <v>3</v>
      </c>
      <c r="DM783" t="s">
        <v>3</v>
      </c>
      <c r="DN783">
        <v>0</v>
      </c>
      <c r="DO783">
        <v>0</v>
      </c>
      <c r="DP783">
        <v>1</v>
      </c>
      <c r="DQ783">
        <v>1</v>
      </c>
      <c r="DU783">
        <v>1005</v>
      </c>
      <c r="DV783" t="s">
        <v>64</v>
      </c>
      <c r="DW783" t="s">
        <v>64</v>
      </c>
      <c r="DX783">
        <v>1</v>
      </c>
      <c r="DZ783" t="s">
        <v>3</v>
      </c>
      <c r="EA783" t="s">
        <v>3</v>
      </c>
      <c r="EB783" t="s">
        <v>3</v>
      </c>
      <c r="EC783" t="s">
        <v>3</v>
      </c>
      <c r="EE783">
        <v>31727974</v>
      </c>
      <c r="EF783">
        <v>2</v>
      </c>
      <c r="EG783" t="s">
        <v>24</v>
      </c>
      <c r="EH783">
        <v>10</v>
      </c>
      <c r="EI783" t="s">
        <v>239</v>
      </c>
      <c r="EJ783">
        <v>1</v>
      </c>
      <c r="EK783">
        <v>10001</v>
      </c>
      <c r="EL783" t="s">
        <v>239</v>
      </c>
      <c r="EM783" t="s">
        <v>240</v>
      </c>
      <c r="EO783" t="s">
        <v>3</v>
      </c>
      <c r="EQ783">
        <v>0</v>
      </c>
      <c r="ER783">
        <v>0</v>
      </c>
      <c r="ES783">
        <v>0</v>
      </c>
      <c r="ET783">
        <v>0</v>
      </c>
      <c r="EU783">
        <v>0</v>
      </c>
      <c r="EV783">
        <v>0</v>
      </c>
      <c r="EW783">
        <v>0</v>
      </c>
      <c r="EX783">
        <v>0</v>
      </c>
      <c r="FQ783">
        <v>0</v>
      </c>
      <c r="FR783">
        <f t="shared" si="560"/>
        <v>0</v>
      </c>
      <c r="FS783">
        <v>0</v>
      </c>
      <c r="FX783">
        <v>108</v>
      </c>
      <c r="FY783">
        <v>55</v>
      </c>
      <c r="GA783" t="s">
        <v>3</v>
      </c>
      <c r="GD783">
        <v>1</v>
      </c>
      <c r="GF783">
        <v>-732808487</v>
      </c>
      <c r="GG783">
        <v>2</v>
      </c>
      <c r="GH783">
        <v>1</v>
      </c>
      <c r="GI783">
        <v>-2</v>
      </c>
      <c r="GJ783">
        <v>0</v>
      </c>
      <c r="GK783">
        <v>0</v>
      </c>
      <c r="GL783">
        <f t="shared" si="561"/>
        <v>0</v>
      </c>
      <c r="GM783">
        <f t="shared" si="562"/>
        <v>0</v>
      </c>
      <c r="GN783">
        <f t="shared" si="563"/>
        <v>0</v>
      </c>
      <c r="GO783">
        <f t="shared" si="564"/>
        <v>0</v>
      </c>
      <c r="GP783">
        <f t="shared" si="565"/>
        <v>0</v>
      </c>
      <c r="GR783">
        <v>0</v>
      </c>
      <c r="GS783">
        <v>3</v>
      </c>
      <c r="GT783">
        <v>0</v>
      </c>
      <c r="GU783" t="s">
        <v>3</v>
      </c>
      <c r="GV783">
        <f t="shared" si="566"/>
        <v>0</v>
      </c>
      <c r="GW783">
        <v>1</v>
      </c>
      <c r="GX783">
        <f t="shared" si="567"/>
        <v>0</v>
      </c>
      <c r="HA783">
        <v>0</v>
      </c>
      <c r="HB783">
        <v>0</v>
      </c>
      <c r="HC783">
        <f t="shared" si="568"/>
        <v>0</v>
      </c>
      <c r="HE783" t="s">
        <v>3</v>
      </c>
      <c r="HF783" t="s">
        <v>3</v>
      </c>
      <c r="HM783" t="s">
        <v>3</v>
      </c>
      <c r="HN783" t="s">
        <v>241</v>
      </c>
      <c r="HO783" t="s">
        <v>242</v>
      </c>
      <c r="HP783" t="s">
        <v>239</v>
      </c>
      <c r="HQ783" t="s">
        <v>239</v>
      </c>
      <c r="IK783">
        <v>0</v>
      </c>
    </row>
    <row r="784" spans="1:245" x14ac:dyDescent="0.2">
      <c r="A784">
        <v>17</v>
      </c>
      <c r="B784">
        <v>1</v>
      </c>
      <c r="E784" t="s">
        <v>724</v>
      </c>
      <c r="F784" t="s">
        <v>583</v>
      </c>
      <c r="G784" t="s">
        <v>584</v>
      </c>
      <c r="H784" t="s">
        <v>64</v>
      </c>
      <c r="I784">
        <v>0</v>
      </c>
      <c r="J784">
        <v>0</v>
      </c>
      <c r="K784">
        <v>0</v>
      </c>
      <c r="O784">
        <f t="shared" si="549"/>
        <v>0</v>
      </c>
      <c r="P784">
        <f>ROUND(CQ784*I784,2)</f>
        <v>0</v>
      </c>
      <c r="Q784">
        <f>ROUND(CR784*I784,2)</f>
        <v>0</v>
      </c>
      <c r="R784">
        <f>ROUND(CS784*I784,2)</f>
        <v>0</v>
      </c>
      <c r="S784">
        <f>ROUND(CT784*I784,2)</f>
        <v>0</v>
      </c>
      <c r="T784">
        <f t="shared" si="550"/>
        <v>0</v>
      </c>
      <c r="U784">
        <f>ROUND(CV784*I784,7)</f>
        <v>0</v>
      </c>
      <c r="V784">
        <f>ROUND(CW784*I784,7)</f>
        <v>0</v>
      </c>
      <c r="W784">
        <f t="shared" si="551"/>
        <v>0</v>
      </c>
      <c r="X784">
        <f t="shared" si="552"/>
        <v>0</v>
      </c>
      <c r="Y784">
        <f t="shared" si="553"/>
        <v>0</v>
      </c>
      <c r="AA784">
        <v>32945098</v>
      </c>
      <c r="AB784">
        <f t="shared" si="554"/>
        <v>16542.060000000001</v>
      </c>
      <c r="AC784">
        <f>ROUND((ES784),6)</f>
        <v>16542.060000000001</v>
      </c>
      <c r="AD784">
        <f>ROUND((((ET784)-(EU784))+AE784),6)</f>
        <v>0</v>
      </c>
      <c r="AE784">
        <f t="shared" si="577"/>
        <v>0</v>
      </c>
      <c r="AF784">
        <f t="shared" si="577"/>
        <v>0</v>
      </c>
      <c r="AG784">
        <f t="shared" si="555"/>
        <v>0</v>
      </c>
      <c r="AH784">
        <f t="shared" si="578"/>
        <v>0</v>
      </c>
      <c r="AI784">
        <f t="shared" si="578"/>
        <v>0</v>
      </c>
      <c r="AJ784">
        <f t="shared" si="556"/>
        <v>0</v>
      </c>
      <c r="AK784">
        <v>16542.060000000001</v>
      </c>
      <c r="AL784">
        <v>16542.060000000001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1</v>
      </c>
      <c r="AW784">
        <v>1</v>
      </c>
      <c r="AZ784">
        <v>1</v>
      </c>
      <c r="BA784">
        <v>1</v>
      </c>
      <c r="BB784">
        <v>1</v>
      </c>
      <c r="BC784">
        <v>0.91</v>
      </c>
      <c r="BD784" t="s">
        <v>3</v>
      </c>
      <c r="BE784" t="s">
        <v>3</v>
      </c>
      <c r="BF784" t="s">
        <v>3</v>
      </c>
      <c r="BG784" t="s">
        <v>3</v>
      </c>
      <c r="BH784">
        <v>3</v>
      </c>
      <c r="BI784">
        <v>1</v>
      </c>
      <c r="BJ784" t="s">
        <v>585</v>
      </c>
      <c r="BM784">
        <v>500001</v>
      </c>
      <c r="BN784">
        <v>0</v>
      </c>
      <c r="BO784" t="s">
        <v>583</v>
      </c>
      <c r="BP784">
        <v>1</v>
      </c>
      <c r="BQ784">
        <v>8</v>
      </c>
      <c r="BR784">
        <v>0</v>
      </c>
      <c r="BS784">
        <v>1</v>
      </c>
      <c r="BT784">
        <v>1</v>
      </c>
      <c r="BU784">
        <v>1</v>
      </c>
      <c r="BV784">
        <v>1</v>
      </c>
      <c r="BW784">
        <v>1</v>
      </c>
      <c r="BX784">
        <v>1</v>
      </c>
      <c r="BY784" t="s">
        <v>3</v>
      </c>
      <c r="BZ784">
        <v>0</v>
      </c>
      <c r="CA784">
        <v>0</v>
      </c>
      <c r="CB784" t="s">
        <v>3</v>
      </c>
      <c r="CE784">
        <v>0</v>
      </c>
      <c r="CF784">
        <v>0</v>
      </c>
      <c r="CG784">
        <v>0</v>
      </c>
      <c r="CM784">
        <v>0</v>
      </c>
      <c r="CN784" t="s">
        <v>3</v>
      </c>
      <c r="CO784">
        <v>0</v>
      </c>
      <c r="CP784">
        <f t="shared" si="557"/>
        <v>0</v>
      </c>
      <c r="CQ784">
        <f>ROUND(AL784*BC784,2)</f>
        <v>15053.27</v>
      </c>
      <c r="CR784">
        <f>ROUND(AM784*BB784,2)</f>
        <v>0</v>
      </c>
      <c r="CS784">
        <f>ROUND(AN784*BS784,2)</f>
        <v>0</v>
      </c>
      <c r="CT784">
        <f>ROUND(AO784*BA784,2)</f>
        <v>0</v>
      </c>
      <c r="CU784">
        <f t="shared" si="558"/>
        <v>0</v>
      </c>
      <c r="CV784">
        <f t="shared" si="579"/>
        <v>0</v>
      </c>
      <c r="CW784">
        <f t="shared" si="579"/>
        <v>0</v>
      </c>
      <c r="CX784">
        <f t="shared" si="559"/>
        <v>0</v>
      </c>
      <c r="CY784">
        <f>0</f>
        <v>0</v>
      </c>
      <c r="CZ784">
        <f>0</f>
        <v>0</v>
      </c>
      <c r="DC784" t="s">
        <v>3</v>
      </c>
      <c r="DD784" t="s">
        <v>3</v>
      </c>
      <c r="DE784" t="s">
        <v>3</v>
      </c>
      <c r="DF784" t="s">
        <v>3</v>
      </c>
      <c r="DG784" t="s">
        <v>3</v>
      </c>
      <c r="DH784" t="s">
        <v>3</v>
      </c>
      <c r="DI784" t="s">
        <v>3</v>
      </c>
      <c r="DJ784" t="s">
        <v>3</v>
      </c>
      <c r="DK784" t="s">
        <v>3</v>
      </c>
      <c r="DL784" t="s">
        <v>3</v>
      </c>
      <c r="DM784" t="s">
        <v>3</v>
      </c>
      <c r="DN784">
        <v>0</v>
      </c>
      <c r="DO784">
        <v>0</v>
      </c>
      <c r="DP784">
        <v>1</v>
      </c>
      <c r="DQ784">
        <v>1</v>
      </c>
      <c r="DU784">
        <v>1005</v>
      </c>
      <c r="DV784" t="s">
        <v>64</v>
      </c>
      <c r="DW784" t="s">
        <v>64</v>
      </c>
      <c r="DX784">
        <v>1</v>
      </c>
      <c r="DZ784" t="s">
        <v>3</v>
      </c>
      <c r="EA784" t="s">
        <v>3</v>
      </c>
      <c r="EB784" t="s">
        <v>3</v>
      </c>
      <c r="EC784" t="s">
        <v>3</v>
      </c>
      <c r="EE784">
        <v>31727907</v>
      </c>
      <c r="EF784">
        <v>8</v>
      </c>
      <c r="EG784" t="s">
        <v>73</v>
      </c>
      <c r="EH784">
        <v>0</v>
      </c>
      <c r="EI784" t="s">
        <v>3</v>
      </c>
      <c r="EJ784">
        <v>1</v>
      </c>
      <c r="EK784">
        <v>500001</v>
      </c>
      <c r="EL784" t="s">
        <v>74</v>
      </c>
      <c r="EM784" t="s">
        <v>75</v>
      </c>
      <c r="EO784" t="s">
        <v>3</v>
      </c>
      <c r="EQ784">
        <v>0</v>
      </c>
      <c r="ER784">
        <v>16542.060000000001</v>
      </c>
      <c r="ES784">
        <v>16542.060000000001</v>
      </c>
      <c r="ET784">
        <v>0</v>
      </c>
      <c r="EU784">
        <v>0</v>
      </c>
      <c r="EV784">
        <v>0</v>
      </c>
      <c r="EW784">
        <v>0</v>
      </c>
      <c r="EX784">
        <v>0</v>
      </c>
      <c r="EY784">
        <v>0</v>
      </c>
      <c r="FQ784">
        <v>0</v>
      </c>
      <c r="FR784">
        <f t="shared" si="560"/>
        <v>0</v>
      </c>
      <c r="FS784">
        <v>0</v>
      </c>
      <c r="FX784">
        <v>0</v>
      </c>
      <c r="FY784">
        <v>0</v>
      </c>
      <c r="GA784" t="s">
        <v>3</v>
      </c>
      <c r="GD784">
        <v>1</v>
      </c>
      <c r="GF784">
        <v>1327319242</v>
      </c>
      <c r="GG784">
        <v>2</v>
      </c>
      <c r="GH784">
        <v>1</v>
      </c>
      <c r="GI784">
        <v>2</v>
      </c>
      <c r="GJ784">
        <v>0</v>
      </c>
      <c r="GK784">
        <v>0</v>
      </c>
      <c r="GL784">
        <f t="shared" si="561"/>
        <v>0</v>
      </c>
      <c r="GM784">
        <f t="shared" si="562"/>
        <v>0</v>
      </c>
      <c r="GN784">
        <f t="shared" si="563"/>
        <v>0</v>
      </c>
      <c r="GO784">
        <f t="shared" si="564"/>
        <v>0</v>
      </c>
      <c r="GP784">
        <f t="shared" si="565"/>
        <v>0</v>
      </c>
      <c r="GR784">
        <v>0</v>
      </c>
      <c r="GS784">
        <v>3</v>
      </c>
      <c r="GT784">
        <v>0</v>
      </c>
      <c r="GU784" t="s">
        <v>3</v>
      </c>
      <c r="GV784">
        <f t="shared" si="566"/>
        <v>0</v>
      </c>
      <c r="GW784">
        <v>1</v>
      </c>
      <c r="GX784">
        <f t="shared" si="567"/>
        <v>0</v>
      </c>
      <c r="HA784">
        <v>0</v>
      </c>
      <c r="HB784">
        <v>0</v>
      </c>
      <c r="HC784">
        <f t="shared" si="568"/>
        <v>0</v>
      </c>
      <c r="HE784" t="s">
        <v>3</v>
      </c>
      <c r="HF784" t="s">
        <v>3</v>
      </c>
      <c r="HM784" t="s">
        <v>3</v>
      </c>
      <c r="HN784" t="s">
        <v>3</v>
      </c>
      <c r="HO784" t="s">
        <v>3</v>
      </c>
      <c r="HP784" t="s">
        <v>3</v>
      </c>
      <c r="HQ784" t="s">
        <v>3</v>
      </c>
      <c r="IK784">
        <v>0</v>
      </c>
    </row>
    <row r="786" spans="1:206" x14ac:dyDescent="0.2">
      <c r="A786" s="2">
        <v>51</v>
      </c>
      <c r="B786" s="2">
        <f>B761</f>
        <v>1</v>
      </c>
      <c r="C786" s="2">
        <f>A761</f>
        <v>4</v>
      </c>
      <c r="D786" s="2">
        <f>ROW(A761)</f>
        <v>761</v>
      </c>
      <c r="E786" s="2"/>
      <c r="F786" s="2" t="str">
        <f>IF(F761&lt;&gt;"",F761,"")</f>
        <v>Новый раздел</v>
      </c>
      <c r="G786" s="2" t="str">
        <f>IF(G761&lt;&gt;"",G761,"")</f>
        <v>Ремонт стен раздевалки женской</v>
      </c>
      <c r="H786" s="2">
        <v>0</v>
      </c>
      <c r="I786" s="2"/>
      <c r="J786" s="2"/>
      <c r="K786" s="2"/>
      <c r="L786" s="2"/>
      <c r="M786" s="2"/>
      <c r="N786" s="2"/>
      <c r="O786" s="2">
        <f t="shared" ref="O786:T786" si="580">ROUND(AB786,2)</f>
        <v>0</v>
      </c>
      <c r="P786" s="2">
        <f t="shared" si="580"/>
        <v>0</v>
      </c>
      <c r="Q786" s="2">
        <f t="shared" si="580"/>
        <v>0</v>
      </c>
      <c r="R786" s="2">
        <f t="shared" si="580"/>
        <v>0</v>
      </c>
      <c r="S786" s="2">
        <f t="shared" si="580"/>
        <v>0</v>
      </c>
      <c r="T786" s="2">
        <f t="shared" si="580"/>
        <v>0</v>
      </c>
      <c r="U786" s="2">
        <f>AH786</f>
        <v>0</v>
      </c>
      <c r="V786" s="2">
        <f>AI786</f>
        <v>0</v>
      </c>
      <c r="W786" s="2">
        <f>ROUND(AJ786,2)</f>
        <v>0</v>
      </c>
      <c r="X786" s="2">
        <f>ROUND(AK786,2)</f>
        <v>0</v>
      </c>
      <c r="Y786" s="2">
        <f>ROUND(AL786,2)</f>
        <v>0</v>
      </c>
      <c r="Z786" s="2"/>
      <c r="AA786" s="2"/>
      <c r="AB786" s="2">
        <f>ROUND(SUMIF(AA765:AA784,"=32945098",O765:O784),2)</f>
        <v>0</v>
      </c>
      <c r="AC786" s="2">
        <f>ROUND(SUMIF(AA765:AA784,"=32945098",P765:P784),2)</f>
        <v>0</v>
      </c>
      <c r="AD786" s="2">
        <f>ROUND(SUMIF(AA765:AA784,"=32945098",Q765:Q784),2)</f>
        <v>0</v>
      </c>
      <c r="AE786" s="2">
        <f>ROUND(SUMIF(AA765:AA784,"=32945098",R765:R784),2)</f>
        <v>0</v>
      </c>
      <c r="AF786" s="2">
        <f>ROUND(SUMIF(AA765:AA784,"=32945098",S765:S784),2)</f>
        <v>0</v>
      </c>
      <c r="AG786" s="2">
        <f>ROUND(SUMIF(AA765:AA784,"=32945098",T765:T784),2)</f>
        <v>0</v>
      </c>
      <c r="AH786" s="2">
        <f>SUMIF(AA765:AA784,"=32945098",U765:U784)</f>
        <v>0</v>
      </c>
      <c r="AI786" s="2">
        <f>SUMIF(AA765:AA784,"=32945098",V765:V784)</f>
        <v>0</v>
      </c>
      <c r="AJ786" s="2">
        <f>ROUND(SUMIF(AA765:AA784,"=32945098",W765:W784),2)</f>
        <v>0</v>
      </c>
      <c r="AK786" s="2">
        <f>ROUND(SUMIF(AA765:AA784,"=32945098",X765:X784),2)</f>
        <v>0</v>
      </c>
      <c r="AL786" s="2">
        <f>ROUND(SUMIF(AA765:AA784,"=32945098",Y765:Y784),2)</f>
        <v>0</v>
      </c>
      <c r="AM786" s="2"/>
      <c r="AN786" s="2"/>
      <c r="AO786" s="2">
        <f t="shared" ref="AO786:BD786" si="581">ROUND(BX786,2)</f>
        <v>1246.6400000000001</v>
      </c>
      <c r="AP786" s="2">
        <f t="shared" si="581"/>
        <v>0</v>
      </c>
      <c r="AQ786" s="2">
        <f t="shared" si="581"/>
        <v>0</v>
      </c>
      <c r="AR786" s="2">
        <f t="shared" si="581"/>
        <v>0</v>
      </c>
      <c r="AS786" s="2">
        <f t="shared" si="581"/>
        <v>0</v>
      </c>
      <c r="AT786" s="2">
        <f t="shared" si="581"/>
        <v>0</v>
      </c>
      <c r="AU786" s="2">
        <f t="shared" si="581"/>
        <v>0</v>
      </c>
      <c r="AV786" s="2">
        <f t="shared" si="581"/>
        <v>-1246.6400000000001</v>
      </c>
      <c r="AW786" s="2">
        <f t="shared" si="581"/>
        <v>0</v>
      </c>
      <c r="AX786" s="2">
        <f t="shared" si="581"/>
        <v>1246.6400000000001</v>
      </c>
      <c r="AY786" s="2">
        <f t="shared" si="581"/>
        <v>-1246.6400000000001</v>
      </c>
      <c r="AZ786" s="2">
        <f t="shared" si="581"/>
        <v>0</v>
      </c>
      <c r="BA786" s="2">
        <f t="shared" si="581"/>
        <v>0</v>
      </c>
      <c r="BB786" s="2">
        <f t="shared" si="581"/>
        <v>0</v>
      </c>
      <c r="BC786" s="2">
        <f t="shared" si="581"/>
        <v>0</v>
      </c>
      <c r="BD786" s="2">
        <f t="shared" si="581"/>
        <v>0</v>
      </c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>
        <f>ROUND(SUMIF(AA765:AA784,"=32945098",FQ765:FQ784),2)</f>
        <v>1246.6400000000001</v>
      </c>
      <c r="BY786" s="2">
        <f>ROUND(SUMIF(AA765:AA784,"=32945098",FR765:FR784),2)</f>
        <v>0</v>
      </c>
      <c r="BZ786" s="2">
        <f>ROUND(SUMIF(AA765:AA784,"=32945098",GL765:GL784),2)</f>
        <v>0</v>
      </c>
      <c r="CA786" s="2">
        <f>ROUND(SUMIF(AA765:AA784,"=32945098",GM765:GM784),2)</f>
        <v>0</v>
      </c>
      <c r="CB786" s="2">
        <f>ROUND(SUMIF(AA765:AA784,"=32945098",GN765:GN784),2)</f>
        <v>0</v>
      </c>
      <c r="CC786" s="2">
        <f>ROUND(SUMIF(AA765:AA784,"=32945098",GO765:GO784),2)</f>
        <v>0</v>
      </c>
      <c r="CD786" s="2">
        <f>ROUND(SUMIF(AA765:AA784,"=32945098",GP765:GP784),2)</f>
        <v>0</v>
      </c>
      <c r="CE786" s="2">
        <f>AC786-BX786</f>
        <v>-1246.6400000000001</v>
      </c>
      <c r="CF786" s="2">
        <f>AC786-BY786</f>
        <v>0</v>
      </c>
      <c r="CG786" s="2">
        <f>BX786-BZ786</f>
        <v>1246.6400000000001</v>
      </c>
      <c r="CH786" s="2">
        <f>AC786-BX786-BY786+BZ786</f>
        <v>-1246.6400000000001</v>
      </c>
      <c r="CI786" s="2">
        <f>BY786-BZ786</f>
        <v>0</v>
      </c>
      <c r="CJ786" s="2">
        <f>ROUND(SUMIF(AA765:AA784,"=32945098",GX765:GX784),2)</f>
        <v>0</v>
      </c>
      <c r="CK786" s="2">
        <f>ROUND(SUMIF(AA765:AA784,"=32945098",GY765:GY784),2)</f>
        <v>0</v>
      </c>
      <c r="CL786" s="2">
        <f>ROUND(SUMIF(AA765:AA784,"=32945098",GZ765:GZ784),2)</f>
        <v>0</v>
      </c>
      <c r="CM786" s="2">
        <f>ROUND(SUMIF(AA765:AA784,"=32945098",HD765:HD784),2)</f>
        <v>0</v>
      </c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3"/>
      <c r="DH786" s="3"/>
      <c r="DI786" s="3"/>
      <c r="DJ786" s="3"/>
      <c r="DK786" s="3"/>
      <c r="DL786" s="3"/>
      <c r="DM786" s="3"/>
      <c r="DN786" s="3"/>
      <c r="DO786" s="3"/>
      <c r="DP786" s="3"/>
      <c r="DQ786" s="3"/>
      <c r="DR786" s="3"/>
      <c r="DS786" s="3"/>
      <c r="DT786" s="3"/>
      <c r="DU786" s="3"/>
      <c r="DV786" s="3"/>
      <c r="DW786" s="3"/>
      <c r="DX786" s="3"/>
      <c r="DY786" s="3"/>
      <c r="DZ786" s="3"/>
      <c r="EA786" s="3"/>
      <c r="EB786" s="3"/>
      <c r="EC786" s="3"/>
      <c r="ED786" s="3"/>
      <c r="EE786" s="3"/>
      <c r="EF786" s="3"/>
      <c r="EG786" s="3"/>
      <c r="EH786" s="3"/>
      <c r="EI786" s="3"/>
      <c r="EJ786" s="3"/>
      <c r="EK786" s="3"/>
      <c r="EL786" s="3"/>
      <c r="EM786" s="3"/>
      <c r="EN786" s="3"/>
      <c r="EO786" s="3"/>
      <c r="EP786" s="3"/>
      <c r="EQ786" s="3"/>
      <c r="ER786" s="3"/>
      <c r="ES786" s="3"/>
      <c r="ET786" s="3"/>
      <c r="EU786" s="3"/>
      <c r="EV786" s="3"/>
      <c r="EW786" s="3"/>
      <c r="EX786" s="3"/>
      <c r="EY786" s="3"/>
      <c r="EZ786" s="3"/>
      <c r="FA786" s="3"/>
      <c r="FB786" s="3"/>
      <c r="FC786" s="3"/>
      <c r="FD786" s="3"/>
      <c r="FE786" s="3"/>
      <c r="FF786" s="3"/>
      <c r="FG786" s="3"/>
      <c r="FH786" s="3"/>
      <c r="FI786" s="3"/>
      <c r="FJ786" s="3"/>
      <c r="FK786" s="3"/>
      <c r="FL786" s="3"/>
      <c r="FM786" s="3"/>
      <c r="FN786" s="3"/>
      <c r="FO786" s="3"/>
      <c r="FP786" s="3"/>
      <c r="FQ786" s="3"/>
      <c r="FR786" s="3"/>
      <c r="FS786" s="3"/>
      <c r="FT786" s="3"/>
      <c r="FU786" s="3"/>
      <c r="FV786" s="3"/>
      <c r="FW786" s="3"/>
      <c r="FX786" s="3"/>
      <c r="FY786" s="3"/>
      <c r="FZ786" s="3"/>
      <c r="GA786" s="3"/>
      <c r="GB786" s="3"/>
      <c r="GC786" s="3"/>
      <c r="GD786" s="3"/>
      <c r="GE786" s="3"/>
      <c r="GF786" s="3"/>
      <c r="GG786" s="3"/>
      <c r="GH786" s="3"/>
      <c r="GI786" s="3"/>
      <c r="GJ786" s="3"/>
      <c r="GK786" s="3"/>
      <c r="GL786" s="3"/>
      <c r="GM786" s="3"/>
      <c r="GN786" s="3"/>
      <c r="GO786" s="3"/>
      <c r="GP786" s="3"/>
      <c r="GQ786" s="3"/>
      <c r="GR786" s="3"/>
      <c r="GS786" s="3"/>
      <c r="GT786" s="3"/>
      <c r="GU786" s="3"/>
      <c r="GV786" s="3"/>
      <c r="GW786" s="3"/>
      <c r="GX786" s="3">
        <v>0</v>
      </c>
    </row>
    <row r="788" spans="1:206" x14ac:dyDescent="0.2">
      <c r="A788" s="4">
        <v>50</v>
      </c>
      <c r="B788" s="4">
        <v>0</v>
      </c>
      <c r="C788" s="4">
        <v>0</v>
      </c>
      <c r="D788" s="4">
        <v>1</v>
      </c>
      <c r="E788" s="4">
        <v>201</v>
      </c>
      <c r="F788" s="4">
        <f>ROUND(Source!O786,O788)</f>
        <v>0</v>
      </c>
      <c r="G788" s="4" t="s">
        <v>107</v>
      </c>
      <c r="H788" s="4" t="s">
        <v>108</v>
      </c>
      <c r="I788" s="4"/>
      <c r="J788" s="4"/>
      <c r="K788" s="4">
        <v>201</v>
      </c>
      <c r="L788" s="4">
        <v>1</v>
      </c>
      <c r="M788" s="4">
        <v>3</v>
      </c>
      <c r="N788" s="4" t="s">
        <v>3</v>
      </c>
      <c r="O788" s="4">
        <v>2</v>
      </c>
      <c r="P788" s="4"/>
      <c r="Q788" s="4"/>
      <c r="R788" s="4"/>
      <c r="S788" s="4"/>
      <c r="T788" s="4"/>
      <c r="U788" s="4"/>
      <c r="V788" s="4"/>
      <c r="W788" s="4">
        <v>172093.77</v>
      </c>
      <c r="X788" s="4">
        <v>1</v>
      </c>
      <c r="Y788" s="4">
        <v>172093.77</v>
      </c>
      <c r="Z788" s="4"/>
      <c r="AA788" s="4"/>
      <c r="AB788" s="4"/>
    </row>
    <row r="789" spans="1:206" x14ac:dyDescent="0.2">
      <c r="A789" s="4">
        <v>50</v>
      </c>
      <c r="B789" s="4">
        <v>0</v>
      </c>
      <c r="C789" s="4">
        <v>0</v>
      </c>
      <c r="D789" s="4">
        <v>1</v>
      </c>
      <c r="E789" s="4">
        <v>202</v>
      </c>
      <c r="F789" s="4">
        <f>ROUND(Source!P786,O789)</f>
        <v>0</v>
      </c>
      <c r="G789" s="4" t="s">
        <v>109</v>
      </c>
      <c r="H789" s="4" t="s">
        <v>110</v>
      </c>
      <c r="I789" s="4"/>
      <c r="J789" s="4"/>
      <c r="K789" s="4">
        <v>202</v>
      </c>
      <c r="L789" s="4">
        <v>2</v>
      </c>
      <c r="M789" s="4">
        <v>3</v>
      </c>
      <c r="N789" s="4" t="s">
        <v>3</v>
      </c>
      <c r="O789" s="4">
        <v>2</v>
      </c>
      <c r="P789" s="4"/>
      <c r="Q789" s="4"/>
      <c r="R789" s="4"/>
      <c r="S789" s="4"/>
      <c r="T789" s="4"/>
      <c r="U789" s="4"/>
      <c r="V789" s="4"/>
      <c r="W789" s="4">
        <v>140416.18</v>
      </c>
      <c r="X789" s="4">
        <v>1</v>
      </c>
      <c r="Y789" s="4">
        <v>140416.18</v>
      </c>
      <c r="Z789" s="4"/>
      <c r="AA789" s="4"/>
      <c r="AB789" s="4"/>
    </row>
    <row r="790" spans="1:206" x14ac:dyDescent="0.2">
      <c r="A790" s="4">
        <v>50</v>
      </c>
      <c r="B790" s="4">
        <v>0</v>
      </c>
      <c r="C790" s="4">
        <v>0</v>
      </c>
      <c r="D790" s="4">
        <v>1</v>
      </c>
      <c r="E790" s="4">
        <v>222</v>
      </c>
      <c r="F790" s="4">
        <f>ROUND(Source!AO786,O790)</f>
        <v>1246.6400000000001</v>
      </c>
      <c r="G790" s="4" t="s">
        <v>111</v>
      </c>
      <c r="H790" s="4" t="s">
        <v>112</v>
      </c>
      <c r="I790" s="4"/>
      <c r="J790" s="4"/>
      <c r="K790" s="4">
        <v>222</v>
      </c>
      <c r="L790" s="4">
        <v>3</v>
      </c>
      <c r="M790" s="4">
        <v>3</v>
      </c>
      <c r="N790" s="4" t="s">
        <v>3</v>
      </c>
      <c r="O790" s="4">
        <v>2</v>
      </c>
      <c r="P790" s="4"/>
      <c r="Q790" s="4"/>
      <c r="R790" s="4"/>
      <c r="S790" s="4"/>
      <c r="T790" s="4"/>
      <c r="U790" s="4"/>
      <c r="V790" s="4"/>
      <c r="W790" s="4">
        <v>1246.6400000000001</v>
      </c>
      <c r="X790" s="4">
        <v>1</v>
      </c>
      <c r="Y790" s="4">
        <v>1246.6400000000001</v>
      </c>
      <c r="Z790" s="4"/>
      <c r="AA790" s="4"/>
      <c r="AB790" s="4"/>
    </row>
    <row r="791" spans="1:206" x14ac:dyDescent="0.2">
      <c r="A791" s="4">
        <v>50</v>
      </c>
      <c r="B791" s="4">
        <v>0</v>
      </c>
      <c r="C791" s="4">
        <v>0</v>
      </c>
      <c r="D791" s="4">
        <v>1</v>
      </c>
      <c r="E791" s="4">
        <v>225</v>
      </c>
      <c r="F791" s="4">
        <f>ROUND(Source!AV786,O791)</f>
        <v>-1246.6400000000001</v>
      </c>
      <c r="G791" s="4" t="s">
        <v>113</v>
      </c>
      <c r="H791" s="4" t="s">
        <v>114</v>
      </c>
      <c r="I791" s="4"/>
      <c r="J791" s="4"/>
      <c r="K791" s="4">
        <v>225</v>
      </c>
      <c r="L791" s="4">
        <v>4</v>
      </c>
      <c r="M791" s="4">
        <v>3</v>
      </c>
      <c r="N791" s="4" t="s">
        <v>3</v>
      </c>
      <c r="O791" s="4">
        <v>2</v>
      </c>
      <c r="P791" s="4"/>
      <c r="Q791" s="4"/>
      <c r="R791" s="4"/>
      <c r="S791" s="4"/>
      <c r="T791" s="4"/>
      <c r="U791" s="4"/>
      <c r="V791" s="4"/>
      <c r="W791" s="4">
        <v>140416.18</v>
      </c>
      <c r="X791" s="4">
        <v>1</v>
      </c>
      <c r="Y791" s="4">
        <v>140416.18</v>
      </c>
      <c r="Z791" s="4"/>
      <c r="AA791" s="4"/>
      <c r="AB791" s="4"/>
    </row>
    <row r="792" spans="1:206" x14ac:dyDescent="0.2">
      <c r="A792" s="4">
        <v>50</v>
      </c>
      <c r="B792" s="4">
        <v>0</v>
      </c>
      <c r="C792" s="4">
        <v>0</v>
      </c>
      <c r="D792" s="4">
        <v>1</v>
      </c>
      <c r="E792" s="4">
        <v>226</v>
      </c>
      <c r="F792" s="4">
        <f>ROUND(Source!AW786,O792)</f>
        <v>0</v>
      </c>
      <c r="G792" s="4" t="s">
        <v>115</v>
      </c>
      <c r="H792" s="4" t="s">
        <v>116</v>
      </c>
      <c r="I792" s="4"/>
      <c r="J792" s="4"/>
      <c r="K792" s="4">
        <v>226</v>
      </c>
      <c r="L792" s="4">
        <v>5</v>
      </c>
      <c r="M792" s="4">
        <v>3</v>
      </c>
      <c r="N792" s="4" t="s">
        <v>3</v>
      </c>
      <c r="O792" s="4">
        <v>2</v>
      </c>
      <c r="P792" s="4"/>
      <c r="Q792" s="4"/>
      <c r="R792" s="4"/>
      <c r="S792" s="4"/>
      <c r="T792" s="4"/>
      <c r="U792" s="4"/>
      <c r="V792" s="4"/>
      <c r="W792" s="4">
        <v>140416.18</v>
      </c>
      <c r="X792" s="4">
        <v>1</v>
      </c>
      <c r="Y792" s="4">
        <v>140416.18</v>
      </c>
      <c r="Z792" s="4"/>
      <c r="AA792" s="4"/>
      <c r="AB792" s="4"/>
    </row>
    <row r="793" spans="1:206" x14ac:dyDescent="0.2">
      <c r="A793" s="4">
        <v>50</v>
      </c>
      <c r="B793" s="4">
        <v>0</v>
      </c>
      <c r="C793" s="4">
        <v>0</v>
      </c>
      <c r="D793" s="4">
        <v>1</v>
      </c>
      <c r="E793" s="4">
        <v>227</v>
      </c>
      <c r="F793" s="4">
        <f>ROUND(Source!AX786,O793)</f>
        <v>1246.6400000000001</v>
      </c>
      <c r="G793" s="4" t="s">
        <v>117</v>
      </c>
      <c r="H793" s="4" t="s">
        <v>118</v>
      </c>
      <c r="I793" s="4"/>
      <c r="J793" s="4"/>
      <c r="K793" s="4">
        <v>227</v>
      </c>
      <c r="L793" s="4">
        <v>6</v>
      </c>
      <c r="M793" s="4">
        <v>3</v>
      </c>
      <c r="N793" s="4" t="s">
        <v>3</v>
      </c>
      <c r="O793" s="4">
        <v>2</v>
      </c>
      <c r="P793" s="4"/>
      <c r="Q793" s="4"/>
      <c r="R793" s="4"/>
      <c r="S793" s="4"/>
      <c r="T793" s="4"/>
      <c r="U793" s="4"/>
      <c r="V793" s="4"/>
      <c r="W793" s="4">
        <v>0</v>
      </c>
      <c r="X793" s="4">
        <v>1</v>
      </c>
      <c r="Y793" s="4">
        <v>0</v>
      </c>
      <c r="Z793" s="4"/>
      <c r="AA793" s="4"/>
      <c r="AB793" s="4"/>
    </row>
    <row r="794" spans="1:206" x14ac:dyDescent="0.2">
      <c r="A794" s="4">
        <v>50</v>
      </c>
      <c r="B794" s="4">
        <v>0</v>
      </c>
      <c r="C794" s="4">
        <v>0</v>
      </c>
      <c r="D794" s="4">
        <v>1</v>
      </c>
      <c r="E794" s="4">
        <v>228</v>
      </c>
      <c r="F794" s="4">
        <f>ROUND(Source!AY786,O794)</f>
        <v>-1246.6400000000001</v>
      </c>
      <c r="G794" s="4" t="s">
        <v>119</v>
      </c>
      <c r="H794" s="4" t="s">
        <v>120</v>
      </c>
      <c r="I794" s="4"/>
      <c r="J794" s="4"/>
      <c r="K794" s="4">
        <v>228</v>
      </c>
      <c r="L794" s="4">
        <v>7</v>
      </c>
      <c r="M794" s="4">
        <v>3</v>
      </c>
      <c r="N794" s="4" t="s">
        <v>3</v>
      </c>
      <c r="O794" s="4">
        <v>2</v>
      </c>
      <c r="P794" s="4"/>
      <c r="Q794" s="4"/>
      <c r="R794" s="4"/>
      <c r="S794" s="4"/>
      <c r="T794" s="4"/>
      <c r="U794" s="4"/>
      <c r="V794" s="4"/>
      <c r="W794" s="4">
        <v>140416.18</v>
      </c>
      <c r="X794" s="4">
        <v>1</v>
      </c>
      <c r="Y794" s="4">
        <v>140416.18</v>
      </c>
      <c r="Z794" s="4"/>
      <c r="AA794" s="4"/>
      <c r="AB794" s="4"/>
    </row>
    <row r="795" spans="1:206" x14ac:dyDescent="0.2">
      <c r="A795" s="4">
        <v>50</v>
      </c>
      <c r="B795" s="4">
        <v>0</v>
      </c>
      <c r="C795" s="4">
        <v>0</v>
      </c>
      <c r="D795" s="4">
        <v>1</v>
      </c>
      <c r="E795" s="4">
        <v>216</v>
      </c>
      <c r="F795" s="4">
        <f>ROUND(Source!AP786,O795)</f>
        <v>0</v>
      </c>
      <c r="G795" s="4" t="s">
        <v>121</v>
      </c>
      <c r="H795" s="4" t="s">
        <v>122</v>
      </c>
      <c r="I795" s="4"/>
      <c r="J795" s="4"/>
      <c r="K795" s="4">
        <v>216</v>
      </c>
      <c r="L795" s="4">
        <v>8</v>
      </c>
      <c r="M795" s="4">
        <v>3</v>
      </c>
      <c r="N795" s="4" t="s">
        <v>3</v>
      </c>
      <c r="O795" s="4">
        <v>2</v>
      </c>
      <c r="P795" s="4"/>
      <c r="Q795" s="4"/>
      <c r="R795" s="4"/>
      <c r="S795" s="4"/>
      <c r="T795" s="4"/>
      <c r="U795" s="4"/>
      <c r="V795" s="4"/>
      <c r="W795" s="4">
        <v>0</v>
      </c>
      <c r="X795" s="4">
        <v>1</v>
      </c>
      <c r="Y795" s="4">
        <v>0</v>
      </c>
      <c r="Z795" s="4"/>
      <c r="AA795" s="4"/>
      <c r="AB795" s="4"/>
    </row>
    <row r="796" spans="1:206" x14ac:dyDescent="0.2">
      <c r="A796" s="4">
        <v>50</v>
      </c>
      <c r="B796" s="4">
        <v>0</v>
      </c>
      <c r="C796" s="4">
        <v>0</v>
      </c>
      <c r="D796" s="4">
        <v>1</v>
      </c>
      <c r="E796" s="4">
        <v>223</v>
      </c>
      <c r="F796" s="4">
        <f>ROUND(Source!AQ786,O796)</f>
        <v>0</v>
      </c>
      <c r="G796" s="4" t="s">
        <v>123</v>
      </c>
      <c r="H796" s="4" t="s">
        <v>124</v>
      </c>
      <c r="I796" s="4"/>
      <c r="J796" s="4"/>
      <c r="K796" s="4">
        <v>223</v>
      </c>
      <c r="L796" s="4">
        <v>9</v>
      </c>
      <c r="M796" s="4">
        <v>3</v>
      </c>
      <c r="N796" s="4" t="s">
        <v>3</v>
      </c>
      <c r="O796" s="4">
        <v>2</v>
      </c>
      <c r="P796" s="4"/>
      <c r="Q796" s="4"/>
      <c r="R796" s="4"/>
      <c r="S796" s="4"/>
      <c r="T796" s="4"/>
      <c r="U796" s="4"/>
      <c r="V796" s="4"/>
      <c r="W796" s="4">
        <v>0</v>
      </c>
      <c r="X796" s="4">
        <v>1</v>
      </c>
      <c r="Y796" s="4">
        <v>0</v>
      </c>
      <c r="Z796" s="4"/>
      <c r="AA796" s="4"/>
      <c r="AB796" s="4"/>
    </row>
    <row r="797" spans="1:206" x14ac:dyDescent="0.2">
      <c r="A797" s="4">
        <v>50</v>
      </c>
      <c r="B797" s="4">
        <v>0</v>
      </c>
      <c r="C797" s="4">
        <v>0</v>
      </c>
      <c r="D797" s="4">
        <v>1</v>
      </c>
      <c r="E797" s="4">
        <v>229</v>
      </c>
      <c r="F797" s="4">
        <f>ROUND(Source!AZ786,O797)</f>
        <v>0</v>
      </c>
      <c r="G797" s="4" t="s">
        <v>125</v>
      </c>
      <c r="H797" s="4" t="s">
        <v>126</v>
      </c>
      <c r="I797" s="4"/>
      <c r="J797" s="4"/>
      <c r="K797" s="4">
        <v>229</v>
      </c>
      <c r="L797" s="4">
        <v>10</v>
      </c>
      <c r="M797" s="4">
        <v>3</v>
      </c>
      <c r="N797" s="4" t="s">
        <v>3</v>
      </c>
      <c r="O797" s="4">
        <v>2</v>
      </c>
      <c r="P797" s="4"/>
      <c r="Q797" s="4"/>
      <c r="R797" s="4"/>
      <c r="S797" s="4"/>
      <c r="T797" s="4"/>
      <c r="U797" s="4"/>
      <c r="V797" s="4"/>
      <c r="W797" s="4">
        <v>0</v>
      </c>
      <c r="X797" s="4">
        <v>1</v>
      </c>
      <c r="Y797" s="4">
        <v>0</v>
      </c>
      <c r="Z797" s="4"/>
      <c r="AA797" s="4"/>
      <c r="AB797" s="4"/>
    </row>
    <row r="798" spans="1:206" x14ac:dyDescent="0.2">
      <c r="A798" s="4">
        <v>50</v>
      </c>
      <c r="B798" s="4">
        <v>0</v>
      </c>
      <c r="C798" s="4">
        <v>0</v>
      </c>
      <c r="D798" s="4">
        <v>1</v>
      </c>
      <c r="E798" s="4">
        <v>203</v>
      </c>
      <c r="F798" s="4">
        <f>ROUND(Source!Q786,O798)</f>
        <v>0</v>
      </c>
      <c r="G798" s="4" t="s">
        <v>127</v>
      </c>
      <c r="H798" s="4" t="s">
        <v>128</v>
      </c>
      <c r="I798" s="4"/>
      <c r="J798" s="4"/>
      <c r="K798" s="4">
        <v>203</v>
      </c>
      <c r="L798" s="4">
        <v>11</v>
      </c>
      <c r="M798" s="4">
        <v>3</v>
      </c>
      <c r="N798" s="4" t="s">
        <v>3</v>
      </c>
      <c r="O798" s="4">
        <v>2</v>
      </c>
      <c r="P798" s="4"/>
      <c r="Q798" s="4"/>
      <c r="R798" s="4"/>
      <c r="S798" s="4"/>
      <c r="T798" s="4"/>
      <c r="U798" s="4"/>
      <c r="V798" s="4"/>
      <c r="W798" s="4">
        <v>1267.6600000000001</v>
      </c>
      <c r="X798" s="4">
        <v>1</v>
      </c>
      <c r="Y798" s="4">
        <v>1267.6600000000001</v>
      </c>
      <c r="Z798" s="4"/>
      <c r="AA798" s="4"/>
      <c r="AB798" s="4"/>
    </row>
    <row r="799" spans="1:206" x14ac:dyDescent="0.2">
      <c r="A799" s="4">
        <v>50</v>
      </c>
      <c r="B799" s="4">
        <v>0</v>
      </c>
      <c r="C799" s="4">
        <v>0</v>
      </c>
      <c r="D799" s="4">
        <v>1</v>
      </c>
      <c r="E799" s="4">
        <v>231</v>
      </c>
      <c r="F799" s="4">
        <f>ROUND(Source!BB786,O799)</f>
        <v>0</v>
      </c>
      <c r="G799" s="4" t="s">
        <v>129</v>
      </c>
      <c r="H799" s="4" t="s">
        <v>130</v>
      </c>
      <c r="I799" s="4"/>
      <c r="J799" s="4"/>
      <c r="K799" s="4">
        <v>231</v>
      </c>
      <c r="L799" s="4">
        <v>12</v>
      </c>
      <c r="M799" s="4">
        <v>3</v>
      </c>
      <c r="N799" s="4" t="s">
        <v>3</v>
      </c>
      <c r="O799" s="4">
        <v>2</v>
      </c>
      <c r="P799" s="4"/>
      <c r="Q799" s="4"/>
      <c r="R799" s="4"/>
      <c r="S799" s="4"/>
      <c r="T799" s="4"/>
      <c r="U799" s="4"/>
      <c r="V799" s="4"/>
      <c r="W799" s="4">
        <v>0</v>
      </c>
      <c r="X799" s="4">
        <v>1</v>
      </c>
      <c r="Y799" s="4">
        <v>0</v>
      </c>
      <c r="Z799" s="4"/>
      <c r="AA799" s="4"/>
      <c r="AB799" s="4"/>
    </row>
    <row r="800" spans="1:206" x14ac:dyDescent="0.2">
      <c r="A800" s="4">
        <v>50</v>
      </c>
      <c r="B800" s="4">
        <v>0</v>
      </c>
      <c r="C800" s="4">
        <v>0</v>
      </c>
      <c r="D800" s="4">
        <v>1</v>
      </c>
      <c r="E800" s="4">
        <v>204</v>
      </c>
      <c r="F800" s="4">
        <f>ROUND(Source!R786,O800)</f>
        <v>0</v>
      </c>
      <c r="G800" s="4" t="s">
        <v>131</v>
      </c>
      <c r="H800" s="4" t="s">
        <v>132</v>
      </c>
      <c r="I800" s="4"/>
      <c r="J800" s="4"/>
      <c r="K800" s="4">
        <v>204</v>
      </c>
      <c r="L800" s="4">
        <v>13</v>
      </c>
      <c r="M800" s="4">
        <v>3</v>
      </c>
      <c r="N800" s="4" t="s">
        <v>3</v>
      </c>
      <c r="O800" s="4">
        <v>2</v>
      </c>
      <c r="P800" s="4"/>
      <c r="Q800" s="4"/>
      <c r="R800" s="4"/>
      <c r="S800" s="4"/>
      <c r="T800" s="4"/>
      <c r="U800" s="4"/>
      <c r="V800" s="4"/>
      <c r="W800" s="4">
        <v>905.93999999999994</v>
      </c>
      <c r="X800" s="4">
        <v>1</v>
      </c>
      <c r="Y800" s="4">
        <v>905.93999999999994</v>
      </c>
      <c r="Z800" s="4"/>
      <c r="AA800" s="4"/>
      <c r="AB800" s="4"/>
    </row>
    <row r="801" spans="1:88" x14ac:dyDescent="0.2">
      <c r="A801" s="4">
        <v>50</v>
      </c>
      <c r="B801" s="4">
        <v>0</v>
      </c>
      <c r="C801" s="4">
        <v>0</v>
      </c>
      <c r="D801" s="4">
        <v>1</v>
      </c>
      <c r="E801" s="4">
        <v>205</v>
      </c>
      <c r="F801" s="4">
        <f>ROUND(Source!S786,O801)</f>
        <v>0</v>
      </c>
      <c r="G801" s="4" t="s">
        <v>133</v>
      </c>
      <c r="H801" s="4" t="s">
        <v>134</v>
      </c>
      <c r="I801" s="4"/>
      <c r="J801" s="4"/>
      <c r="K801" s="4">
        <v>205</v>
      </c>
      <c r="L801" s="4">
        <v>14</v>
      </c>
      <c r="M801" s="4">
        <v>3</v>
      </c>
      <c r="N801" s="4" t="s">
        <v>3</v>
      </c>
      <c r="O801" s="4">
        <v>2</v>
      </c>
      <c r="P801" s="4"/>
      <c r="Q801" s="4"/>
      <c r="R801" s="4"/>
      <c r="S801" s="4"/>
      <c r="T801" s="4"/>
      <c r="U801" s="4"/>
      <c r="V801" s="4"/>
      <c r="W801" s="4">
        <v>29503.989999999998</v>
      </c>
      <c r="X801" s="4">
        <v>1</v>
      </c>
      <c r="Y801" s="4">
        <v>29503.989999999998</v>
      </c>
      <c r="Z801" s="4"/>
      <c r="AA801" s="4"/>
      <c r="AB801" s="4"/>
    </row>
    <row r="802" spans="1:88" x14ac:dyDescent="0.2">
      <c r="A802" s="4">
        <v>50</v>
      </c>
      <c r="B802" s="4">
        <v>0</v>
      </c>
      <c r="C802" s="4">
        <v>0</v>
      </c>
      <c r="D802" s="4">
        <v>1</v>
      </c>
      <c r="E802" s="4">
        <v>232</v>
      </c>
      <c r="F802" s="4">
        <f>ROUND(Source!BC786,O802)</f>
        <v>0</v>
      </c>
      <c r="G802" s="4" t="s">
        <v>135</v>
      </c>
      <c r="H802" s="4" t="s">
        <v>136</v>
      </c>
      <c r="I802" s="4"/>
      <c r="J802" s="4"/>
      <c r="K802" s="4">
        <v>232</v>
      </c>
      <c r="L802" s="4">
        <v>15</v>
      </c>
      <c r="M802" s="4">
        <v>3</v>
      </c>
      <c r="N802" s="4" t="s">
        <v>3</v>
      </c>
      <c r="O802" s="4">
        <v>2</v>
      </c>
      <c r="P802" s="4"/>
      <c r="Q802" s="4"/>
      <c r="R802" s="4"/>
      <c r="S802" s="4"/>
      <c r="T802" s="4"/>
      <c r="U802" s="4"/>
      <c r="V802" s="4"/>
      <c r="W802" s="4">
        <v>0</v>
      </c>
      <c r="X802" s="4">
        <v>1</v>
      </c>
      <c r="Y802" s="4">
        <v>0</v>
      </c>
      <c r="Z802" s="4"/>
      <c r="AA802" s="4"/>
      <c r="AB802" s="4"/>
    </row>
    <row r="803" spans="1:88" x14ac:dyDescent="0.2">
      <c r="A803" s="4">
        <v>50</v>
      </c>
      <c r="B803" s="4">
        <v>0</v>
      </c>
      <c r="C803" s="4">
        <v>0</v>
      </c>
      <c r="D803" s="4">
        <v>1</v>
      </c>
      <c r="E803" s="4">
        <v>214</v>
      </c>
      <c r="F803" s="4">
        <f>ROUND(Source!AS786,O803)</f>
        <v>0</v>
      </c>
      <c r="G803" s="4" t="s">
        <v>137</v>
      </c>
      <c r="H803" s="4" t="s">
        <v>138</v>
      </c>
      <c r="I803" s="4"/>
      <c r="J803" s="4"/>
      <c r="K803" s="4">
        <v>214</v>
      </c>
      <c r="L803" s="4">
        <v>16</v>
      </c>
      <c r="M803" s="4">
        <v>3</v>
      </c>
      <c r="N803" s="4" t="s">
        <v>3</v>
      </c>
      <c r="O803" s="4">
        <v>2</v>
      </c>
      <c r="P803" s="4"/>
      <c r="Q803" s="4"/>
      <c r="R803" s="4"/>
      <c r="S803" s="4"/>
      <c r="T803" s="4"/>
      <c r="U803" s="4"/>
      <c r="V803" s="4"/>
      <c r="W803" s="4">
        <v>213144.87</v>
      </c>
      <c r="X803" s="4">
        <v>1</v>
      </c>
      <c r="Y803" s="4">
        <v>213144.87</v>
      </c>
      <c r="Z803" s="4"/>
      <c r="AA803" s="4"/>
      <c r="AB803" s="4"/>
    </row>
    <row r="804" spans="1:88" x14ac:dyDescent="0.2">
      <c r="A804" s="4">
        <v>50</v>
      </c>
      <c r="B804" s="4">
        <v>0</v>
      </c>
      <c r="C804" s="4">
        <v>0</v>
      </c>
      <c r="D804" s="4">
        <v>1</v>
      </c>
      <c r="E804" s="4">
        <v>215</v>
      </c>
      <c r="F804" s="4">
        <f>ROUND(Source!AT786,O804)</f>
        <v>0</v>
      </c>
      <c r="G804" s="4" t="s">
        <v>139</v>
      </c>
      <c r="H804" s="4" t="s">
        <v>140</v>
      </c>
      <c r="I804" s="4"/>
      <c r="J804" s="4"/>
      <c r="K804" s="4">
        <v>215</v>
      </c>
      <c r="L804" s="4">
        <v>17</v>
      </c>
      <c r="M804" s="4">
        <v>3</v>
      </c>
      <c r="N804" s="4" t="s">
        <v>3</v>
      </c>
      <c r="O804" s="4">
        <v>2</v>
      </c>
      <c r="P804" s="4"/>
      <c r="Q804" s="4"/>
      <c r="R804" s="4"/>
      <c r="S804" s="4"/>
      <c r="T804" s="4"/>
      <c r="U804" s="4"/>
      <c r="V804" s="4"/>
      <c r="W804" s="4">
        <v>0</v>
      </c>
      <c r="X804" s="4">
        <v>1</v>
      </c>
      <c r="Y804" s="4">
        <v>0</v>
      </c>
      <c r="Z804" s="4"/>
      <c r="AA804" s="4"/>
      <c r="AB804" s="4"/>
    </row>
    <row r="805" spans="1:88" x14ac:dyDescent="0.2">
      <c r="A805" s="4">
        <v>50</v>
      </c>
      <c r="B805" s="4">
        <v>0</v>
      </c>
      <c r="C805" s="4">
        <v>0</v>
      </c>
      <c r="D805" s="4">
        <v>1</v>
      </c>
      <c r="E805" s="4">
        <v>217</v>
      </c>
      <c r="F805" s="4">
        <f>ROUND(Source!AU786,O805)</f>
        <v>0</v>
      </c>
      <c r="G805" s="4" t="s">
        <v>141</v>
      </c>
      <c r="H805" s="4" t="s">
        <v>142</v>
      </c>
      <c r="I805" s="4"/>
      <c r="J805" s="4"/>
      <c r="K805" s="4">
        <v>217</v>
      </c>
      <c r="L805" s="4">
        <v>18</v>
      </c>
      <c r="M805" s="4">
        <v>3</v>
      </c>
      <c r="N805" s="4" t="s">
        <v>3</v>
      </c>
      <c r="O805" s="4">
        <v>2</v>
      </c>
      <c r="P805" s="4"/>
      <c r="Q805" s="4"/>
      <c r="R805" s="4"/>
      <c r="S805" s="4"/>
      <c r="T805" s="4"/>
      <c r="U805" s="4"/>
      <c r="V805" s="4"/>
      <c r="W805" s="4">
        <v>0</v>
      </c>
      <c r="X805" s="4">
        <v>1</v>
      </c>
      <c r="Y805" s="4">
        <v>0</v>
      </c>
      <c r="Z805" s="4"/>
      <c r="AA805" s="4"/>
      <c r="AB805" s="4"/>
    </row>
    <row r="806" spans="1:88" x14ac:dyDescent="0.2">
      <c r="A806" s="4">
        <v>50</v>
      </c>
      <c r="B806" s="4">
        <v>0</v>
      </c>
      <c r="C806" s="4">
        <v>0</v>
      </c>
      <c r="D806" s="4">
        <v>1</v>
      </c>
      <c r="E806" s="4">
        <v>230</v>
      </c>
      <c r="F806" s="4">
        <f>ROUND(Source!BA786,O806)</f>
        <v>0</v>
      </c>
      <c r="G806" s="4" t="s">
        <v>143</v>
      </c>
      <c r="H806" s="4" t="s">
        <v>144</v>
      </c>
      <c r="I806" s="4"/>
      <c r="J806" s="4"/>
      <c r="K806" s="4">
        <v>230</v>
      </c>
      <c r="L806" s="4">
        <v>19</v>
      </c>
      <c r="M806" s="4">
        <v>3</v>
      </c>
      <c r="N806" s="4" t="s">
        <v>3</v>
      </c>
      <c r="O806" s="4">
        <v>2</v>
      </c>
      <c r="P806" s="4"/>
      <c r="Q806" s="4"/>
      <c r="R806" s="4"/>
      <c r="S806" s="4"/>
      <c r="T806" s="4"/>
      <c r="U806" s="4"/>
      <c r="V806" s="4"/>
      <c r="W806" s="4">
        <v>0</v>
      </c>
      <c r="X806" s="4">
        <v>1</v>
      </c>
      <c r="Y806" s="4">
        <v>0</v>
      </c>
      <c r="Z806" s="4"/>
      <c r="AA806" s="4"/>
      <c r="AB806" s="4"/>
    </row>
    <row r="807" spans="1:88" x14ac:dyDescent="0.2">
      <c r="A807" s="4">
        <v>50</v>
      </c>
      <c r="B807" s="4">
        <v>0</v>
      </c>
      <c r="C807" s="4">
        <v>0</v>
      </c>
      <c r="D807" s="4">
        <v>1</v>
      </c>
      <c r="E807" s="4">
        <v>206</v>
      </c>
      <c r="F807" s="4">
        <f>ROUND(Source!T786,O807)</f>
        <v>0</v>
      </c>
      <c r="G807" s="4" t="s">
        <v>145</v>
      </c>
      <c r="H807" s="4" t="s">
        <v>146</v>
      </c>
      <c r="I807" s="4"/>
      <c r="J807" s="4"/>
      <c r="K807" s="4">
        <v>206</v>
      </c>
      <c r="L807" s="4">
        <v>20</v>
      </c>
      <c r="M807" s="4">
        <v>3</v>
      </c>
      <c r="N807" s="4" t="s">
        <v>3</v>
      </c>
      <c r="O807" s="4">
        <v>2</v>
      </c>
      <c r="P807" s="4"/>
      <c r="Q807" s="4"/>
      <c r="R807" s="4"/>
      <c r="S807" s="4"/>
      <c r="T807" s="4"/>
      <c r="U807" s="4"/>
      <c r="V807" s="4"/>
      <c r="W807" s="4">
        <v>0</v>
      </c>
      <c r="X807" s="4">
        <v>1</v>
      </c>
      <c r="Y807" s="4">
        <v>0</v>
      </c>
      <c r="Z807" s="4"/>
      <c r="AA807" s="4"/>
      <c r="AB807" s="4"/>
    </row>
    <row r="808" spans="1:88" x14ac:dyDescent="0.2">
      <c r="A808" s="4">
        <v>50</v>
      </c>
      <c r="B808" s="4">
        <v>0</v>
      </c>
      <c r="C808" s="4">
        <v>0</v>
      </c>
      <c r="D808" s="4">
        <v>1</v>
      </c>
      <c r="E808" s="4">
        <v>207</v>
      </c>
      <c r="F808" s="4">
        <f>ROUND(Source!U786,O808)</f>
        <v>0</v>
      </c>
      <c r="G808" s="4" t="s">
        <v>147</v>
      </c>
      <c r="H808" s="4" t="s">
        <v>148</v>
      </c>
      <c r="I808" s="4"/>
      <c r="J808" s="4"/>
      <c r="K808" s="4">
        <v>207</v>
      </c>
      <c r="L808" s="4">
        <v>21</v>
      </c>
      <c r="M808" s="4">
        <v>3</v>
      </c>
      <c r="N808" s="4" t="s">
        <v>3</v>
      </c>
      <c r="O808" s="4">
        <v>7</v>
      </c>
      <c r="P808" s="4"/>
      <c r="Q808" s="4"/>
      <c r="R808" s="4"/>
      <c r="S808" s="4"/>
      <c r="T808" s="4"/>
      <c r="U808" s="4"/>
      <c r="V808" s="4"/>
      <c r="W808" s="4">
        <v>67.495080099999996</v>
      </c>
      <c r="X808" s="4">
        <v>1</v>
      </c>
      <c r="Y808" s="4">
        <v>67.495080099999996</v>
      </c>
      <c r="Z808" s="4"/>
      <c r="AA808" s="4"/>
      <c r="AB808" s="4"/>
    </row>
    <row r="809" spans="1:88" x14ac:dyDescent="0.2">
      <c r="A809" s="4">
        <v>50</v>
      </c>
      <c r="B809" s="4">
        <v>0</v>
      </c>
      <c r="C809" s="4">
        <v>0</v>
      </c>
      <c r="D809" s="4">
        <v>1</v>
      </c>
      <c r="E809" s="4">
        <v>208</v>
      </c>
      <c r="F809" s="4">
        <f>ROUND(Source!V786,O809)</f>
        <v>0</v>
      </c>
      <c r="G809" s="4" t="s">
        <v>149</v>
      </c>
      <c r="H809" s="4" t="s">
        <v>150</v>
      </c>
      <c r="I809" s="4"/>
      <c r="J809" s="4"/>
      <c r="K809" s="4">
        <v>208</v>
      </c>
      <c r="L809" s="4">
        <v>22</v>
      </c>
      <c r="M809" s="4">
        <v>3</v>
      </c>
      <c r="N809" s="4" t="s">
        <v>3</v>
      </c>
      <c r="O809" s="4">
        <v>7</v>
      </c>
      <c r="P809" s="4"/>
      <c r="Q809" s="4"/>
      <c r="R809" s="4"/>
      <c r="S809" s="4"/>
      <c r="T809" s="4"/>
      <c r="U809" s="4"/>
      <c r="V809" s="4"/>
      <c r="W809" s="4">
        <v>1.3907160000000001</v>
      </c>
      <c r="X809" s="4">
        <v>1</v>
      </c>
      <c r="Y809" s="4">
        <v>1.3907160000000001</v>
      </c>
      <c r="Z809" s="4"/>
      <c r="AA809" s="4"/>
      <c r="AB809" s="4"/>
    </row>
    <row r="810" spans="1:88" x14ac:dyDescent="0.2">
      <c r="A810" s="4">
        <v>50</v>
      </c>
      <c r="B810" s="4">
        <v>0</v>
      </c>
      <c r="C810" s="4">
        <v>0</v>
      </c>
      <c r="D810" s="4">
        <v>1</v>
      </c>
      <c r="E810" s="4">
        <v>209</v>
      </c>
      <c r="F810" s="4">
        <f>ROUND(Source!W786,O810)</f>
        <v>0</v>
      </c>
      <c r="G810" s="4" t="s">
        <v>151</v>
      </c>
      <c r="H810" s="4" t="s">
        <v>152</v>
      </c>
      <c r="I810" s="4"/>
      <c r="J810" s="4"/>
      <c r="K810" s="4">
        <v>209</v>
      </c>
      <c r="L810" s="4">
        <v>23</v>
      </c>
      <c r="M810" s="4">
        <v>3</v>
      </c>
      <c r="N810" s="4" t="s">
        <v>3</v>
      </c>
      <c r="O810" s="4">
        <v>2</v>
      </c>
      <c r="P810" s="4"/>
      <c r="Q810" s="4"/>
      <c r="R810" s="4"/>
      <c r="S810" s="4"/>
      <c r="T810" s="4"/>
      <c r="U810" s="4"/>
      <c r="V810" s="4"/>
      <c r="W810" s="4">
        <v>0</v>
      </c>
      <c r="X810" s="4">
        <v>1</v>
      </c>
      <c r="Y810" s="4">
        <v>0</v>
      </c>
      <c r="Z810" s="4"/>
      <c r="AA810" s="4"/>
      <c r="AB810" s="4"/>
    </row>
    <row r="811" spans="1:88" x14ac:dyDescent="0.2">
      <c r="A811" s="4">
        <v>50</v>
      </c>
      <c r="B811" s="4">
        <v>0</v>
      </c>
      <c r="C811" s="4">
        <v>0</v>
      </c>
      <c r="D811" s="4">
        <v>1</v>
      </c>
      <c r="E811" s="4">
        <v>233</v>
      </c>
      <c r="F811" s="4">
        <f>ROUND(Source!BD786,O811)</f>
        <v>0</v>
      </c>
      <c r="G811" s="4" t="s">
        <v>153</v>
      </c>
      <c r="H811" s="4" t="s">
        <v>154</v>
      </c>
      <c r="I811" s="4"/>
      <c r="J811" s="4"/>
      <c r="K811" s="4">
        <v>233</v>
      </c>
      <c r="L811" s="4">
        <v>24</v>
      </c>
      <c r="M811" s="4">
        <v>3</v>
      </c>
      <c r="N811" s="4" t="s">
        <v>3</v>
      </c>
      <c r="O811" s="4">
        <v>2</v>
      </c>
      <c r="P811" s="4"/>
      <c r="Q811" s="4"/>
      <c r="R811" s="4"/>
      <c r="S811" s="4"/>
      <c r="T811" s="4"/>
      <c r="U811" s="4"/>
      <c r="V811" s="4"/>
      <c r="W811" s="4">
        <v>0</v>
      </c>
      <c r="X811" s="4">
        <v>1</v>
      </c>
      <c r="Y811" s="4">
        <v>0</v>
      </c>
      <c r="Z811" s="4"/>
      <c r="AA811" s="4"/>
      <c r="AB811" s="4"/>
    </row>
    <row r="812" spans="1:88" x14ac:dyDescent="0.2">
      <c r="A812" s="4">
        <v>50</v>
      </c>
      <c r="B812" s="4">
        <v>0</v>
      </c>
      <c r="C812" s="4">
        <v>0</v>
      </c>
      <c r="D812" s="4">
        <v>1</v>
      </c>
      <c r="E812" s="4">
        <v>210</v>
      </c>
      <c r="F812" s="4">
        <f>ROUND(Source!X786,O812)</f>
        <v>0</v>
      </c>
      <c r="G812" s="4" t="s">
        <v>155</v>
      </c>
      <c r="H812" s="4" t="s">
        <v>156</v>
      </c>
      <c r="I812" s="4"/>
      <c r="J812" s="4"/>
      <c r="K812" s="4">
        <v>210</v>
      </c>
      <c r="L812" s="4">
        <v>25</v>
      </c>
      <c r="M812" s="4">
        <v>3</v>
      </c>
      <c r="N812" s="4" t="s">
        <v>3</v>
      </c>
      <c r="O812" s="4">
        <v>2</v>
      </c>
      <c r="P812" s="4"/>
      <c r="Q812" s="4"/>
      <c r="R812" s="4"/>
      <c r="S812" s="4"/>
      <c r="T812" s="4"/>
      <c r="U812" s="4"/>
      <c r="V812" s="4"/>
      <c r="W812" s="4">
        <v>27738.05</v>
      </c>
      <c r="X812" s="4">
        <v>1</v>
      </c>
      <c r="Y812" s="4">
        <v>27738.05</v>
      </c>
      <c r="Z812" s="4"/>
      <c r="AA812" s="4"/>
      <c r="AB812" s="4"/>
    </row>
    <row r="813" spans="1:88" x14ac:dyDescent="0.2">
      <c r="A813" s="4">
        <v>50</v>
      </c>
      <c r="B813" s="4">
        <v>0</v>
      </c>
      <c r="C813" s="4">
        <v>0</v>
      </c>
      <c r="D813" s="4">
        <v>1</v>
      </c>
      <c r="E813" s="4">
        <v>211</v>
      </c>
      <c r="F813" s="4">
        <f>ROUND(Source!Y786,O813)</f>
        <v>0</v>
      </c>
      <c r="G813" s="4" t="s">
        <v>157</v>
      </c>
      <c r="H813" s="4" t="s">
        <v>158</v>
      </c>
      <c r="I813" s="4"/>
      <c r="J813" s="4"/>
      <c r="K813" s="4">
        <v>211</v>
      </c>
      <c r="L813" s="4">
        <v>26</v>
      </c>
      <c r="M813" s="4">
        <v>3</v>
      </c>
      <c r="N813" s="4" t="s">
        <v>3</v>
      </c>
      <c r="O813" s="4">
        <v>2</v>
      </c>
      <c r="P813" s="4"/>
      <c r="Q813" s="4"/>
      <c r="R813" s="4"/>
      <c r="S813" s="4"/>
      <c r="T813" s="4"/>
      <c r="U813" s="4"/>
      <c r="V813" s="4"/>
      <c r="W813" s="4">
        <v>13313.05</v>
      </c>
      <c r="X813" s="4">
        <v>1</v>
      </c>
      <c r="Y813" s="4">
        <v>13313.05</v>
      </c>
      <c r="Z813" s="4"/>
      <c r="AA813" s="4"/>
      <c r="AB813" s="4"/>
    </row>
    <row r="814" spans="1:88" x14ac:dyDescent="0.2">
      <c r="A814" s="4">
        <v>50</v>
      </c>
      <c r="B814" s="4">
        <v>0</v>
      </c>
      <c r="C814" s="4">
        <v>0</v>
      </c>
      <c r="D814" s="4">
        <v>1</v>
      </c>
      <c r="E814" s="4">
        <v>224</v>
      </c>
      <c r="F814" s="4">
        <f>ROUND(Source!AR786,O814)</f>
        <v>0</v>
      </c>
      <c r="G814" s="4" t="s">
        <v>159</v>
      </c>
      <c r="H814" s="4" t="s">
        <v>160</v>
      </c>
      <c r="I814" s="4"/>
      <c r="J814" s="4"/>
      <c r="K814" s="4">
        <v>224</v>
      </c>
      <c r="L814" s="4">
        <v>27</v>
      </c>
      <c r="M814" s="4">
        <v>3</v>
      </c>
      <c r="N814" s="4" t="s">
        <v>3</v>
      </c>
      <c r="O814" s="4">
        <v>2</v>
      </c>
      <c r="P814" s="4"/>
      <c r="Q814" s="4"/>
      <c r="R814" s="4"/>
      <c r="S814" s="4"/>
      <c r="T814" s="4"/>
      <c r="U814" s="4"/>
      <c r="V814" s="4"/>
      <c r="W814" s="4">
        <v>213144.86999999997</v>
      </c>
      <c r="X814" s="4">
        <v>1</v>
      </c>
      <c r="Y814" s="4">
        <v>213144.86999999997</v>
      </c>
      <c r="Z814" s="4"/>
      <c r="AA814" s="4"/>
      <c r="AB814" s="4"/>
    </row>
    <row r="816" spans="1:88" x14ac:dyDescent="0.2">
      <c r="A816" s="1">
        <v>4</v>
      </c>
      <c r="B816" s="1">
        <v>1</v>
      </c>
      <c r="C816" s="1"/>
      <c r="D816" s="1">
        <f>ROW(A836)</f>
        <v>836</v>
      </c>
      <c r="E816" s="1"/>
      <c r="F816" s="1" t="s">
        <v>17</v>
      </c>
      <c r="G816" s="1" t="s">
        <v>725</v>
      </c>
      <c r="H816" s="1" t="s">
        <v>3</v>
      </c>
      <c r="I816" s="1">
        <v>0</v>
      </c>
      <c r="J816" s="1"/>
      <c r="K816" s="1">
        <v>0</v>
      </c>
      <c r="L816" s="1"/>
      <c r="M816" s="1" t="s">
        <v>3</v>
      </c>
      <c r="N816" s="1"/>
      <c r="O816" s="1"/>
      <c r="P816" s="1"/>
      <c r="Q816" s="1"/>
      <c r="R816" s="1"/>
      <c r="S816" s="1">
        <v>0</v>
      </c>
      <c r="T816" s="1"/>
      <c r="U816" s="1" t="s">
        <v>3</v>
      </c>
      <c r="V816" s="1">
        <v>0</v>
      </c>
      <c r="W816" s="1"/>
      <c r="X816" s="1"/>
      <c r="Y816" s="1"/>
      <c r="Z816" s="1"/>
      <c r="AA816" s="1"/>
      <c r="AB816" s="1" t="s">
        <v>3</v>
      </c>
      <c r="AC816" s="1" t="s">
        <v>3</v>
      </c>
      <c r="AD816" s="1" t="s">
        <v>3</v>
      </c>
      <c r="AE816" s="1" t="s">
        <v>3</v>
      </c>
      <c r="AF816" s="1" t="s">
        <v>3</v>
      </c>
      <c r="AG816" s="1" t="s">
        <v>3</v>
      </c>
      <c r="AH816" s="1"/>
      <c r="AI816" s="1"/>
      <c r="AJ816" s="1"/>
      <c r="AK816" s="1"/>
      <c r="AL816" s="1"/>
      <c r="AM816" s="1"/>
      <c r="AN816" s="1"/>
      <c r="AO816" s="1"/>
      <c r="AP816" s="1" t="s">
        <v>3</v>
      </c>
      <c r="AQ816" s="1" t="s">
        <v>3</v>
      </c>
      <c r="AR816" s="1" t="s">
        <v>3</v>
      </c>
      <c r="AS816" s="1"/>
      <c r="AT816" s="1"/>
      <c r="AU816" s="1"/>
      <c r="AV816" s="1"/>
      <c r="AW816" s="1"/>
      <c r="AX816" s="1"/>
      <c r="AY816" s="1"/>
      <c r="AZ816" s="1" t="s">
        <v>3</v>
      </c>
      <c r="BA816" s="1"/>
      <c r="BB816" s="1" t="s">
        <v>3</v>
      </c>
      <c r="BC816" s="1" t="s">
        <v>3</v>
      </c>
      <c r="BD816" s="1" t="s">
        <v>3</v>
      </c>
      <c r="BE816" s="1" t="s">
        <v>3</v>
      </c>
      <c r="BF816" s="1" t="s">
        <v>3</v>
      </c>
      <c r="BG816" s="1" t="s">
        <v>3</v>
      </c>
      <c r="BH816" s="1" t="s">
        <v>3</v>
      </c>
      <c r="BI816" s="1" t="s">
        <v>3</v>
      </c>
      <c r="BJ816" s="1" t="s">
        <v>3</v>
      </c>
      <c r="BK816" s="1" t="s">
        <v>3</v>
      </c>
      <c r="BL816" s="1" t="s">
        <v>3</v>
      </c>
      <c r="BM816" s="1" t="s">
        <v>3</v>
      </c>
      <c r="BN816" s="1" t="s">
        <v>3</v>
      </c>
      <c r="BO816" s="1" t="s">
        <v>3</v>
      </c>
      <c r="BP816" s="1" t="s">
        <v>3</v>
      </c>
      <c r="BQ816" s="1"/>
      <c r="BR816" s="1"/>
      <c r="BS816" s="1"/>
      <c r="BT816" s="1"/>
      <c r="BU816" s="1"/>
      <c r="BV816" s="1"/>
      <c r="BW816" s="1"/>
      <c r="BX816" s="1">
        <v>0</v>
      </c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>
        <v>0</v>
      </c>
    </row>
    <row r="818" spans="1:245" x14ac:dyDescent="0.2">
      <c r="A818" s="2">
        <v>52</v>
      </c>
      <c r="B818" s="2">
        <f t="shared" ref="B818:G818" si="582">B836</f>
        <v>1</v>
      </c>
      <c r="C818" s="2">
        <f t="shared" si="582"/>
        <v>4</v>
      </c>
      <c r="D818" s="2">
        <f t="shared" si="582"/>
        <v>816</v>
      </c>
      <c r="E818" s="2">
        <f t="shared" si="582"/>
        <v>0</v>
      </c>
      <c r="F818" s="2" t="str">
        <f t="shared" si="582"/>
        <v>Новый раздел</v>
      </c>
      <c r="G818" s="2" t="str">
        <f t="shared" si="582"/>
        <v>Ремонт потолка  раздевалки женской</v>
      </c>
      <c r="H818" s="2"/>
      <c r="I818" s="2"/>
      <c r="J818" s="2"/>
      <c r="K818" s="2"/>
      <c r="L818" s="2"/>
      <c r="M818" s="2"/>
      <c r="N818" s="2"/>
      <c r="O818" s="2">
        <f t="shared" ref="O818:AT818" si="583">O836</f>
        <v>0</v>
      </c>
      <c r="P818" s="2">
        <f t="shared" si="583"/>
        <v>0</v>
      </c>
      <c r="Q818" s="2">
        <f t="shared" si="583"/>
        <v>0</v>
      </c>
      <c r="R818" s="2">
        <f t="shared" si="583"/>
        <v>0</v>
      </c>
      <c r="S818" s="2">
        <f t="shared" si="583"/>
        <v>0</v>
      </c>
      <c r="T818" s="2">
        <f t="shared" si="583"/>
        <v>0</v>
      </c>
      <c r="U818" s="2">
        <f t="shared" si="583"/>
        <v>0</v>
      </c>
      <c r="V818" s="2">
        <f t="shared" si="583"/>
        <v>0</v>
      </c>
      <c r="W818" s="2">
        <f t="shared" si="583"/>
        <v>0</v>
      </c>
      <c r="X818" s="2">
        <f t="shared" si="583"/>
        <v>0</v>
      </c>
      <c r="Y818" s="2">
        <f t="shared" si="583"/>
        <v>0</v>
      </c>
      <c r="Z818" s="2">
        <f t="shared" si="583"/>
        <v>0</v>
      </c>
      <c r="AA818" s="2">
        <f t="shared" si="583"/>
        <v>0</v>
      </c>
      <c r="AB818" s="2">
        <f t="shared" si="583"/>
        <v>0</v>
      </c>
      <c r="AC818" s="2">
        <f t="shared" si="583"/>
        <v>0</v>
      </c>
      <c r="AD818" s="2">
        <f t="shared" si="583"/>
        <v>0</v>
      </c>
      <c r="AE818" s="2">
        <f t="shared" si="583"/>
        <v>0</v>
      </c>
      <c r="AF818" s="2">
        <f t="shared" si="583"/>
        <v>0</v>
      </c>
      <c r="AG818" s="2">
        <f t="shared" si="583"/>
        <v>0</v>
      </c>
      <c r="AH818" s="2">
        <f t="shared" si="583"/>
        <v>0</v>
      </c>
      <c r="AI818" s="2">
        <f t="shared" si="583"/>
        <v>0</v>
      </c>
      <c r="AJ818" s="2">
        <f t="shared" si="583"/>
        <v>0</v>
      </c>
      <c r="AK818" s="2">
        <f t="shared" si="583"/>
        <v>0</v>
      </c>
      <c r="AL818" s="2">
        <f t="shared" si="583"/>
        <v>0</v>
      </c>
      <c r="AM818" s="2">
        <f t="shared" si="583"/>
        <v>0</v>
      </c>
      <c r="AN818" s="2">
        <f t="shared" si="583"/>
        <v>0</v>
      </c>
      <c r="AO818" s="2">
        <f t="shared" si="583"/>
        <v>494.67</v>
      </c>
      <c r="AP818" s="2">
        <f t="shared" si="583"/>
        <v>0</v>
      </c>
      <c r="AQ818" s="2">
        <f t="shared" si="583"/>
        <v>0</v>
      </c>
      <c r="AR818" s="2">
        <f t="shared" si="583"/>
        <v>0</v>
      </c>
      <c r="AS818" s="2">
        <f t="shared" si="583"/>
        <v>0</v>
      </c>
      <c r="AT818" s="2">
        <f t="shared" si="583"/>
        <v>0</v>
      </c>
      <c r="AU818" s="2">
        <f t="shared" ref="AU818:BZ818" si="584">AU836</f>
        <v>0</v>
      </c>
      <c r="AV818" s="2">
        <f t="shared" si="584"/>
        <v>-494.67</v>
      </c>
      <c r="AW818" s="2">
        <f t="shared" si="584"/>
        <v>0</v>
      </c>
      <c r="AX818" s="2">
        <f t="shared" si="584"/>
        <v>494.67</v>
      </c>
      <c r="AY818" s="2">
        <f t="shared" si="584"/>
        <v>-494.67</v>
      </c>
      <c r="AZ818" s="2">
        <f t="shared" si="584"/>
        <v>0</v>
      </c>
      <c r="BA818" s="2">
        <f t="shared" si="584"/>
        <v>0</v>
      </c>
      <c r="BB818" s="2">
        <f t="shared" si="584"/>
        <v>0</v>
      </c>
      <c r="BC818" s="2">
        <f t="shared" si="584"/>
        <v>0</v>
      </c>
      <c r="BD818" s="2">
        <f t="shared" si="584"/>
        <v>0</v>
      </c>
      <c r="BE818" s="2">
        <f t="shared" si="584"/>
        <v>0</v>
      </c>
      <c r="BF818" s="2">
        <f t="shared" si="584"/>
        <v>0</v>
      </c>
      <c r="BG818" s="2">
        <f t="shared" si="584"/>
        <v>0</v>
      </c>
      <c r="BH818" s="2">
        <f t="shared" si="584"/>
        <v>0</v>
      </c>
      <c r="BI818" s="2">
        <f t="shared" si="584"/>
        <v>0</v>
      </c>
      <c r="BJ818" s="2">
        <f t="shared" si="584"/>
        <v>0</v>
      </c>
      <c r="BK818" s="2">
        <f t="shared" si="584"/>
        <v>0</v>
      </c>
      <c r="BL818" s="2">
        <f t="shared" si="584"/>
        <v>0</v>
      </c>
      <c r="BM818" s="2">
        <f t="shared" si="584"/>
        <v>0</v>
      </c>
      <c r="BN818" s="2">
        <f t="shared" si="584"/>
        <v>0</v>
      </c>
      <c r="BO818" s="2">
        <f t="shared" si="584"/>
        <v>0</v>
      </c>
      <c r="BP818" s="2">
        <f t="shared" si="584"/>
        <v>0</v>
      </c>
      <c r="BQ818" s="2">
        <f t="shared" si="584"/>
        <v>0</v>
      </c>
      <c r="BR818" s="2">
        <f t="shared" si="584"/>
        <v>0</v>
      </c>
      <c r="BS818" s="2">
        <f t="shared" si="584"/>
        <v>0</v>
      </c>
      <c r="BT818" s="2">
        <f t="shared" si="584"/>
        <v>0</v>
      </c>
      <c r="BU818" s="2">
        <f t="shared" si="584"/>
        <v>0</v>
      </c>
      <c r="BV818" s="2">
        <f t="shared" si="584"/>
        <v>0</v>
      </c>
      <c r="BW818" s="2">
        <f t="shared" si="584"/>
        <v>0</v>
      </c>
      <c r="BX818" s="2">
        <f t="shared" si="584"/>
        <v>494.67</v>
      </c>
      <c r="BY818" s="2">
        <f t="shared" si="584"/>
        <v>0</v>
      </c>
      <c r="BZ818" s="2">
        <f t="shared" si="584"/>
        <v>0</v>
      </c>
      <c r="CA818" s="2">
        <f t="shared" ref="CA818:DF818" si="585">CA836</f>
        <v>0</v>
      </c>
      <c r="CB818" s="2">
        <f t="shared" si="585"/>
        <v>0</v>
      </c>
      <c r="CC818" s="2">
        <f t="shared" si="585"/>
        <v>0</v>
      </c>
      <c r="CD818" s="2">
        <f t="shared" si="585"/>
        <v>0</v>
      </c>
      <c r="CE818" s="2">
        <f t="shared" si="585"/>
        <v>-494.67</v>
      </c>
      <c r="CF818" s="2">
        <f t="shared" si="585"/>
        <v>0</v>
      </c>
      <c r="CG818" s="2">
        <f t="shared" si="585"/>
        <v>494.67</v>
      </c>
      <c r="CH818" s="2">
        <f t="shared" si="585"/>
        <v>-494.67</v>
      </c>
      <c r="CI818" s="2">
        <f t="shared" si="585"/>
        <v>0</v>
      </c>
      <c r="CJ818" s="2">
        <f t="shared" si="585"/>
        <v>0</v>
      </c>
      <c r="CK818" s="2">
        <f t="shared" si="585"/>
        <v>0</v>
      </c>
      <c r="CL818" s="2">
        <f t="shared" si="585"/>
        <v>0</v>
      </c>
      <c r="CM818" s="2">
        <f t="shared" si="585"/>
        <v>0</v>
      </c>
      <c r="CN818" s="2">
        <f t="shared" si="585"/>
        <v>0</v>
      </c>
      <c r="CO818" s="2">
        <f t="shared" si="585"/>
        <v>0</v>
      </c>
      <c r="CP818" s="2">
        <f t="shared" si="585"/>
        <v>0</v>
      </c>
      <c r="CQ818" s="2">
        <f t="shared" si="585"/>
        <v>0</v>
      </c>
      <c r="CR818" s="2">
        <f t="shared" si="585"/>
        <v>0</v>
      </c>
      <c r="CS818" s="2">
        <f t="shared" si="585"/>
        <v>0</v>
      </c>
      <c r="CT818" s="2">
        <f t="shared" si="585"/>
        <v>0</v>
      </c>
      <c r="CU818" s="2">
        <f t="shared" si="585"/>
        <v>0</v>
      </c>
      <c r="CV818" s="2">
        <f t="shared" si="585"/>
        <v>0</v>
      </c>
      <c r="CW818" s="2">
        <f t="shared" si="585"/>
        <v>0</v>
      </c>
      <c r="CX818" s="2">
        <f t="shared" si="585"/>
        <v>0</v>
      </c>
      <c r="CY818" s="2">
        <f t="shared" si="585"/>
        <v>0</v>
      </c>
      <c r="CZ818" s="2">
        <f t="shared" si="585"/>
        <v>0</v>
      </c>
      <c r="DA818" s="2">
        <f t="shared" si="585"/>
        <v>0</v>
      </c>
      <c r="DB818" s="2">
        <f t="shared" si="585"/>
        <v>0</v>
      </c>
      <c r="DC818" s="2">
        <f t="shared" si="585"/>
        <v>0</v>
      </c>
      <c r="DD818" s="2">
        <f t="shared" si="585"/>
        <v>0</v>
      </c>
      <c r="DE818" s="2">
        <f t="shared" si="585"/>
        <v>0</v>
      </c>
      <c r="DF818" s="2">
        <f t="shared" si="585"/>
        <v>0</v>
      </c>
      <c r="DG818" s="3">
        <f t="shared" ref="DG818:EL818" si="586">DG836</f>
        <v>0</v>
      </c>
      <c r="DH818" s="3">
        <f t="shared" si="586"/>
        <v>0</v>
      </c>
      <c r="DI818" s="3">
        <f t="shared" si="586"/>
        <v>0</v>
      </c>
      <c r="DJ818" s="3">
        <f t="shared" si="586"/>
        <v>0</v>
      </c>
      <c r="DK818" s="3">
        <f t="shared" si="586"/>
        <v>0</v>
      </c>
      <c r="DL818" s="3">
        <f t="shared" si="586"/>
        <v>0</v>
      </c>
      <c r="DM818" s="3">
        <f t="shared" si="586"/>
        <v>0</v>
      </c>
      <c r="DN818" s="3">
        <f t="shared" si="586"/>
        <v>0</v>
      </c>
      <c r="DO818" s="3">
        <f t="shared" si="586"/>
        <v>0</v>
      </c>
      <c r="DP818" s="3">
        <f t="shared" si="586"/>
        <v>0</v>
      </c>
      <c r="DQ818" s="3">
        <f t="shared" si="586"/>
        <v>0</v>
      </c>
      <c r="DR818" s="3">
        <f t="shared" si="586"/>
        <v>0</v>
      </c>
      <c r="DS818" s="3">
        <f t="shared" si="586"/>
        <v>0</v>
      </c>
      <c r="DT818" s="3">
        <f t="shared" si="586"/>
        <v>0</v>
      </c>
      <c r="DU818" s="3">
        <f t="shared" si="586"/>
        <v>0</v>
      </c>
      <c r="DV818" s="3">
        <f t="shared" si="586"/>
        <v>0</v>
      </c>
      <c r="DW818" s="3">
        <f t="shared" si="586"/>
        <v>0</v>
      </c>
      <c r="DX818" s="3">
        <f t="shared" si="586"/>
        <v>0</v>
      </c>
      <c r="DY818" s="3">
        <f t="shared" si="586"/>
        <v>0</v>
      </c>
      <c r="DZ818" s="3">
        <f t="shared" si="586"/>
        <v>0</v>
      </c>
      <c r="EA818" s="3">
        <f t="shared" si="586"/>
        <v>0</v>
      </c>
      <c r="EB818" s="3">
        <f t="shared" si="586"/>
        <v>0</v>
      </c>
      <c r="EC818" s="3">
        <f t="shared" si="586"/>
        <v>0</v>
      </c>
      <c r="ED818" s="3">
        <f t="shared" si="586"/>
        <v>0</v>
      </c>
      <c r="EE818" s="3">
        <f t="shared" si="586"/>
        <v>0</v>
      </c>
      <c r="EF818" s="3">
        <f t="shared" si="586"/>
        <v>0</v>
      </c>
      <c r="EG818" s="3">
        <f t="shared" si="586"/>
        <v>0</v>
      </c>
      <c r="EH818" s="3">
        <f t="shared" si="586"/>
        <v>0</v>
      </c>
      <c r="EI818" s="3">
        <f t="shared" si="586"/>
        <v>0</v>
      </c>
      <c r="EJ818" s="3">
        <f t="shared" si="586"/>
        <v>0</v>
      </c>
      <c r="EK818" s="3">
        <f t="shared" si="586"/>
        <v>0</v>
      </c>
      <c r="EL818" s="3">
        <f t="shared" si="586"/>
        <v>0</v>
      </c>
      <c r="EM818" s="3">
        <f t="shared" ref="EM818:FR818" si="587">EM836</f>
        <v>0</v>
      </c>
      <c r="EN818" s="3">
        <f t="shared" si="587"/>
        <v>0</v>
      </c>
      <c r="EO818" s="3">
        <f t="shared" si="587"/>
        <v>0</v>
      </c>
      <c r="EP818" s="3">
        <f t="shared" si="587"/>
        <v>0</v>
      </c>
      <c r="EQ818" s="3">
        <f t="shared" si="587"/>
        <v>0</v>
      </c>
      <c r="ER818" s="3">
        <f t="shared" si="587"/>
        <v>0</v>
      </c>
      <c r="ES818" s="3">
        <f t="shared" si="587"/>
        <v>0</v>
      </c>
      <c r="ET818" s="3">
        <f t="shared" si="587"/>
        <v>0</v>
      </c>
      <c r="EU818" s="3">
        <f t="shared" si="587"/>
        <v>0</v>
      </c>
      <c r="EV818" s="3">
        <f t="shared" si="587"/>
        <v>0</v>
      </c>
      <c r="EW818" s="3">
        <f t="shared" si="587"/>
        <v>0</v>
      </c>
      <c r="EX818" s="3">
        <f t="shared" si="587"/>
        <v>0</v>
      </c>
      <c r="EY818" s="3">
        <f t="shared" si="587"/>
        <v>0</v>
      </c>
      <c r="EZ818" s="3">
        <f t="shared" si="587"/>
        <v>0</v>
      </c>
      <c r="FA818" s="3">
        <f t="shared" si="587"/>
        <v>0</v>
      </c>
      <c r="FB818" s="3">
        <f t="shared" si="587"/>
        <v>0</v>
      </c>
      <c r="FC818" s="3">
        <f t="shared" si="587"/>
        <v>0</v>
      </c>
      <c r="FD818" s="3">
        <f t="shared" si="587"/>
        <v>0</v>
      </c>
      <c r="FE818" s="3">
        <f t="shared" si="587"/>
        <v>0</v>
      </c>
      <c r="FF818" s="3">
        <f t="shared" si="587"/>
        <v>0</v>
      </c>
      <c r="FG818" s="3">
        <f t="shared" si="587"/>
        <v>0</v>
      </c>
      <c r="FH818" s="3">
        <f t="shared" si="587"/>
        <v>0</v>
      </c>
      <c r="FI818" s="3">
        <f t="shared" si="587"/>
        <v>0</v>
      </c>
      <c r="FJ818" s="3">
        <f t="shared" si="587"/>
        <v>0</v>
      </c>
      <c r="FK818" s="3">
        <f t="shared" si="587"/>
        <v>0</v>
      </c>
      <c r="FL818" s="3">
        <f t="shared" si="587"/>
        <v>0</v>
      </c>
      <c r="FM818" s="3">
        <f t="shared" si="587"/>
        <v>0</v>
      </c>
      <c r="FN818" s="3">
        <f t="shared" si="587"/>
        <v>0</v>
      </c>
      <c r="FO818" s="3">
        <f t="shared" si="587"/>
        <v>0</v>
      </c>
      <c r="FP818" s="3">
        <f t="shared" si="587"/>
        <v>0</v>
      </c>
      <c r="FQ818" s="3">
        <f t="shared" si="587"/>
        <v>0</v>
      </c>
      <c r="FR818" s="3">
        <f t="shared" si="587"/>
        <v>0</v>
      </c>
      <c r="FS818" s="3">
        <f t="shared" ref="FS818:GX818" si="588">FS836</f>
        <v>0</v>
      </c>
      <c r="FT818" s="3">
        <f t="shared" si="588"/>
        <v>0</v>
      </c>
      <c r="FU818" s="3">
        <f t="shared" si="588"/>
        <v>0</v>
      </c>
      <c r="FV818" s="3">
        <f t="shared" si="588"/>
        <v>0</v>
      </c>
      <c r="FW818" s="3">
        <f t="shared" si="588"/>
        <v>0</v>
      </c>
      <c r="FX818" s="3">
        <f t="shared" si="588"/>
        <v>0</v>
      </c>
      <c r="FY818" s="3">
        <f t="shared" si="588"/>
        <v>0</v>
      </c>
      <c r="FZ818" s="3">
        <f t="shared" si="588"/>
        <v>0</v>
      </c>
      <c r="GA818" s="3">
        <f t="shared" si="588"/>
        <v>0</v>
      </c>
      <c r="GB818" s="3">
        <f t="shared" si="588"/>
        <v>0</v>
      </c>
      <c r="GC818" s="3">
        <f t="shared" si="588"/>
        <v>0</v>
      </c>
      <c r="GD818" s="3">
        <f t="shared" si="588"/>
        <v>0</v>
      </c>
      <c r="GE818" s="3">
        <f t="shared" si="588"/>
        <v>0</v>
      </c>
      <c r="GF818" s="3">
        <f t="shared" si="588"/>
        <v>0</v>
      </c>
      <c r="GG818" s="3">
        <f t="shared" si="588"/>
        <v>0</v>
      </c>
      <c r="GH818" s="3">
        <f t="shared" si="588"/>
        <v>0</v>
      </c>
      <c r="GI818" s="3">
        <f t="shared" si="588"/>
        <v>0</v>
      </c>
      <c r="GJ818" s="3">
        <f t="shared" si="588"/>
        <v>0</v>
      </c>
      <c r="GK818" s="3">
        <f t="shared" si="588"/>
        <v>0</v>
      </c>
      <c r="GL818" s="3">
        <f t="shared" si="588"/>
        <v>0</v>
      </c>
      <c r="GM818" s="3">
        <f t="shared" si="588"/>
        <v>0</v>
      </c>
      <c r="GN818" s="3">
        <f t="shared" si="588"/>
        <v>0</v>
      </c>
      <c r="GO818" s="3">
        <f t="shared" si="588"/>
        <v>0</v>
      </c>
      <c r="GP818" s="3">
        <f t="shared" si="588"/>
        <v>0</v>
      </c>
      <c r="GQ818" s="3">
        <f t="shared" si="588"/>
        <v>0</v>
      </c>
      <c r="GR818" s="3">
        <f t="shared" si="588"/>
        <v>0</v>
      </c>
      <c r="GS818" s="3">
        <f t="shared" si="588"/>
        <v>0</v>
      </c>
      <c r="GT818" s="3">
        <f t="shared" si="588"/>
        <v>0</v>
      </c>
      <c r="GU818" s="3">
        <f t="shared" si="588"/>
        <v>0</v>
      </c>
      <c r="GV818" s="3">
        <f t="shared" si="588"/>
        <v>0</v>
      </c>
      <c r="GW818" s="3">
        <f t="shared" si="588"/>
        <v>0</v>
      </c>
      <c r="GX818" s="3">
        <f t="shared" si="588"/>
        <v>0</v>
      </c>
    </row>
    <row r="820" spans="1:245" x14ac:dyDescent="0.2">
      <c r="A820">
        <v>17</v>
      </c>
      <c r="B820">
        <v>1</v>
      </c>
      <c r="C820">
        <f>ROW(SmtRes!A528)</f>
        <v>528</v>
      </c>
      <c r="D820">
        <f>ROW(EtalonRes!A528)</f>
        <v>528</v>
      </c>
      <c r="E820" t="s">
        <v>726</v>
      </c>
      <c r="F820" t="s">
        <v>477</v>
      </c>
      <c r="G820" t="s">
        <v>588</v>
      </c>
      <c r="H820" t="s">
        <v>22</v>
      </c>
      <c r="I820">
        <v>0</v>
      </c>
      <c r="J820">
        <v>0</v>
      </c>
      <c r="K820">
        <v>0</v>
      </c>
      <c r="O820">
        <f t="shared" ref="O820:O832" si="589">ROUND(CP820,2)</f>
        <v>0</v>
      </c>
      <c r="P820">
        <f>SUMIF(SmtRes!AQ528:'SmtRes'!AQ528,"=1",SmtRes!DF528:'SmtRes'!DF528)</f>
        <v>0</v>
      </c>
      <c r="Q820">
        <f>SUMIF(SmtRes!AQ528:'SmtRes'!AQ528,"=1",SmtRes!DG528:'SmtRes'!DG528)</f>
        <v>0</v>
      </c>
      <c r="R820">
        <f>SUMIF(SmtRes!AQ528:'SmtRes'!AQ528,"=1",SmtRes!DH528:'SmtRes'!DH528)</f>
        <v>0</v>
      </c>
      <c r="S820">
        <f>SUMIF(SmtRes!AQ528:'SmtRes'!AQ528,"=1",SmtRes!DI528:'SmtRes'!DI528)</f>
        <v>0</v>
      </c>
      <c r="T820">
        <f t="shared" ref="T820:T834" si="590">ROUND(CU820*I820,2)</f>
        <v>0</v>
      </c>
      <c r="U820">
        <f>SUMIF(SmtRes!AQ528:'SmtRes'!AQ528,"=1",SmtRes!CV528:'SmtRes'!CV528)</f>
        <v>0</v>
      </c>
      <c r="V820">
        <f>SUMIF(SmtRes!AQ528:'SmtRes'!AQ528,"=1",SmtRes!CW528:'SmtRes'!CW528)</f>
        <v>0</v>
      </c>
      <c r="W820">
        <f t="shared" ref="W820:W834" si="591">ROUND(CX820*I820,2)</f>
        <v>0</v>
      </c>
      <c r="X820">
        <f t="shared" ref="X820:X834" si="592">ROUND(CY820,2)</f>
        <v>0</v>
      </c>
      <c r="Y820">
        <f t="shared" ref="Y820:Y834" si="593">ROUND(CZ820,2)</f>
        <v>0</v>
      </c>
      <c r="AA820">
        <v>32945098</v>
      </c>
      <c r="AB820">
        <f t="shared" ref="AB820:AB834" si="594">ROUND((AC820+AD820+AF820),6)</f>
        <v>7102.0219999999999</v>
      </c>
      <c r="AC820">
        <f>ROUND((0),6)</f>
        <v>0</v>
      </c>
      <c r="AD820">
        <f>ROUND((((0)-(0))+AE820),6)</f>
        <v>0</v>
      </c>
      <c r="AE820">
        <f>ROUND((0),6)</f>
        <v>0</v>
      </c>
      <c r="AF820">
        <f>ROUND((SUM(SmtRes!BT528:'SmtRes'!BT528)),6)</f>
        <v>7102.0219999999999</v>
      </c>
      <c r="AG820">
        <f t="shared" ref="AG820:AG834" si="595">ROUND((AP820),6)</f>
        <v>0</v>
      </c>
      <c r="AH820">
        <f>(SUM(SmtRes!BU528:'SmtRes'!BU528))</f>
        <v>17.8</v>
      </c>
      <c r="AI820">
        <f>(0)</f>
        <v>0</v>
      </c>
      <c r="AJ820">
        <f t="shared" ref="AJ820:AJ834" si="596">(AS820)</f>
        <v>0</v>
      </c>
      <c r="AK820">
        <v>7102.0220000000008</v>
      </c>
      <c r="AL820">
        <v>0</v>
      </c>
      <c r="AM820">
        <v>0</v>
      </c>
      <c r="AN820">
        <v>0</v>
      </c>
      <c r="AO820">
        <v>7102.0220000000008</v>
      </c>
      <c r="AP820">
        <v>0</v>
      </c>
      <c r="AQ820">
        <v>17.8</v>
      </c>
      <c r="AR820">
        <v>0</v>
      </c>
      <c r="AS820">
        <v>0</v>
      </c>
      <c r="AT820">
        <v>90</v>
      </c>
      <c r="AU820">
        <v>46</v>
      </c>
      <c r="AV820">
        <v>1</v>
      </c>
      <c r="AW820">
        <v>1</v>
      </c>
      <c r="AZ820">
        <v>1</v>
      </c>
      <c r="BA820">
        <v>1</v>
      </c>
      <c r="BB820">
        <v>1</v>
      </c>
      <c r="BC820">
        <v>1</v>
      </c>
      <c r="BD820" t="s">
        <v>3</v>
      </c>
      <c r="BE820" t="s">
        <v>3</v>
      </c>
      <c r="BF820" t="s">
        <v>3</v>
      </c>
      <c r="BG820" t="s">
        <v>3</v>
      </c>
      <c r="BH820">
        <v>0</v>
      </c>
      <c r="BI820">
        <v>1</v>
      </c>
      <c r="BJ820" t="s">
        <v>479</v>
      </c>
      <c r="BM820">
        <v>62001</v>
      </c>
      <c r="BN820">
        <v>0</v>
      </c>
      <c r="BO820" t="s">
        <v>3</v>
      </c>
      <c r="BP820">
        <v>0</v>
      </c>
      <c r="BQ820">
        <v>6</v>
      </c>
      <c r="BR820">
        <v>0</v>
      </c>
      <c r="BS820">
        <v>1</v>
      </c>
      <c r="BT820">
        <v>1</v>
      </c>
      <c r="BU820">
        <v>1</v>
      </c>
      <c r="BV820">
        <v>1</v>
      </c>
      <c r="BW820">
        <v>1</v>
      </c>
      <c r="BX820">
        <v>1</v>
      </c>
      <c r="BY820" t="s">
        <v>3</v>
      </c>
      <c r="BZ820">
        <v>90</v>
      </c>
      <c r="CA820">
        <v>46</v>
      </c>
      <c r="CB820" t="s">
        <v>3</v>
      </c>
      <c r="CE820">
        <v>0</v>
      </c>
      <c r="CF820">
        <v>0</v>
      </c>
      <c r="CG820">
        <v>0</v>
      </c>
      <c r="CM820">
        <v>0</v>
      </c>
      <c r="CN820" t="s">
        <v>3</v>
      </c>
      <c r="CO820">
        <v>0</v>
      </c>
      <c r="CP820">
        <f t="shared" ref="CP820:CP832" si="597">(P820+Q820+S820+R820)</f>
        <v>0</v>
      </c>
      <c r="CQ820">
        <f>SUMIF(SmtRes!AQ528:'SmtRes'!AQ528,"=1",SmtRes!AA528:'SmtRes'!AA528)</f>
        <v>0</v>
      </c>
      <c r="CR820">
        <f>SUMIF(SmtRes!AQ528:'SmtRes'!AQ528,"=1",SmtRes!AB528:'SmtRes'!AB528)</f>
        <v>0</v>
      </c>
      <c r="CS820">
        <f>SUMIF(SmtRes!AQ528:'SmtRes'!AQ528,"=1",SmtRes!AC528:'SmtRes'!AC528)</f>
        <v>0</v>
      </c>
      <c r="CT820">
        <f>SUMIF(SmtRes!AQ528:'SmtRes'!AQ528,"=1",SmtRes!AD528:'SmtRes'!AD528)</f>
        <v>398.99</v>
      </c>
      <c r="CU820">
        <f t="shared" ref="CU820:CU832" si="598">AG820</f>
        <v>0</v>
      </c>
      <c r="CV820">
        <f>SUMIF(SmtRes!AQ528:'SmtRes'!AQ528,"=1",SmtRes!BU528:'SmtRes'!BU528)</f>
        <v>17.8</v>
      </c>
      <c r="CW820">
        <f>SUMIF(SmtRes!AQ528:'SmtRes'!AQ528,"=1",SmtRes!BV528:'SmtRes'!BV528)</f>
        <v>0</v>
      </c>
      <c r="CX820">
        <f t="shared" ref="CX820:CX832" si="599">AJ820</f>
        <v>0</v>
      </c>
      <c r="CY820">
        <f>(((S820+R820)*AT820)/100)</f>
        <v>0</v>
      </c>
      <c r="CZ820">
        <f>(((S820+R820)*AU820)/100)</f>
        <v>0</v>
      </c>
      <c r="DC820" t="s">
        <v>3</v>
      </c>
      <c r="DD820" t="s">
        <v>3</v>
      </c>
      <c r="DE820" t="s">
        <v>3</v>
      </c>
      <c r="DF820" t="s">
        <v>3</v>
      </c>
      <c r="DG820" t="s">
        <v>3</v>
      </c>
      <c r="DH820" t="s">
        <v>3</v>
      </c>
      <c r="DI820" t="s">
        <v>3</v>
      </c>
      <c r="DJ820" t="s">
        <v>3</v>
      </c>
      <c r="DK820" t="s">
        <v>3</v>
      </c>
      <c r="DL820" t="s">
        <v>3</v>
      </c>
      <c r="DM820" t="s">
        <v>3</v>
      </c>
      <c r="DN820">
        <v>0</v>
      </c>
      <c r="DO820">
        <v>0</v>
      </c>
      <c r="DP820">
        <v>1</v>
      </c>
      <c r="DQ820">
        <v>1</v>
      </c>
      <c r="DU820">
        <v>1005</v>
      </c>
      <c r="DV820" t="s">
        <v>22</v>
      </c>
      <c r="DW820" t="s">
        <v>22</v>
      </c>
      <c r="DX820">
        <v>100</v>
      </c>
      <c r="DZ820" t="s">
        <v>3</v>
      </c>
      <c r="EA820" t="s">
        <v>3</v>
      </c>
      <c r="EB820" t="s">
        <v>3</v>
      </c>
      <c r="EC820" t="s">
        <v>3</v>
      </c>
      <c r="EE820">
        <v>31728057</v>
      </c>
      <c r="EF820">
        <v>6</v>
      </c>
      <c r="EG820" t="s">
        <v>52</v>
      </c>
      <c r="EH820">
        <v>96</v>
      </c>
      <c r="EI820" t="s">
        <v>96</v>
      </c>
      <c r="EJ820">
        <v>1</v>
      </c>
      <c r="EK820">
        <v>62001</v>
      </c>
      <c r="EL820" t="s">
        <v>96</v>
      </c>
      <c r="EM820" t="s">
        <v>97</v>
      </c>
      <c r="EO820" t="s">
        <v>3</v>
      </c>
      <c r="EQ820">
        <v>0</v>
      </c>
      <c r="ER820">
        <v>0</v>
      </c>
      <c r="ES820">
        <v>0</v>
      </c>
      <c r="ET820">
        <v>0</v>
      </c>
      <c r="EU820">
        <v>0</v>
      </c>
      <c r="EV820">
        <v>0</v>
      </c>
      <c r="EW820">
        <v>17.8</v>
      </c>
      <c r="EX820">
        <v>0</v>
      </c>
      <c r="EY820">
        <v>0</v>
      </c>
      <c r="FQ820">
        <v>0</v>
      </c>
      <c r="FR820">
        <f t="shared" ref="FR820:FR834" si="600">ROUND(IF(BI820=3,GM820,0),2)</f>
        <v>0</v>
      </c>
      <c r="FS820">
        <v>0</v>
      </c>
      <c r="FX820">
        <v>90</v>
      </c>
      <c r="FY820">
        <v>46</v>
      </c>
      <c r="GA820" t="s">
        <v>3</v>
      </c>
      <c r="GD820">
        <v>1</v>
      </c>
      <c r="GF820">
        <v>-439343436</v>
      </c>
      <c r="GG820">
        <v>2</v>
      </c>
      <c r="GH820">
        <v>1</v>
      </c>
      <c r="GI820">
        <v>-2</v>
      </c>
      <c r="GJ820">
        <v>0</v>
      </c>
      <c r="GK820">
        <v>0</v>
      </c>
      <c r="GL820">
        <f t="shared" ref="GL820:GL834" si="601">ROUND(IF(AND(BH820=3,BI820=3,FS820&lt;&gt;0),P820,0),2)</f>
        <v>0</v>
      </c>
      <c r="GM820">
        <f t="shared" ref="GM820:GM834" si="602">ROUND(O820+X820+Y820,2)+GX820</f>
        <v>0</v>
      </c>
      <c r="GN820">
        <f t="shared" ref="GN820:GN834" si="603">IF(OR(BI820=0,BI820=1),GM820-GX820,0)</f>
        <v>0</v>
      </c>
      <c r="GO820">
        <f t="shared" ref="GO820:GO834" si="604">IF(BI820=2,GM820-GX820,0)</f>
        <v>0</v>
      </c>
      <c r="GP820">
        <f t="shared" ref="GP820:GP834" si="605">IF(BI820=4,GM820-GX820,0)</f>
        <v>0</v>
      </c>
      <c r="GR820">
        <v>0</v>
      </c>
      <c r="GS820">
        <v>3</v>
      </c>
      <c r="GT820">
        <v>0</v>
      </c>
      <c r="GU820" t="s">
        <v>3</v>
      </c>
      <c r="GV820">
        <f t="shared" ref="GV820:GV834" si="606">ROUND((GT820),6)</f>
        <v>0</v>
      </c>
      <c r="GW820">
        <v>1</v>
      </c>
      <c r="GX820">
        <f t="shared" ref="GX820:GX834" si="607">ROUND(HC820*I820,2)</f>
        <v>0</v>
      </c>
      <c r="HA820">
        <v>0</v>
      </c>
      <c r="HB820">
        <v>0</v>
      </c>
      <c r="HC820">
        <f t="shared" ref="HC820:HC832" si="608">GV820*GW820</f>
        <v>0</v>
      </c>
      <c r="HE820" t="s">
        <v>3</v>
      </c>
      <c r="HF820" t="s">
        <v>3</v>
      </c>
      <c r="HM820" t="s">
        <v>3</v>
      </c>
      <c r="HN820" t="s">
        <v>98</v>
      </c>
      <c r="HO820" t="s">
        <v>99</v>
      </c>
      <c r="HP820" t="s">
        <v>96</v>
      </c>
      <c r="HQ820" t="s">
        <v>96</v>
      </c>
      <c r="IK820">
        <v>0</v>
      </c>
    </row>
    <row r="821" spans="1:245" x14ac:dyDescent="0.2">
      <c r="A821">
        <v>17</v>
      </c>
      <c r="B821">
        <v>1</v>
      </c>
      <c r="C821">
        <f>ROW(SmtRes!A536)</f>
        <v>536</v>
      </c>
      <c r="D821">
        <f>ROW(EtalonRes!A536)</f>
        <v>536</v>
      </c>
      <c r="E821" t="s">
        <v>727</v>
      </c>
      <c r="F821" t="s">
        <v>322</v>
      </c>
      <c r="G821" t="s">
        <v>323</v>
      </c>
      <c r="H821" t="s">
        <v>22</v>
      </c>
      <c r="I821">
        <v>0</v>
      </c>
      <c r="J821">
        <v>0</v>
      </c>
      <c r="K821">
        <v>0</v>
      </c>
      <c r="O821">
        <f t="shared" si="589"/>
        <v>0</v>
      </c>
      <c r="P821">
        <f>SUMIF(SmtRes!AQ529:'SmtRes'!AQ536,"=1",SmtRes!DF529:'SmtRes'!DF536)</f>
        <v>0</v>
      </c>
      <c r="Q821">
        <f>SUMIF(SmtRes!AQ529:'SmtRes'!AQ536,"=1",SmtRes!DG529:'SmtRes'!DG536)</f>
        <v>0</v>
      </c>
      <c r="R821">
        <f>SUMIF(SmtRes!AQ529:'SmtRes'!AQ536,"=1",SmtRes!DH529:'SmtRes'!DH536)</f>
        <v>0</v>
      </c>
      <c r="S821">
        <f>SUMIF(SmtRes!AQ529:'SmtRes'!AQ536,"=1",SmtRes!DI529:'SmtRes'!DI536)</f>
        <v>0</v>
      </c>
      <c r="T821">
        <f t="shared" si="590"/>
        <v>0</v>
      </c>
      <c r="U821">
        <f>SUMIF(SmtRes!AQ529:'SmtRes'!AQ536,"=1",SmtRes!CV529:'SmtRes'!CV536)</f>
        <v>0</v>
      </c>
      <c r="V821">
        <f>SUMIF(SmtRes!AQ529:'SmtRes'!AQ536,"=1",SmtRes!CW529:'SmtRes'!CW536)</f>
        <v>0</v>
      </c>
      <c r="W821">
        <f t="shared" si="591"/>
        <v>0</v>
      </c>
      <c r="X821">
        <f t="shared" si="592"/>
        <v>0</v>
      </c>
      <c r="Y821">
        <f t="shared" si="593"/>
        <v>0</v>
      </c>
      <c r="AA821">
        <v>32945098</v>
      </c>
      <c r="AB821">
        <f t="shared" si="594"/>
        <v>18905.475600000002</v>
      </c>
      <c r="AC821">
        <f>ROUND((0),6)</f>
        <v>0</v>
      </c>
      <c r="AD821">
        <f>ROUND((((0)-(0))+AE821),6)</f>
        <v>0</v>
      </c>
      <c r="AE821">
        <f>ROUND((0),6)</f>
        <v>0</v>
      </c>
      <c r="AF821">
        <f>ROUND((SUM(SmtRes!BT529:'SmtRes'!BT536)),6)</f>
        <v>18905.475600000002</v>
      </c>
      <c r="AG821">
        <f t="shared" si="595"/>
        <v>0</v>
      </c>
      <c r="AH821">
        <f>(SUM(SmtRes!BU529:'SmtRes'!BU536))</f>
        <v>43.400999999999996</v>
      </c>
      <c r="AI821">
        <f>(SUM(SmtRes!BV529:'SmtRes'!BV536))</f>
        <v>1.2375</v>
      </c>
      <c r="AJ821">
        <f t="shared" si="596"/>
        <v>0</v>
      </c>
      <c r="AK821">
        <v>16439.544000000002</v>
      </c>
      <c r="AL821">
        <v>0</v>
      </c>
      <c r="AM821">
        <v>0</v>
      </c>
      <c r="AN821">
        <v>0</v>
      </c>
      <c r="AO821">
        <v>16439.544000000002</v>
      </c>
      <c r="AP821">
        <v>0</v>
      </c>
      <c r="AQ821">
        <v>37.74</v>
      </c>
      <c r="AR821">
        <v>0.99</v>
      </c>
      <c r="AS821">
        <v>0</v>
      </c>
      <c r="AT821">
        <v>90</v>
      </c>
      <c r="AU821">
        <v>41.65</v>
      </c>
      <c r="AV821">
        <v>1</v>
      </c>
      <c r="AW821">
        <v>1</v>
      </c>
      <c r="AZ821">
        <v>1</v>
      </c>
      <c r="BA821">
        <v>1</v>
      </c>
      <c r="BB821">
        <v>1</v>
      </c>
      <c r="BC821">
        <v>1</v>
      </c>
      <c r="BD821" t="s">
        <v>3</v>
      </c>
      <c r="BE821" t="s">
        <v>3</v>
      </c>
      <c r="BF821" t="s">
        <v>3</v>
      </c>
      <c r="BG821" t="s">
        <v>3</v>
      </c>
      <c r="BH821">
        <v>0</v>
      </c>
      <c r="BI821">
        <v>1</v>
      </c>
      <c r="BJ821" t="s">
        <v>324</v>
      </c>
      <c r="BM821">
        <v>15001</v>
      </c>
      <c r="BN821">
        <v>0</v>
      </c>
      <c r="BO821" t="s">
        <v>3</v>
      </c>
      <c r="BP821">
        <v>0</v>
      </c>
      <c r="BQ821">
        <v>2</v>
      </c>
      <c r="BR821">
        <v>0</v>
      </c>
      <c r="BS821">
        <v>1</v>
      </c>
      <c r="BT821">
        <v>1</v>
      </c>
      <c r="BU821">
        <v>1</v>
      </c>
      <c r="BV821">
        <v>1</v>
      </c>
      <c r="BW821">
        <v>1</v>
      </c>
      <c r="BX821">
        <v>1</v>
      </c>
      <c r="BY821" t="s">
        <v>3</v>
      </c>
      <c r="BZ821">
        <v>100</v>
      </c>
      <c r="CA821">
        <v>49</v>
      </c>
      <c r="CB821" t="s">
        <v>3</v>
      </c>
      <c r="CE821">
        <v>0</v>
      </c>
      <c r="CF821">
        <v>0</v>
      </c>
      <c r="CG821">
        <v>0</v>
      </c>
      <c r="CM821">
        <v>0</v>
      </c>
      <c r="CN821" t="s">
        <v>1038</v>
      </c>
      <c r="CO821">
        <v>0</v>
      </c>
      <c r="CP821">
        <f t="shared" si="597"/>
        <v>0</v>
      </c>
      <c r="CQ821">
        <f>SUMIF(SmtRes!AQ529:'SmtRes'!AQ536,"=1",SmtRes!AA529:'SmtRes'!AA536)</f>
        <v>0</v>
      </c>
      <c r="CR821">
        <f>SUMIF(SmtRes!AQ529:'SmtRes'!AQ536,"=1",SmtRes!AB529:'SmtRes'!AB536)</f>
        <v>0</v>
      </c>
      <c r="CS821">
        <f>SUMIF(SmtRes!AQ529:'SmtRes'!AQ536,"=1",SmtRes!AC529:'SmtRes'!AC536)</f>
        <v>0</v>
      </c>
      <c r="CT821">
        <f>SUMIF(SmtRes!AQ529:'SmtRes'!AQ536,"=1",SmtRes!AD529:'SmtRes'!AD536)</f>
        <v>435.6</v>
      </c>
      <c r="CU821">
        <f t="shared" si="598"/>
        <v>0</v>
      </c>
      <c r="CV821">
        <f>SUMIF(SmtRes!AQ529:'SmtRes'!AQ536,"=1",SmtRes!BU529:'SmtRes'!BU536)</f>
        <v>43.400999999999996</v>
      </c>
      <c r="CW821">
        <f>SUMIF(SmtRes!AQ529:'SmtRes'!AQ536,"=1",SmtRes!BV529:'SmtRes'!BV536)</f>
        <v>1.2375</v>
      </c>
      <c r="CX821">
        <f t="shared" si="599"/>
        <v>0</v>
      </c>
      <c r="CY821">
        <f>(((S821+R821)*AT821)/100)</f>
        <v>0</v>
      </c>
      <c r="CZ821">
        <f>(((S821+R821)*AU821)/100)</f>
        <v>0</v>
      </c>
      <c r="DC821" t="s">
        <v>3</v>
      </c>
      <c r="DD821" t="s">
        <v>3</v>
      </c>
      <c r="DE821" t="s">
        <v>520</v>
      </c>
      <c r="DF821" t="s">
        <v>520</v>
      </c>
      <c r="DG821" t="s">
        <v>521</v>
      </c>
      <c r="DH821" t="s">
        <v>3</v>
      </c>
      <c r="DI821" t="s">
        <v>521</v>
      </c>
      <c r="DJ821" t="s">
        <v>520</v>
      </c>
      <c r="DK821" t="s">
        <v>3</v>
      </c>
      <c r="DL821" t="s">
        <v>522</v>
      </c>
      <c r="DM821" t="s">
        <v>523</v>
      </c>
      <c r="DN821">
        <v>0</v>
      </c>
      <c r="DO821">
        <v>0</v>
      </c>
      <c r="DP821">
        <v>1</v>
      </c>
      <c r="DQ821">
        <v>1</v>
      </c>
      <c r="DU821">
        <v>1005</v>
      </c>
      <c r="DV821" t="s">
        <v>22</v>
      </c>
      <c r="DW821" t="s">
        <v>22</v>
      </c>
      <c r="DX821">
        <v>100</v>
      </c>
      <c r="DZ821" t="s">
        <v>3</v>
      </c>
      <c r="EA821" t="s">
        <v>3</v>
      </c>
      <c r="EB821" t="s">
        <v>3</v>
      </c>
      <c r="EC821" t="s">
        <v>3</v>
      </c>
      <c r="EE821">
        <v>31728000</v>
      </c>
      <c r="EF821">
        <v>2</v>
      </c>
      <c r="EG821" t="s">
        <v>24</v>
      </c>
      <c r="EH821">
        <v>15</v>
      </c>
      <c r="EI821" t="s">
        <v>182</v>
      </c>
      <c r="EJ821">
        <v>1</v>
      </c>
      <c r="EK821">
        <v>15001</v>
      </c>
      <c r="EL821" t="s">
        <v>182</v>
      </c>
      <c r="EM821" t="s">
        <v>183</v>
      </c>
      <c r="EO821" t="s">
        <v>44</v>
      </c>
      <c r="EQ821">
        <v>0</v>
      </c>
      <c r="ER821">
        <v>0</v>
      </c>
      <c r="ES821">
        <v>0</v>
      </c>
      <c r="ET821">
        <v>0</v>
      </c>
      <c r="EU821">
        <v>0</v>
      </c>
      <c r="EV821">
        <v>0</v>
      </c>
      <c r="EW821">
        <v>37.74</v>
      </c>
      <c r="EX821">
        <v>0.99</v>
      </c>
      <c r="EY821">
        <v>0</v>
      </c>
      <c r="FQ821">
        <v>0</v>
      </c>
      <c r="FR821">
        <f t="shared" si="600"/>
        <v>0</v>
      </c>
      <c r="FS821">
        <v>0</v>
      </c>
      <c r="FX821">
        <v>90</v>
      </c>
      <c r="FY821">
        <v>41.65</v>
      </c>
      <c r="GA821" t="s">
        <v>3</v>
      </c>
      <c r="GD821">
        <v>1</v>
      </c>
      <c r="GF821">
        <v>-1086461498</v>
      </c>
      <c r="GG821">
        <v>2</v>
      </c>
      <c r="GH821">
        <v>1</v>
      </c>
      <c r="GI821">
        <v>-2</v>
      </c>
      <c r="GJ821">
        <v>0</v>
      </c>
      <c r="GK821">
        <v>0</v>
      </c>
      <c r="GL821">
        <f t="shared" si="601"/>
        <v>0</v>
      </c>
      <c r="GM821">
        <f t="shared" si="602"/>
        <v>0</v>
      </c>
      <c r="GN821">
        <f t="shared" si="603"/>
        <v>0</v>
      </c>
      <c r="GO821">
        <f t="shared" si="604"/>
        <v>0</v>
      </c>
      <c r="GP821">
        <f t="shared" si="605"/>
        <v>0</v>
      </c>
      <c r="GR821">
        <v>0</v>
      </c>
      <c r="GS821">
        <v>3</v>
      </c>
      <c r="GT821">
        <v>0</v>
      </c>
      <c r="GU821" t="s">
        <v>3</v>
      </c>
      <c r="GV821">
        <f t="shared" si="606"/>
        <v>0</v>
      </c>
      <c r="GW821">
        <v>1</v>
      </c>
      <c r="GX821">
        <f t="shared" si="607"/>
        <v>0</v>
      </c>
      <c r="HA821">
        <v>0</v>
      </c>
      <c r="HB821">
        <v>0</v>
      </c>
      <c r="HC821">
        <f t="shared" si="608"/>
        <v>0</v>
      </c>
      <c r="HE821" t="s">
        <v>3</v>
      </c>
      <c r="HF821" t="s">
        <v>3</v>
      </c>
      <c r="HM821" t="s">
        <v>3</v>
      </c>
      <c r="HN821" t="s">
        <v>184</v>
      </c>
      <c r="HO821" t="s">
        <v>185</v>
      </c>
      <c r="HP821" t="s">
        <v>182</v>
      </c>
      <c r="HQ821" t="s">
        <v>182</v>
      </c>
      <c r="IK821">
        <v>0</v>
      </c>
    </row>
    <row r="822" spans="1:245" x14ac:dyDescent="0.2">
      <c r="A822">
        <v>18</v>
      </c>
      <c r="B822">
        <v>1</v>
      </c>
      <c r="C822">
        <v>535</v>
      </c>
      <c r="E822" t="s">
        <v>728</v>
      </c>
      <c r="F822" t="s">
        <v>282</v>
      </c>
      <c r="G822" t="s">
        <v>283</v>
      </c>
      <c r="H822" t="s">
        <v>33</v>
      </c>
      <c r="I822">
        <v>0</v>
      </c>
      <c r="J822">
        <v>0</v>
      </c>
      <c r="K822">
        <v>0</v>
      </c>
      <c r="O822">
        <f t="shared" si="589"/>
        <v>0</v>
      </c>
      <c r="P822">
        <f>ROUND(CQ822*I822,2)</f>
        <v>0</v>
      </c>
      <c r="Q822">
        <f>ROUND(CR822*I822,2)</f>
        <v>0</v>
      </c>
      <c r="R822">
        <f>ROUND(CS822*I822,2)</f>
        <v>0</v>
      </c>
      <c r="S822">
        <f>ROUND(CT822*I822,2)</f>
        <v>0</v>
      </c>
      <c r="T822">
        <f t="shared" si="590"/>
        <v>0</v>
      </c>
      <c r="U822">
        <f>ROUND(CV822*I822,7)</f>
        <v>0</v>
      </c>
      <c r="V822">
        <f>ROUND(CW822*I822,7)</f>
        <v>0</v>
      </c>
      <c r="W822">
        <f t="shared" si="591"/>
        <v>0</v>
      </c>
      <c r="X822">
        <f t="shared" si="592"/>
        <v>0</v>
      </c>
      <c r="Y822">
        <f t="shared" si="593"/>
        <v>0</v>
      </c>
      <c r="AA822">
        <v>32945098</v>
      </c>
      <c r="AB822">
        <f t="shared" si="594"/>
        <v>0</v>
      </c>
      <c r="AC822">
        <f>ROUND((ES822),6)</f>
        <v>0</v>
      </c>
      <c r="AD822">
        <f>ROUND((((ET822)-(EU822))+AE822),6)</f>
        <v>0</v>
      </c>
      <c r="AE822">
        <f t="shared" ref="AE822:AF825" si="609">ROUND((EU822),6)</f>
        <v>0</v>
      </c>
      <c r="AF822">
        <f t="shared" si="609"/>
        <v>0</v>
      </c>
      <c r="AG822">
        <f t="shared" si="595"/>
        <v>0</v>
      </c>
      <c r="AH822">
        <f t="shared" ref="AH822:AI825" si="610">(EW822)</f>
        <v>0</v>
      </c>
      <c r="AI822">
        <f t="shared" si="610"/>
        <v>0</v>
      </c>
      <c r="AJ822">
        <f t="shared" si="596"/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100</v>
      </c>
      <c r="AU822">
        <v>49</v>
      </c>
      <c r="AV822">
        <v>1</v>
      </c>
      <c r="AW822">
        <v>1</v>
      </c>
      <c r="AZ822">
        <v>1</v>
      </c>
      <c r="BA822">
        <v>1</v>
      </c>
      <c r="BB822">
        <v>1</v>
      </c>
      <c r="BC822">
        <v>1</v>
      </c>
      <c r="BD822" t="s">
        <v>3</v>
      </c>
      <c r="BE822" t="s">
        <v>3</v>
      </c>
      <c r="BF822" t="s">
        <v>3</v>
      </c>
      <c r="BG822" t="s">
        <v>3</v>
      </c>
      <c r="BH822">
        <v>3</v>
      </c>
      <c r="BI822">
        <v>1</v>
      </c>
      <c r="BJ822" t="s">
        <v>3</v>
      </c>
      <c r="BM822">
        <v>15001</v>
      </c>
      <c r="BN822">
        <v>0</v>
      </c>
      <c r="BO822" t="s">
        <v>3</v>
      </c>
      <c r="BP822">
        <v>0</v>
      </c>
      <c r="BQ822">
        <v>2</v>
      </c>
      <c r="BR822">
        <v>0</v>
      </c>
      <c r="BS822">
        <v>1</v>
      </c>
      <c r="BT822">
        <v>1</v>
      </c>
      <c r="BU822">
        <v>1</v>
      </c>
      <c r="BV822">
        <v>1</v>
      </c>
      <c r="BW822">
        <v>1</v>
      </c>
      <c r="BX822">
        <v>1</v>
      </c>
      <c r="BY822" t="s">
        <v>3</v>
      </c>
      <c r="BZ822">
        <v>100</v>
      </c>
      <c r="CA822">
        <v>49</v>
      </c>
      <c r="CB822" t="s">
        <v>3</v>
      </c>
      <c r="CE822">
        <v>0</v>
      </c>
      <c r="CF822">
        <v>0</v>
      </c>
      <c r="CG822">
        <v>0</v>
      </c>
      <c r="CM822">
        <v>0</v>
      </c>
      <c r="CN822" t="s">
        <v>3</v>
      </c>
      <c r="CO822">
        <v>0</v>
      </c>
      <c r="CP822">
        <f t="shared" si="597"/>
        <v>0</v>
      </c>
      <c r="CQ822">
        <f>ROUND(AL822*BC822,2)</f>
        <v>0</v>
      </c>
      <c r="CR822">
        <f>ROUND(AM822*BB822,2)</f>
        <v>0</v>
      </c>
      <c r="CS822">
        <f>ROUND(AN822*BS822,2)</f>
        <v>0</v>
      </c>
      <c r="CT822">
        <f>ROUND(AO822*BA822,2)</f>
        <v>0</v>
      </c>
      <c r="CU822">
        <f t="shared" si="598"/>
        <v>0</v>
      </c>
      <c r="CV822">
        <f t="shared" ref="CV822:CW825" si="611">AH822</f>
        <v>0</v>
      </c>
      <c r="CW822">
        <f t="shared" si="611"/>
        <v>0</v>
      </c>
      <c r="CX822">
        <f t="shared" si="599"/>
        <v>0</v>
      </c>
      <c r="CY822">
        <f>(((S822+R822)*AT822)/100)</f>
        <v>0</v>
      </c>
      <c r="CZ822">
        <f>(((S822+R822)*AU822)/100)</f>
        <v>0</v>
      </c>
      <c r="DC822" t="s">
        <v>3</v>
      </c>
      <c r="DD822" t="s">
        <v>3</v>
      </c>
      <c r="DE822" t="s">
        <v>3</v>
      </c>
      <c r="DF822" t="s">
        <v>3</v>
      </c>
      <c r="DG822" t="s">
        <v>3</v>
      </c>
      <c r="DH822" t="s">
        <v>3</v>
      </c>
      <c r="DI822" t="s">
        <v>3</v>
      </c>
      <c r="DJ822" t="s">
        <v>3</v>
      </c>
      <c r="DK822" t="s">
        <v>3</v>
      </c>
      <c r="DL822" t="s">
        <v>3</v>
      </c>
      <c r="DM822" t="s">
        <v>3</v>
      </c>
      <c r="DN822">
        <v>0</v>
      </c>
      <c r="DO822">
        <v>0</v>
      </c>
      <c r="DP822">
        <v>1</v>
      </c>
      <c r="DQ822">
        <v>1</v>
      </c>
      <c r="DU822">
        <v>1009</v>
      </c>
      <c r="DV822" t="s">
        <v>33</v>
      </c>
      <c r="DW822" t="s">
        <v>33</v>
      </c>
      <c r="DX822">
        <v>1000</v>
      </c>
      <c r="DZ822" t="s">
        <v>3</v>
      </c>
      <c r="EA822" t="s">
        <v>3</v>
      </c>
      <c r="EB822" t="s">
        <v>3</v>
      </c>
      <c r="EC822" t="s">
        <v>3</v>
      </c>
      <c r="EE822">
        <v>31728000</v>
      </c>
      <c r="EF822">
        <v>2</v>
      </c>
      <c r="EG822" t="s">
        <v>24</v>
      </c>
      <c r="EH822">
        <v>15</v>
      </c>
      <c r="EI822" t="s">
        <v>182</v>
      </c>
      <c r="EJ822">
        <v>1</v>
      </c>
      <c r="EK822">
        <v>15001</v>
      </c>
      <c r="EL822" t="s">
        <v>182</v>
      </c>
      <c r="EM822" t="s">
        <v>183</v>
      </c>
      <c r="EO822" t="s">
        <v>3</v>
      </c>
      <c r="EQ822">
        <v>0</v>
      </c>
      <c r="ER822">
        <v>0</v>
      </c>
      <c r="ES822">
        <v>0</v>
      </c>
      <c r="ET822">
        <v>0</v>
      </c>
      <c r="EU822">
        <v>0</v>
      </c>
      <c r="EV822">
        <v>0</v>
      </c>
      <c r="EW822">
        <v>0</v>
      </c>
      <c r="EX822">
        <v>0</v>
      </c>
      <c r="FQ822">
        <v>0</v>
      </c>
      <c r="FR822">
        <f t="shared" si="600"/>
        <v>0</v>
      </c>
      <c r="FS822">
        <v>0</v>
      </c>
      <c r="FX822">
        <v>100</v>
      </c>
      <c r="FY822">
        <v>49</v>
      </c>
      <c r="GA822" t="s">
        <v>3</v>
      </c>
      <c r="GD822">
        <v>1</v>
      </c>
      <c r="GF822">
        <v>1880203204</v>
      </c>
      <c r="GG822">
        <v>2</v>
      </c>
      <c r="GH822">
        <v>1</v>
      </c>
      <c r="GI822">
        <v>-2</v>
      </c>
      <c r="GJ822">
        <v>0</v>
      </c>
      <c r="GK822">
        <v>0</v>
      </c>
      <c r="GL822">
        <f t="shared" si="601"/>
        <v>0</v>
      </c>
      <c r="GM822">
        <f t="shared" si="602"/>
        <v>0</v>
      </c>
      <c r="GN822">
        <f t="shared" si="603"/>
        <v>0</v>
      </c>
      <c r="GO822">
        <f t="shared" si="604"/>
        <v>0</v>
      </c>
      <c r="GP822">
        <f t="shared" si="605"/>
        <v>0</v>
      </c>
      <c r="GR822">
        <v>0</v>
      </c>
      <c r="GS822">
        <v>3</v>
      </c>
      <c r="GT822">
        <v>0</v>
      </c>
      <c r="GU822" t="s">
        <v>3</v>
      </c>
      <c r="GV822">
        <f t="shared" si="606"/>
        <v>0</v>
      </c>
      <c r="GW822">
        <v>1</v>
      </c>
      <c r="GX822">
        <f t="shared" si="607"/>
        <v>0</v>
      </c>
      <c r="HA822">
        <v>0</v>
      </c>
      <c r="HB822">
        <v>0</v>
      </c>
      <c r="HC822">
        <f t="shared" si="608"/>
        <v>0</v>
      </c>
      <c r="HE822" t="s">
        <v>3</v>
      </c>
      <c r="HF822" t="s">
        <v>3</v>
      </c>
      <c r="HM822" t="s">
        <v>3</v>
      </c>
      <c r="HN822" t="s">
        <v>184</v>
      </c>
      <c r="HO822" t="s">
        <v>185</v>
      </c>
      <c r="HP822" t="s">
        <v>182</v>
      </c>
      <c r="HQ822" t="s">
        <v>182</v>
      </c>
      <c r="IK822">
        <v>0</v>
      </c>
    </row>
    <row r="823" spans="1:245" x14ac:dyDescent="0.2">
      <c r="A823">
        <v>18</v>
      </c>
      <c r="B823">
        <v>1</v>
      </c>
      <c r="C823">
        <v>536</v>
      </c>
      <c r="E823" t="s">
        <v>729</v>
      </c>
      <c r="F823" t="s">
        <v>285</v>
      </c>
      <c r="G823" t="s">
        <v>191</v>
      </c>
      <c r="H823" t="s">
        <v>33</v>
      </c>
      <c r="I823">
        <v>0</v>
      </c>
      <c r="J823">
        <v>0</v>
      </c>
      <c r="K823">
        <v>0</v>
      </c>
      <c r="O823">
        <f t="shared" si="589"/>
        <v>0</v>
      </c>
      <c r="P823">
        <f>ROUND(CQ823*I823,2)</f>
        <v>0</v>
      </c>
      <c r="Q823">
        <f>ROUND(CR823*I823,2)</f>
        <v>0</v>
      </c>
      <c r="R823">
        <f>ROUND(CS823*I823,2)</f>
        <v>0</v>
      </c>
      <c r="S823">
        <f>ROUND(CT823*I823,2)</f>
        <v>0</v>
      </c>
      <c r="T823">
        <f t="shared" si="590"/>
        <v>0</v>
      </c>
      <c r="U823">
        <f>ROUND(CV823*I823,7)</f>
        <v>0</v>
      </c>
      <c r="V823">
        <f>ROUND(CW823*I823,7)</f>
        <v>0</v>
      </c>
      <c r="W823">
        <f t="shared" si="591"/>
        <v>0</v>
      </c>
      <c r="X823">
        <f t="shared" si="592"/>
        <v>0</v>
      </c>
      <c r="Y823">
        <f t="shared" si="593"/>
        <v>0</v>
      </c>
      <c r="AA823">
        <v>32945098</v>
      </c>
      <c r="AB823">
        <f t="shared" si="594"/>
        <v>0</v>
      </c>
      <c r="AC823">
        <f>ROUND((ES823),6)</f>
        <v>0</v>
      </c>
      <c r="AD823">
        <f>ROUND((((ET823)-(EU823))+AE823),6)</f>
        <v>0</v>
      </c>
      <c r="AE823">
        <f t="shared" si="609"/>
        <v>0</v>
      </c>
      <c r="AF823">
        <f t="shared" si="609"/>
        <v>0</v>
      </c>
      <c r="AG823">
        <f t="shared" si="595"/>
        <v>0</v>
      </c>
      <c r="AH823">
        <f t="shared" si="610"/>
        <v>0</v>
      </c>
      <c r="AI823">
        <f t="shared" si="610"/>
        <v>0</v>
      </c>
      <c r="AJ823">
        <f t="shared" si="596"/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100</v>
      </c>
      <c r="AU823">
        <v>49</v>
      </c>
      <c r="AV823">
        <v>1</v>
      </c>
      <c r="AW823">
        <v>1</v>
      </c>
      <c r="AZ823">
        <v>1</v>
      </c>
      <c r="BA823">
        <v>1</v>
      </c>
      <c r="BB823">
        <v>1</v>
      </c>
      <c r="BC823">
        <v>1</v>
      </c>
      <c r="BD823" t="s">
        <v>3</v>
      </c>
      <c r="BE823" t="s">
        <v>3</v>
      </c>
      <c r="BF823" t="s">
        <v>3</v>
      </c>
      <c r="BG823" t="s">
        <v>3</v>
      </c>
      <c r="BH823">
        <v>3</v>
      </c>
      <c r="BI823">
        <v>1</v>
      </c>
      <c r="BJ823" t="s">
        <v>3</v>
      </c>
      <c r="BM823">
        <v>15001</v>
      </c>
      <c r="BN823">
        <v>0</v>
      </c>
      <c r="BO823" t="s">
        <v>3</v>
      </c>
      <c r="BP823">
        <v>0</v>
      </c>
      <c r="BQ823">
        <v>2</v>
      </c>
      <c r="BR823">
        <v>0</v>
      </c>
      <c r="BS823">
        <v>1</v>
      </c>
      <c r="BT823">
        <v>1</v>
      </c>
      <c r="BU823">
        <v>1</v>
      </c>
      <c r="BV823">
        <v>1</v>
      </c>
      <c r="BW823">
        <v>1</v>
      </c>
      <c r="BX823">
        <v>1</v>
      </c>
      <c r="BY823" t="s">
        <v>3</v>
      </c>
      <c r="BZ823">
        <v>100</v>
      </c>
      <c r="CA823">
        <v>49</v>
      </c>
      <c r="CB823" t="s">
        <v>3</v>
      </c>
      <c r="CE823">
        <v>0</v>
      </c>
      <c r="CF823">
        <v>0</v>
      </c>
      <c r="CG823">
        <v>0</v>
      </c>
      <c r="CM823">
        <v>0</v>
      </c>
      <c r="CN823" t="s">
        <v>3</v>
      </c>
      <c r="CO823">
        <v>0</v>
      </c>
      <c r="CP823">
        <f t="shared" si="597"/>
        <v>0</v>
      </c>
      <c r="CQ823">
        <f>ROUND(AL823*BC823,2)</f>
        <v>0</v>
      </c>
      <c r="CR823">
        <f>ROUND(AM823*BB823,2)</f>
        <v>0</v>
      </c>
      <c r="CS823">
        <f>ROUND(AN823*BS823,2)</f>
        <v>0</v>
      </c>
      <c r="CT823">
        <f>ROUND(AO823*BA823,2)</f>
        <v>0</v>
      </c>
      <c r="CU823">
        <f t="shared" si="598"/>
        <v>0</v>
      </c>
      <c r="CV823">
        <f t="shared" si="611"/>
        <v>0</v>
      </c>
      <c r="CW823">
        <f t="shared" si="611"/>
        <v>0</v>
      </c>
      <c r="CX823">
        <f t="shared" si="599"/>
        <v>0</v>
      </c>
      <c r="CY823">
        <f>(((S823+R823)*AT823)/100)</f>
        <v>0</v>
      </c>
      <c r="CZ823">
        <f>(((S823+R823)*AU823)/100)</f>
        <v>0</v>
      </c>
      <c r="DC823" t="s">
        <v>3</v>
      </c>
      <c r="DD823" t="s">
        <v>3</v>
      </c>
      <c r="DE823" t="s">
        <v>3</v>
      </c>
      <c r="DF823" t="s">
        <v>3</v>
      </c>
      <c r="DG823" t="s">
        <v>3</v>
      </c>
      <c r="DH823" t="s">
        <v>3</v>
      </c>
      <c r="DI823" t="s">
        <v>3</v>
      </c>
      <c r="DJ823" t="s">
        <v>3</v>
      </c>
      <c r="DK823" t="s">
        <v>3</v>
      </c>
      <c r="DL823" t="s">
        <v>3</v>
      </c>
      <c r="DM823" t="s">
        <v>3</v>
      </c>
      <c r="DN823">
        <v>0</v>
      </c>
      <c r="DO823">
        <v>0</v>
      </c>
      <c r="DP823">
        <v>1</v>
      </c>
      <c r="DQ823">
        <v>1</v>
      </c>
      <c r="DU823">
        <v>1009</v>
      </c>
      <c r="DV823" t="s">
        <v>33</v>
      </c>
      <c r="DW823" t="s">
        <v>33</v>
      </c>
      <c r="DX823">
        <v>1000</v>
      </c>
      <c r="DZ823" t="s">
        <v>3</v>
      </c>
      <c r="EA823" t="s">
        <v>3</v>
      </c>
      <c r="EB823" t="s">
        <v>3</v>
      </c>
      <c r="EC823" t="s">
        <v>3</v>
      </c>
      <c r="EE823">
        <v>31728000</v>
      </c>
      <c r="EF823">
        <v>2</v>
      </c>
      <c r="EG823" t="s">
        <v>24</v>
      </c>
      <c r="EH823">
        <v>15</v>
      </c>
      <c r="EI823" t="s">
        <v>182</v>
      </c>
      <c r="EJ823">
        <v>1</v>
      </c>
      <c r="EK823">
        <v>15001</v>
      </c>
      <c r="EL823" t="s">
        <v>182</v>
      </c>
      <c r="EM823" t="s">
        <v>183</v>
      </c>
      <c r="EO823" t="s">
        <v>3</v>
      </c>
      <c r="EQ823">
        <v>0</v>
      </c>
      <c r="ER823">
        <v>0</v>
      </c>
      <c r="ES823">
        <v>0</v>
      </c>
      <c r="ET823">
        <v>0</v>
      </c>
      <c r="EU823">
        <v>0</v>
      </c>
      <c r="EV823">
        <v>0</v>
      </c>
      <c r="EW823">
        <v>0</v>
      </c>
      <c r="EX823">
        <v>0</v>
      </c>
      <c r="FQ823">
        <v>0</v>
      </c>
      <c r="FR823">
        <f t="shared" si="600"/>
        <v>0</v>
      </c>
      <c r="FS823">
        <v>0</v>
      </c>
      <c r="FX823">
        <v>100</v>
      </c>
      <c r="FY823">
        <v>49</v>
      </c>
      <c r="GA823" t="s">
        <v>3</v>
      </c>
      <c r="GD823">
        <v>1</v>
      </c>
      <c r="GF823">
        <v>-1212923053</v>
      </c>
      <c r="GG823">
        <v>2</v>
      </c>
      <c r="GH823">
        <v>1</v>
      </c>
      <c r="GI823">
        <v>-2</v>
      </c>
      <c r="GJ823">
        <v>0</v>
      </c>
      <c r="GK823">
        <v>0</v>
      </c>
      <c r="GL823">
        <f t="shared" si="601"/>
        <v>0</v>
      </c>
      <c r="GM823">
        <f t="shared" si="602"/>
        <v>0</v>
      </c>
      <c r="GN823">
        <f t="shared" si="603"/>
        <v>0</v>
      </c>
      <c r="GO823">
        <f t="shared" si="604"/>
        <v>0</v>
      </c>
      <c r="GP823">
        <f t="shared" si="605"/>
        <v>0</v>
      </c>
      <c r="GR823">
        <v>0</v>
      </c>
      <c r="GS823">
        <v>3</v>
      </c>
      <c r="GT823">
        <v>0</v>
      </c>
      <c r="GU823" t="s">
        <v>3</v>
      </c>
      <c r="GV823">
        <f t="shared" si="606"/>
        <v>0</v>
      </c>
      <c r="GW823">
        <v>1</v>
      </c>
      <c r="GX823">
        <f t="shared" si="607"/>
        <v>0</v>
      </c>
      <c r="HA823">
        <v>0</v>
      </c>
      <c r="HB823">
        <v>0</v>
      </c>
      <c r="HC823">
        <f t="shared" si="608"/>
        <v>0</v>
      </c>
      <c r="HE823" t="s">
        <v>3</v>
      </c>
      <c r="HF823" t="s">
        <v>3</v>
      </c>
      <c r="HM823" t="s">
        <v>3</v>
      </c>
      <c r="HN823" t="s">
        <v>184</v>
      </c>
      <c r="HO823" t="s">
        <v>185</v>
      </c>
      <c r="HP823" t="s">
        <v>182</v>
      </c>
      <c r="HQ823" t="s">
        <v>182</v>
      </c>
      <c r="IK823">
        <v>0</v>
      </c>
    </row>
    <row r="824" spans="1:245" x14ac:dyDescent="0.2">
      <c r="A824">
        <v>17</v>
      </c>
      <c r="B824">
        <v>1</v>
      </c>
      <c r="E824" t="s">
        <v>730</v>
      </c>
      <c r="F824" t="s">
        <v>287</v>
      </c>
      <c r="G824" t="s">
        <v>288</v>
      </c>
      <c r="H824" t="s">
        <v>68</v>
      </c>
      <c r="I824">
        <v>0</v>
      </c>
      <c r="J824">
        <v>0</v>
      </c>
      <c r="K824">
        <v>0</v>
      </c>
      <c r="O824">
        <f t="shared" si="589"/>
        <v>0</v>
      </c>
      <c r="P824">
        <f>ROUND(CQ824*I824,2)</f>
        <v>0</v>
      </c>
      <c r="Q824">
        <f>ROUND(CR824*I824,2)</f>
        <v>0</v>
      </c>
      <c r="R824">
        <f>ROUND(CS824*I824,2)</f>
        <v>0</v>
      </c>
      <c r="S824">
        <f>ROUND(CT824*I824,2)</f>
        <v>0</v>
      </c>
      <c r="T824">
        <f t="shared" si="590"/>
        <v>0</v>
      </c>
      <c r="U824">
        <f>ROUND(CV824*I824,7)</f>
        <v>0</v>
      </c>
      <c r="V824">
        <f>ROUND(CW824*I824,7)</f>
        <v>0</v>
      </c>
      <c r="W824">
        <f t="shared" si="591"/>
        <v>0</v>
      </c>
      <c r="X824">
        <f t="shared" si="592"/>
        <v>0</v>
      </c>
      <c r="Y824">
        <f t="shared" si="593"/>
        <v>0</v>
      </c>
      <c r="AA824">
        <v>32945098</v>
      </c>
      <c r="AB824">
        <f t="shared" si="594"/>
        <v>12.31</v>
      </c>
      <c r="AC824">
        <f>ROUND((ES824),6)</f>
        <v>12.31</v>
      </c>
      <c r="AD824">
        <f>ROUND((((ET824)-(EU824))+AE824),6)</f>
        <v>0</v>
      </c>
      <c r="AE824">
        <f t="shared" si="609"/>
        <v>0</v>
      </c>
      <c r="AF824">
        <f t="shared" si="609"/>
        <v>0</v>
      </c>
      <c r="AG824">
        <f t="shared" si="595"/>
        <v>0</v>
      </c>
      <c r="AH824">
        <f t="shared" si="610"/>
        <v>0</v>
      </c>
      <c r="AI824">
        <f t="shared" si="610"/>
        <v>0</v>
      </c>
      <c r="AJ824">
        <f t="shared" si="596"/>
        <v>0</v>
      </c>
      <c r="AK824">
        <v>12.31</v>
      </c>
      <c r="AL824">
        <v>12.31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1</v>
      </c>
      <c r="AW824">
        <v>1</v>
      </c>
      <c r="AZ824">
        <v>1</v>
      </c>
      <c r="BA824">
        <v>1</v>
      </c>
      <c r="BB824">
        <v>1</v>
      </c>
      <c r="BC824">
        <v>1.24</v>
      </c>
      <c r="BD824" t="s">
        <v>3</v>
      </c>
      <c r="BE824" t="s">
        <v>3</v>
      </c>
      <c r="BF824" t="s">
        <v>3</v>
      </c>
      <c r="BG824" t="s">
        <v>3</v>
      </c>
      <c r="BH824">
        <v>3</v>
      </c>
      <c r="BI824">
        <v>1</v>
      </c>
      <c r="BJ824" t="s">
        <v>289</v>
      </c>
      <c r="BM824">
        <v>500001</v>
      </c>
      <c r="BN824">
        <v>0</v>
      </c>
      <c r="BO824" t="s">
        <v>287</v>
      </c>
      <c r="BP824">
        <v>1</v>
      </c>
      <c r="BQ824">
        <v>8</v>
      </c>
      <c r="BR824">
        <v>0</v>
      </c>
      <c r="BS824">
        <v>1</v>
      </c>
      <c r="BT824">
        <v>1</v>
      </c>
      <c r="BU824">
        <v>1</v>
      </c>
      <c r="BV824">
        <v>1</v>
      </c>
      <c r="BW824">
        <v>1</v>
      </c>
      <c r="BX824">
        <v>1</v>
      </c>
      <c r="BY824" t="s">
        <v>3</v>
      </c>
      <c r="BZ824">
        <v>0</v>
      </c>
      <c r="CA824">
        <v>0</v>
      </c>
      <c r="CB824" t="s">
        <v>3</v>
      </c>
      <c r="CE824">
        <v>0</v>
      </c>
      <c r="CF824">
        <v>0</v>
      </c>
      <c r="CG824">
        <v>0</v>
      </c>
      <c r="CM824">
        <v>0</v>
      </c>
      <c r="CN824" t="s">
        <v>3</v>
      </c>
      <c r="CO824">
        <v>0</v>
      </c>
      <c r="CP824">
        <f t="shared" si="597"/>
        <v>0</v>
      </c>
      <c r="CQ824">
        <f>ROUND(AL824*BC824,2)</f>
        <v>15.26</v>
      </c>
      <c r="CR824">
        <f>ROUND(AM824*BB824,2)</f>
        <v>0</v>
      </c>
      <c r="CS824">
        <f>ROUND(AN824*BS824,2)</f>
        <v>0</v>
      </c>
      <c r="CT824">
        <f>ROUND(AO824*BA824,2)</f>
        <v>0</v>
      </c>
      <c r="CU824">
        <f t="shared" si="598"/>
        <v>0</v>
      </c>
      <c r="CV824">
        <f t="shared" si="611"/>
        <v>0</v>
      </c>
      <c r="CW824">
        <f t="shared" si="611"/>
        <v>0</v>
      </c>
      <c r="CX824">
        <f t="shared" si="599"/>
        <v>0</v>
      </c>
      <c r="CY824">
        <f>0</f>
        <v>0</v>
      </c>
      <c r="CZ824">
        <f>0</f>
        <v>0</v>
      </c>
      <c r="DC824" t="s">
        <v>3</v>
      </c>
      <c r="DD824" t="s">
        <v>3</v>
      </c>
      <c r="DE824" t="s">
        <v>3</v>
      </c>
      <c r="DF824" t="s">
        <v>3</v>
      </c>
      <c r="DG824" t="s">
        <v>3</v>
      </c>
      <c r="DH824" t="s">
        <v>3</v>
      </c>
      <c r="DI824" t="s">
        <v>3</v>
      </c>
      <c r="DJ824" t="s">
        <v>3</v>
      </c>
      <c r="DK824" t="s">
        <v>3</v>
      </c>
      <c r="DL824" t="s">
        <v>3</v>
      </c>
      <c r="DM824" t="s">
        <v>3</v>
      </c>
      <c r="DN824">
        <v>0</v>
      </c>
      <c r="DO824">
        <v>0</v>
      </c>
      <c r="DP824">
        <v>1</v>
      </c>
      <c r="DQ824">
        <v>1</v>
      </c>
      <c r="DU824">
        <v>1009</v>
      </c>
      <c r="DV824" t="s">
        <v>68</v>
      </c>
      <c r="DW824" t="s">
        <v>68</v>
      </c>
      <c r="DX824">
        <v>1</v>
      </c>
      <c r="DZ824" t="s">
        <v>3</v>
      </c>
      <c r="EA824" t="s">
        <v>3</v>
      </c>
      <c r="EB824" t="s">
        <v>3</v>
      </c>
      <c r="EC824" t="s">
        <v>3</v>
      </c>
      <c r="EE824">
        <v>31727907</v>
      </c>
      <c r="EF824">
        <v>8</v>
      </c>
      <c r="EG824" t="s">
        <v>73</v>
      </c>
      <c r="EH824">
        <v>0</v>
      </c>
      <c r="EI824" t="s">
        <v>3</v>
      </c>
      <c r="EJ824">
        <v>1</v>
      </c>
      <c r="EK824">
        <v>500001</v>
      </c>
      <c r="EL824" t="s">
        <v>74</v>
      </c>
      <c r="EM824" t="s">
        <v>75</v>
      </c>
      <c r="EO824" t="s">
        <v>3</v>
      </c>
      <c r="EQ824">
        <v>0</v>
      </c>
      <c r="ER824">
        <v>12.31</v>
      </c>
      <c r="ES824">
        <v>12.31</v>
      </c>
      <c r="ET824">
        <v>0</v>
      </c>
      <c r="EU824">
        <v>0</v>
      </c>
      <c r="EV824">
        <v>0</v>
      </c>
      <c r="EW824">
        <v>0</v>
      </c>
      <c r="EX824">
        <v>0</v>
      </c>
      <c r="EY824">
        <v>0</v>
      </c>
      <c r="FQ824">
        <v>0</v>
      </c>
      <c r="FR824">
        <f t="shared" si="600"/>
        <v>0</v>
      </c>
      <c r="FS824">
        <v>0</v>
      </c>
      <c r="FX824">
        <v>0</v>
      </c>
      <c r="FY824">
        <v>0</v>
      </c>
      <c r="GA824" t="s">
        <v>3</v>
      </c>
      <c r="GD824">
        <v>1</v>
      </c>
      <c r="GF824">
        <v>1094990683</v>
      </c>
      <c r="GG824">
        <v>2</v>
      </c>
      <c r="GH824">
        <v>1</v>
      </c>
      <c r="GI824">
        <v>2</v>
      </c>
      <c r="GJ824">
        <v>0</v>
      </c>
      <c r="GK824">
        <v>0</v>
      </c>
      <c r="GL824">
        <f t="shared" si="601"/>
        <v>0</v>
      </c>
      <c r="GM824">
        <f t="shared" si="602"/>
        <v>0</v>
      </c>
      <c r="GN824">
        <f t="shared" si="603"/>
        <v>0</v>
      </c>
      <c r="GO824">
        <f t="shared" si="604"/>
        <v>0</v>
      </c>
      <c r="GP824">
        <f t="shared" si="605"/>
        <v>0</v>
      </c>
      <c r="GR824">
        <v>0</v>
      </c>
      <c r="GS824">
        <v>3</v>
      </c>
      <c r="GT824">
        <v>0</v>
      </c>
      <c r="GU824" t="s">
        <v>3</v>
      </c>
      <c r="GV824">
        <f t="shared" si="606"/>
        <v>0</v>
      </c>
      <c r="GW824">
        <v>1</v>
      </c>
      <c r="GX824">
        <f t="shared" si="607"/>
        <v>0</v>
      </c>
      <c r="HA824">
        <v>0</v>
      </c>
      <c r="HB824">
        <v>0</v>
      </c>
      <c r="HC824">
        <f t="shared" si="608"/>
        <v>0</v>
      </c>
      <c r="HE824" t="s">
        <v>3</v>
      </c>
      <c r="HF824" t="s">
        <v>3</v>
      </c>
      <c r="HM824" t="s">
        <v>3</v>
      </c>
      <c r="HN824" t="s">
        <v>3</v>
      </c>
      <c r="HO824" t="s">
        <v>3</v>
      </c>
      <c r="HP824" t="s">
        <v>3</v>
      </c>
      <c r="HQ824" t="s">
        <v>3</v>
      </c>
      <c r="IK824">
        <v>0</v>
      </c>
    </row>
    <row r="825" spans="1:245" x14ac:dyDescent="0.2">
      <c r="A825">
        <v>17</v>
      </c>
      <c r="B825">
        <v>1</v>
      </c>
      <c r="E825" t="s">
        <v>731</v>
      </c>
      <c r="F825" t="s">
        <v>291</v>
      </c>
      <c r="G825" t="s">
        <v>292</v>
      </c>
      <c r="H825" t="s">
        <v>33</v>
      </c>
      <c r="I825">
        <v>0</v>
      </c>
      <c r="J825">
        <v>0</v>
      </c>
      <c r="K825">
        <v>0</v>
      </c>
      <c r="O825">
        <f t="shared" si="589"/>
        <v>0</v>
      </c>
      <c r="P825">
        <f>ROUND(CQ825*I825,2)</f>
        <v>0</v>
      </c>
      <c r="Q825">
        <f>ROUND(CR825*I825,2)</f>
        <v>0</v>
      </c>
      <c r="R825">
        <f>ROUND(CS825*I825,2)</f>
        <v>0</v>
      </c>
      <c r="S825">
        <f>ROUND(CT825*I825,2)</f>
        <v>0</v>
      </c>
      <c r="T825">
        <f t="shared" si="590"/>
        <v>0</v>
      </c>
      <c r="U825">
        <f>ROUND(CV825*I825,7)</f>
        <v>0</v>
      </c>
      <c r="V825">
        <f>ROUND(CW825*I825,7)</f>
        <v>0</v>
      </c>
      <c r="W825">
        <f t="shared" si="591"/>
        <v>0</v>
      </c>
      <c r="X825">
        <f t="shared" si="592"/>
        <v>0</v>
      </c>
      <c r="Y825">
        <f t="shared" si="593"/>
        <v>0</v>
      </c>
      <c r="AA825">
        <v>32945098</v>
      </c>
      <c r="AB825">
        <f t="shared" si="594"/>
        <v>60840.08</v>
      </c>
      <c r="AC825">
        <f>ROUND((ES825),6)</f>
        <v>60840.08</v>
      </c>
      <c r="AD825">
        <f>ROUND((((ET825)-(EU825))+AE825),6)</f>
        <v>0</v>
      </c>
      <c r="AE825">
        <f t="shared" si="609"/>
        <v>0</v>
      </c>
      <c r="AF825">
        <f t="shared" si="609"/>
        <v>0</v>
      </c>
      <c r="AG825">
        <f t="shared" si="595"/>
        <v>0</v>
      </c>
      <c r="AH825">
        <f t="shared" si="610"/>
        <v>0</v>
      </c>
      <c r="AI825">
        <f t="shared" si="610"/>
        <v>0</v>
      </c>
      <c r="AJ825">
        <f t="shared" si="596"/>
        <v>0</v>
      </c>
      <c r="AK825">
        <v>60840.08</v>
      </c>
      <c r="AL825">
        <v>60840.08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1</v>
      </c>
      <c r="AW825">
        <v>1</v>
      </c>
      <c r="AZ825">
        <v>1</v>
      </c>
      <c r="BA825">
        <v>1</v>
      </c>
      <c r="BB825">
        <v>1</v>
      </c>
      <c r="BC825">
        <v>1.23</v>
      </c>
      <c r="BD825" t="s">
        <v>3</v>
      </c>
      <c r="BE825" t="s">
        <v>3</v>
      </c>
      <c r="BF825" t="s">
        <v>3</v>
      </c>
      <c r="BG825" t="s">
        <v>3</v>
      </c>
      <c r="BH825">
        <v>3</v>
      </c>
      <c r="BI825">
        <v>1</v>
      </c>
      <c r="BJ825" t="s">
        <v>293</v>
      </c>
      <c r="BM825">
        <v>500001</v>
      </c>
      <c r="BN825">
        <v>0</v>
      </c>
      <c r="BO825" t="s">
        <v>291</v>
      </c>
      <c r="BP825">
        <v>1</v>
      </c>
      <c r="BQ825">
        <v>8</v>
      </c>
      <c r="BR825">
        <v>0</v>
      </c>
      <c r="BS825">
        <v>1</v>
      </c>
      <c r="BT825">
        <v>1</v>
      </c>
      <c r="BU825">
        <v>1</v>
      </c>
      <c r="BV825">
        <v>1</v>
      </c>
      <c r="BW825">
        <v>1</v>
      </c>
      <c r="BX825">
        <v>1</v>
      </c>
      <c r="BY825" t="s">
        <v>3</v>
      </c>
      <c r="BZ825">
        <v>0</v>
      </c>
      <c r="CA825">
        <v>0</v>
      </c>
      <c r="CB825" t="s">
        <v>3</v>
      </c>
      <c r="CE825">
        <v>0</v>
      </c>
      <c r="CF825">
        <v>0</v>
      </c>
      <c r="CG825">
        <v>0</v>
      </c>
      <c r="CM825">
        <v>0</v>
      </c>
      <c r="CN825" t="s">
        <v>3</v>
      </c>
      <c r="CO825">
        <v>0</v>
      </c>
      <c r="CP825">
        <f t="shared" si="597"/>
        <v>0</v>
      </c>
      <c r="CQ825">
        <f>ROUND(AL825*BC825,2)</f>
        <v>74833.3</v>
      </c>
      <c r="CR825">
        <f>ROUND(AM825*BB825,2)</f>
        <v>0</v>
      </c>
      <c r="CS825">
        <f>ROUND(AN825*BS825,2)</f>
        <v>0</v>
      </c>
      <c r="CT825">
        <f>ROUND(AO825*BA825,2)</f>
        <v>0</v>
      </c>
      <c r="CU825">
        <f t="shared" si="598"/>
        <v>0</v>
      </c>
      <c r="CV825">
        <f t="shared" si="611"/>
        <v>0</v>
      </c>
      <c r="CW825">
        <f t="shared" si="611"/>
        <v>0</v>
      </c>
      <c r="CX825">
        <f t="shared" si="599"/>
        <v>0</v>
      </c>
      <c r="CY825">
        <f>0</f>
        <v>0</v>
      </c>
      <c r="CZ825">
        <f>0</f>
        <v>0</v>
      </c>
      <c r="DC825" t="s">
        <v>3</v>
      </c>
      <c r="DD825" t="s">
        <v>3</v>
      </c>
      <c r="DE825" t="s">
        <v>3</v>
      </c>
      <c r="DF825" t="s">
        <v>3</v>
      </c>
      <c r="DG825" t="s">
        <v>3</v>
      </c>
      <c r="DH825" t="s">
        <v>3</v>
      </c>
      <c r="DI825" t="s">
        <v>3</v>
      </c>
      <c r="DJ825" t="s">
        <v>3</v>
      </c>
      <c r="DK825" t="s">
        <v>3</v>
      </c>
      <c r="DL825" t="s">
        <v>3</v>
      </c>
      <c r="DM825" t="s">
        <v>3</v>
      </c>
      <c r="DN825">
        <v>0</v>
      </c>
      <c r="DO825">
        <v>0</v>
      </c>
      <c r="DP825">
        <v>1</v>
      </c>
      <c r="DQ825">
        <v>1</v>
      </c>
      <c r="DU825">
        <v>1009</v>
      </c>
      <c r="DV825" t="s">
        <v>33</v>
      </c>
      <c r="DW825" t="s">
        <v>33</v>
      </c>
      <c r="DX825">
        <v>1000</v>
      </c>
      <c r="DZ825" t="s">
        <v>3</v>
      </c>
      <c r="EA825" t="s">
        <v>3</v>
      </c>
      <c r="EB825" t="s">
        <v>3</v>
      </c>
      <c r="EC825" t="s">
        <v>3</v>
      </c>
      <c r="EE825">
        <v>31727907</v>
      </c>
      <c r="EF825">
        <v>8</v>
      </c>
      <c r="EG825" t="s">
        <v>73</v>
      </c>
      <c r="EH825">
        <v>0</v>
      </c>
      <c r="EI825" t="s">
        <v>3</v>
      </c>
      <c r="EJ825">
        <v>1</v>
      </c>
      <c r="EK825">
        <v>500001</v>
      </c>
      <c r="EL825" t="s">
        <v>74</v>
      </c>
      <c r="EM825" t="s">
        <v>75</v>
      </c>
      <c r="EO825" t="s">
        <v>3</v>
      </c>
      <c r="EQ825">
        <v>0</v>
      </c>
      <c r="ER825">
        <v>60840.08</v>
      </c>
      <c r="ES825">
        <v>60840.08</v>
      </c>
      <c r="ET825">
        <v>0</v>
      </c>
      <c r="EU825">
        <v>0</v>
      </c>
      <c r="EV825">
        <v>0</v>
      </c>
      <c r="EW825">
        <v>0</v>
      </c>
      <c r="EX825">
        <v>0</v>
      </c>
      <c r="EY825">
        <v>0</v>
      </c>
      <c r="FQ825">
        <v>0</v>
      </c>
      <c r="FR825">
        <f t="shared" si="600"/>
        <v>0</v>
      </c>
      <c r="FS825">
        <v>0</v>
      </c>
      <c r="FX825">
        <v>0</v>
      </c>
      <c r="FY825">
        <v>0</v>
      </c>
      <c r="GA825" t="s">
        <v>3</v>
      </c>
      <c r="GD825">
        <v>1</v>
      </c>
      <c r="GF825">
        <v>-2132977165</v>
      </c>
      <c r="GG825">
        <v>2</v>
      </c>
      <c r="GH825">
        <v>1</v>
      </c>
      <c r="GI825">
        <v>2</v>
      </c>
      <c r="GJ825">
        <v>0</v>
      </c>
      <c r="GK825">
        <v>0</v>
      </c>
      <c r="GL825">
        <f t="shared" si="601"/>
        <v>0</v>
      </c>
      <c r="GM825">
        <f t="shared" si="602"/>
        <v>0</v>
      </c>
      <c r="GN825">
        <f t="shared" si="603"/>
        <v>0</v>
      </c>
      <c r="GO825">
        <f t="shared" si="604"/>
        <v>0</v>
      </c>
      <c r="GP825">
        <f t="shared" si="605"/>
        <v>0</v>
      </c>
      <c r="GR825">
        <v>0</v>
      </c>
      <c r="GS825">
        <v>3</v>
      </c>
      <c r="GT825">
        <v>0</v>
      </c>
      <c r="GU825" t="s">
        <v>3</v>
      </c>
      <c r="GV825">
        <f t="shared" si="606"/>
        <v>0</v>
      </c>
      <c r="GW825">
        <v>1</v>
      </c>
      <c r="GX825">
        <f t="shared" si="607"/>
        <v>0</v>
      </c>
      <c r="HA825">
        <v>0</v>
      </c>
      <c r="HB825">
        <v>0</v>
      </c>
      <c r="HC825">
        <f t="shared" si="608"/>
        <v>0</v>
      </c>
      <c r="HE825" t="s">
        <v>3</v>
      </c>
      <c r="HF825" t="s">
        <v>3</v>
      </c>
      <c r="HM825" t="s">
        <v>3</v>
      </c>
      <c r="HN825" t="s">
        <v>3</v>
      </c>
      <c r="HO825" t="s">
        <v>3</v>
      </c>
      <c r="HP825" t="s">
        <v>3</v>
      </c>
      <c r="HQ825" t="s">
        <v>3</v>
      </c>
      <c r="IK825">
        <v>0</v>
      </c>
    </row>
    <row r="826" spans="1:245" x14ac:dyDescent="0.2">
      <c r="A826">
        <v>17</v>
      </c>
      <c r="B826">
        <v>1</v>
      </c>
      <c r="C826">
        <f>ROW(SmtRes!A545)</f>
        <v>545</v>
      </c>
      <c r="D826">
        <f>ROW(EtalonRes!A545)</f>
        <v>545</v>
      </c>
      <c r="E826" t="s">
        <v>732</v>
      </c>
      <c r="F826" t="s">
        <v>330</v>
      </c>
      <c r="G826" t="s">
        <v>331</v>
      </c>
      <c r="H826" t="s">
        <v>22</v>
      </c>
      <c r="I826">
        <v>0</v>
      </c>
      <c r="J826">
        <v>0</v>
      </c>
      <c r="K826">
        <v>0</v>
      </c>
      <c r="O826">
        <f t="shared" si="589"/>
        <v>0</v>
      </c>
      <c r="P826">
        <f>SUMIF(SmtRes!AQ537:'SmtRes'!AQ545,"=1",SmtRes!DF537:'SmtRes'!DF545)</f>
        <v>0</v>
      </c>
      <c r="Q826">
        <f>SUMIF(SmtRes!AQ537:'SmtRes'!AQ545,"=1",SmtRes!DG537:'SmtRes'!DG545)</f>
        <v>0</v>
      </c>
      <c r="R826">
        <f>SUMIF(SmtRes!AQ537:'SmtRes'!AQ545,"=1",SmtRes!DH537:'SmtRes'!DH545)</f>
        <v>0</v>
      </c>
      <c r="S826">
        <f>SUMIF(SmtRes!AQ537:'SmtRes'!AQ545,"=1",SmtRes!DI537:'SmtRes'!DI545)</f>
        <v>0</v>
      </c>
      <c r="T826">
        <f t="shared" si="590"/>
        <v>0</v>
      </c>
      <c r="U826">
        <f>SUMIF(SmtRes!AQ537:'SmtRes'!AQ545,"=1",SmtRes!CV537:'SmtRes'!CV545)</f>
        <v>0</v>
      </c>
      <c r="V826">
        <f>SUMIF(SmtRes!AQ537:'SmtRes'!AQ545,"=1",SmtRes!CW537:'SmtRes'!CW545)</f>
        <v>0</v>
      </c>
      <c r="W826">
        <f t="shared" si="591"/>
        <v>0</v>
      </c>
      <c r="X826">
        <f t="shared" si="592"/>
        <v>0</v>
      </c>
      <c r="Y826">
        <f t="shared" si="593"/>
        <v>0</v>
      </c>
      <c r="AA826">
        <v>32945098</v>
      </c>
      <c r="AB826">
        <f t="shared" si="594"/>
        <v>20784.822390000001</v>
      </c>
      <c r="AC826">
        <f>ROUND((0),6)</f>
        <v>0</v>
      </c>
      <c r="AD826">
        <f>ROUND((((0)-(0))+AE826),6)</f>
        <v>0</v>
      </c>
      <c r="AE826">
        <f>ROUND((0),6)</f>
        <v>0</v>
      </c>
      <c r="AF826">
        <f>ROUND((SUM(SmtRes!BT537:'SmtRes'!BT545)),6)</f>
        <v>20784.822390000001</v>
      </c>
      <c r="AG826">
        <f t="shared" si="595"/>
        <v>0</v>
      </c>
      <c r="AH826">
        <f>(SUM(SmtRes!BU537:'SmtRes'!BU545))</f>
        <v>45.97699999999999</v>
      </c>
      <c r="AI826">
        <f>(SUM(SmtRes!BV537:'SmtRes'!BV545))</f>
        <v>0.13750000000000001</v>
      </c>
      <c r="AJ826">
        <f t="shared" si="596"/>
        <v>0</v>
      </c>
      <c r="AK826">
        <v>18073.758599999997</v>
      </c>
      <c r="AL826">
        <v>0</v>
      </c>
      <c r="AM826">
        <v>0</v>
      </c>
      <c r="AN826">
        <v>0</v>
      </c>
      <c r="AO826">
        <v>18073.758599999997</v>
      </c>
      <c r="AP826">
        <v>0</v>
      </c>
      <c r="AQ826">
        <v>39.979999999999997</v>
      </c>
      <c r="AR826">
        <v>0.11</v>
      </c>
      <c r="AS826">
        <v>0</v>
      </c>
      <c r="AT826">
        <v>90</v>
      </c>
      <c r="AU826">
        <v>41.65</v>
      </c>
      <c r="AV826">
        <v>1</v>
      </c>
      <c r="AW826">
        <v>1</v>
      </c>
      <c r="AZ826">
        <v>1</v>
      </c>
      <c r="BA826">
        <v>1</v>
      </c>
      <c r="BB826">
        <v>1</v>
      </c>
      <c r="BC826">
        <v>1</v>
      </c>
      <c r="BD826" t="s">
        <v>3</v>
      </c>
      <c r="BE826" t="s">
        <v>3</v>
      </c>
      <c r="BF826" t="s">
        <v>3</v>
      </c>
      <c r="BG826" t="s">
        <v>3</v>
      </c>
      <c r="BH826">
        <v>0</v>
      </c>
      <c r="BI826">
        <v>1</v>
      </c>
      <c r="BJ826" t="s">
        <v>332</v>
      </c>
      <c r="BM826">
        <v>15001</v>
      </c>
      <c r="BN826">
        <v>0</v>
      </c>
      <c r="BO826" t="s">
        <v>3</v>
      </c>
      <c r="BP826">
        <v>0</v>
      </c>
      <c r="BQ826">
        <v>2</v>
      </c>
      <c r="BR826">
        <v>0</v>
      </c>
      <c r="BS826">
        <v>1</v>
      </c>
      <c r="BT826">
        <v>1</v>
      </c>
      <c r="BU826">
        <v>1</v>
      </c>
      <c r="BV826">
        <v>1</v>
      </c>
      <c r="BW826">
        <v>1</v>
      </c>
      <c r="BX826">
        <v>1</v>
      </c>
      <c r="BY826" t="s">
        <v>3</v>
      </c>
      <c r="BZ826">
        <v>100</v>
      </c>
      <c r="CA826">
        <v>49</v>
      </c>
      <c r="CB826" t="s">
        <v>3</v>
      </c>
      <c r="CE826">
        <v>0</v>
      </c>
      <c r="CF826">
        <v>0</v>
      </c>
      <c r="CG826">
        <v>0</v>
      </c>
      <c r="CM826">
        <v>0</v>
      </c>
      <c r="CN826" t="s">
        <v>1038</v>
      </c>
      <c r="CO826">
        <v>0</v>
      </c>
      <c r="CP826">
        <f t="shared" si="597"/>
        <v>0</v>
      </c>
      <c r="CQ826">
        <f>SUMIF(SmtRes!AQ537:'SmtRes'!AQ545,"=1",SmtRes!AA537:'SmtRes'!AA545)</f>
        <v>0</v>
      </c>
      <c r="CR826">
        <f>SUMIF(SmtRes!AQ537:'SmtRes'!AQ545,"=1",SmtRes!AB537:'SmtRes'!AB545)</f>
        <v>0</v>
      </c>
      <c r="CS826">
        <f>SUMIF(SmtRes!AQ537:'SmtRes'!AQ545,"=1",SmtRes!AC537:'SmtRes'!AC545)</f>
        <v>0</v>
      </c>
      <c r="CT826">
        <f>SUMIF(SmtRes!AQ537:'SmtRes'!AQ545,"=1",SmtRes!AD537:'SmtRes'!AD545)</f>
        <v>452.07</v>
      </c>
      <c r="CU826">
        <f t="shared" si="598"/>
        <v>0</v>
      </c>
      <c r="CV826">
        <f>SUMIF(SmtRes!AQ537:'SmtRes'!AQ545,"=1",SmtRes!BU537:'SmtRes'!BU545)</f>
        <v>45.97699999999999</v>
      </c>
      <c r="CW826">
        <f>SUMIF(SmtRes!AQ537:'SmtRes'!AQ545,"=1",SmtRes!BV537:'SmtRes'!BV545)</f>
        <v>0.13750000000000001</v>
      </c>
      <c r="CX826">
        <f t="shared" si="599"/>
        <v>0</v>
      </c>
      <c r="CY826">
        <f>(((S826+R826)*AT826)/100)</f>
        <v>0</v>
      </c>
      <c r="CZ826">
        <f>(((S826+R826)*AU826)/100)</f>
        <v>0</v>
      </c>
      <c r="DC826" t="s">
        <v>3</v>
      </c>
      <c r="DD826" t="s">
        <v>3</v>
      </c>
      <c r="DE826" t="s">
        <v>520</v>
      </c>
      <c r="DF826" t="s">
        <v>520</v>
      </c>
      <c r="DG826" t="s">
        <v>521</v>
      </c>
      <c r="DH826" t="s">
        <v>3</v>
      </c>
      <c r="DI826" t="s">
        <v>521</v>
      </c>
      <c r="DJ826" t="s">
        <v>520</v>
      </c>
      <c r="DK826" t="s">
        <v>3</v>
      </c>
      <c r="DL826" t="s">
        <v>522</v>
      </c>
      <c r="DM826" t="s">
        <v>523</v>
      </c>
      <c r="DN826">
        <v>0</v>
      </c>
      <c r="DO826">
        <v>0</v>
      </c>
      <c r="DP826">
        <v>1</v>
      </c>
      <c r="DQ826">
        <v>1</v>
      </c>
      <c r="DU826">
        <v>1005</v>
      </c>
      <c r="DV826" t="s">
        <v>22</v>
      </c>
      <c r="DW826" t="s">
        <v>22</v>
      </c>
      <c r="DX826">
        <v>100</v>
      </c>
      <c r="DZ826" t="s">
        <v>3</v>
      </c>
      <c r="EA826" t="s">
        <v>3</v>
      </c>
      <c r="EB826" t="s">
        <v>3</v>
      </c>
      <c r="EC826" t="s">
        <v>3</v>
      </c>
      <c r="EE826">
        <v>31728000</v>
      </c>
      <c r="EF826">
        <v>2</v>
      </c>
      <c r="EG826" t="s">
        <v>24</v>
      </c>
      <c r="EH826">
        <v>15</v>
      </c>
      <c r="EI826" t="s">
        <v>182</v>
      </c>
      <c r="EJ826">
        <v>1</v>
      </c>
      <c r="EK826">
        <v>15001</v>
      </c>
      <c r="EL826" t="s">
        <v>182</v>
      </c>
      <c r="EM826" t="s">
        <v>183</v>
      </c>
      <c r="EO826" t="s">
        <v>44</v>
      </c>
      <c r="EQ826">
        <v>0</v>
      </c>
      <c r="ER826">
        <v>0</v>
      </c>
      <c r="ES826">
        <v>0</v>
      </c>
      <c r="ET826">
        <v>0</v>
      </c>
      <c r="EU826">
        <v>0</v>
      </c>
      <c r="EV826">
        <v>0</v>
      </c>
      <c r="EW826">
        <v>39.979999999999997</v>
      </c>
      <c r="EX826">
        <v>0.11</v>
      </c>
      <c r="EY826">
        <v>0</v>
      </c>
      <c r="FQ826">
        <v>0</v>
      </c>
      <c r="FR826">
        <f t="shared" si="600"/>
        <v>0</v>
      </c>
      <c r="FS826">
        <v>0</v>
      </c>
      <c r="FX826">
        <v>90</v>
      </c>
      <c r="FY826">
        <v>41.65</v>
      </c>
      <c r="GA826" t="s">
        <v>3</v>
      </c>
      <c r="GD826">
        <v>1</v>
      </c>
      <c r="GF826">
        <v>-1841654430</v>
      </c>
      <c r="GG826">
        <v>2</v>
      </c>
      <c r="GH826">
        <v>1</v>
      </c>
      <c r="GI826">
        <v>-2</v>
      </c>
      <c r="GJ826">
        <v>0</v>
      </c>
      <c r="GK826">
        <v>0</v>
      </c>
      <c r="GL826">
        <f t="shared" si="601"/>
        <v>0</v>
      </c>
      <c r="GM826">
        <f t="shared" si="602"/>
        <v>0</v>
      </c>
      <c r="GN826">
        <f t="shared" si="603"/>
        <v>0</v>
      </c>
      <c r="GO826">
        <f t="shared" si="604"/>
        <v>0</v>
      </c>
      <c r="GP826">
        <f t="shared" si="605"/>
        <v>0</v>
      </c>
      <c r="GR826">
        <v>0</v>
      </c>
      <c r="GS826">
        <v>3</v>
      </c>
      <c r="GT826">
        <v>0</v>
      </c>
      <c r="GU826" t="s">
        <v>3</v>
      </c>
      <c r="GV826">
        <f t="shared" si="606"/>
        <v>0</v>
      </c>
      <c r="GW826">
        <v>1</v>
      </c>
      <c r="GX826">
        <f t="shared" si="607"/>
        <v>0</v>
      </c>
      <c r="HA826">
        <v>0</v>
      </c>
      <c r="HB826">
        <v>0</v>
      </c>
      <c r="HC826">
        <f t="shared" si="608"/>
        <v>0</v>
      </c>
      <c r="HE826" t="s">
        <v>3</v>
      </c>
      <c r="HF826" t="s">
        <v>3</v>
      </c>
      <c r="HM826" t="s">
        <v>3</v>
      </c>
      <c r="HN826" t="s">
        <v>184</v>
      </c>
      <c r="HO826" t="s">
        <v>185</v>
      </c>
      <c r="HP826" t="s">
        <v>182</v>
      </c>
      <c r="HQ826" t="s">
        <v>182</v>
      </c>
      <c r="IK826">
        <v>0</v>
      </c>
    </row>
    <row r="827" spans="1:245" x14ac:dyDescent="0.2">
      <c r="A827">
        <v>18</v>
      </c>
      <c r="B827">
        <v>1</v>
      </c>
      <c r="C827">
        <v>543</v>
      </c>
      <c r="E827" t="s">
        <v>733</v>
      </c>
      <c r="F827" t="s">
        <v>187</v>
      </c>
      <c r="G827" t="s">
        <v>188</v>
      </c>
      <c r="H827" t="s">
        <v>33</v>
      </c>
      <c r="I827">
        <v>0</v>
      </c>
      <c r="J827">
        <v>3.3000000000000002E-2</v>
      </c>
      <c r="K827">
        <v>0</v>
      </c>
      <c r="O827">
        <f t="shared" si="589"/>
        <v>0</v>
      </c>
      <c r="P827">
        <f>ROUND(CQ827*I827,2)</f>
        <v>0</v>
      </c>
      <c r="Q827">
        <f>ROUND(CR827*I827,2)</f>
        <v>0</v>
      </c>
      <c r="R827">
        <f>ROUND(CS827*I827,2)</f>
        <v>0</v>
      </c>
      <c r="S827">
        <f>ROUND(CT827*I827,2)</f>
        <v>0</v>
      </c>
      <c r="T827">
        <f t="shared" si="590"/>
        <v>0</v>
      </c>
      <c r="U827">
        <f>ROUND(CV827*I827,7)</f>
        <v>0</v>
      </c>
      <c r="V827">
        <f>ROUND(CW827*I827,7)</f>
        <v>0</v>
      </c>
      <c r="W827">
        <f t="shared" si="591"/>
        <v>0</v>
      </c>
      <c r="X827">
        <f t="shared" si="592"/>
        <v>0</v>
      </c>
      <c r="Y827">
        <f t="shared" si="593"/>
        <v>0</v>
      </c>
      <c r="AA827">
        <v>32945098</v>
      </c>
      <c r="AB827">
        <f t="shared" si="594"/>
        <v>0</v>
      </c>
      <c r="AC827">
        <f>ROUND((ES827),6)</f>
        <v>0</v>
      </c>
      <c r="AD827">
        <f>ROUND((((ET827)-(EU827))+AE827),6)</f>
        <v>0</v>
      </c>
      <c r="AE827">
        <f t="shared" ref="AE827:AF830" si="612">ROUND((EU827),6)</f>
        <v>0</v>
      </c>
      <c r="AF827">
        <f t="shared" si="612"/>
        <v>0</v>
      </c>
      <c r="AG827">
        <f t="shared" si="595"/>
        <v>0</v>
      </c>
      <c r="AH827">
        <f t="shared" ref="AH827:AI830" si="613">(EW827)</f>
        <v>0</v>
      </c>
      <c r="AI827">
        <f t="shared" si="613"/>
        <v>0</v>
      </c>
      <c r="AJ827">
        <f t="shared" si="596"/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100</v>
      </c>
      <c r="AU827">
        <v>49</v>
      </c>
      <c r="AV827">
        <v>1</v>
      </c>
      <c r="AW827">
        <v>1</v>
      </c>
      <c r="AZ827">
        <v>1</v>
      </c>
      <c r="BA827">
        <v>1</v>
      </c>
      <c r="BB827">
        <v>1</v>
      </c>
      <c r="BC827">
        <v>1</v>
      </c>
      <c r="BD827" t="s">
        <v>3</v>
      </c>
      <c r="BE827" t="s">
        <v>3</v>
      </c>
      <c r="BF827" t="s">
        <v>3</v>
      </c>
      <c r="BG827" t="s">
        <v>3</v>
      </c>
      <c r="BH827">
        <v>3</v>
      </c>
      <c r="BI827">
        <v>1</v>
      </c>
      <c r="BJ827" t="s">
        <v>3</v>
      </c>
      <c r="BM827">
        <v>15001</v>
      </c>
      <c r="BN827">
        <v>0</v>
      </c>
      <c r="BO827" t="s">
        <v>3</v>
      </c>
      <c r="BP827">
        <v>0</v>
      </c>
      <c r="BQ827">
        <v>2</v>
      </c>
      <c r="BR827">
        <v>0</v>
      </c>
      <c r="BS827">
        <v>1</v>
      </c>
      <c r="BT827">
        <v>1</v>
      </c>
      <c r="BU827">
        <v>1</v>
      </c>
      <c r="BV827">
        <v>1</v>
      </c>
      <c r="BW827">
        <v>1</v>
      </c>
      <c r="BX827">
        <v>1</v>
      </c>
      <c r="BY827" t="s">
        <v>3</v>
      </c>
      <c r="BZ827">
        <v>100</v>
      </c>
      <c r="CA827">
        <v>49</v>
      </c>
      <c r="CB827" t="s">
        <v>3</v>
      </c>
      <c r="CE827">
        <v>0</v>
      </c>
      <c r="CF827">
        <v>0</v>
      </c>
      <c r="CG827">
        <v>0</v>
      </c>
      <c r="CM827">
        <v>0</v>
      </c>
      <c r="CN827" t="s">
        <v>3</v>
      </c>
      <c r="CO827">
        <v>0</v>
      </c>
      <c r="CP827">
        <f t="shared" si="597"/>
        <v>0</v>
      </c>
      <c r="CQ827">
        <f>ROUND(AL827*BC827,2)</f>
        <v>0</v>
      </c>
      <c r="CR827">
        <f>ROUND(AM827*BB827,2)</f>
        <v>0</v>
      </c>
      <c r="CS827">
        <f>ROUND(AN827*BS827,2)</f>
        <v>0</v>
      </c>
      <c r="CT827">
        <f>ROUND(AO827*BA827,2)</f>
        <v>0</v>
      </c>
      <c r="CU827">
        <f t="shared" si="598"/>
        <v>0</v>
      </c>
      <c r="CV827">
        <f t="shared" ref="CV827:CW830" si="614">AH827</f>
        <v>0</v>
      </c>
      <c r="CW827">
        <f t="shared" si="614"/>
        <v>0</v>
      </c>
      <c r="CX827">
        <f t="shared" si="599"/>
        <v>0</v>
      </c>
      <c r="CY827">
        <f>(((S827+R827)*AT827)/100)</f>
        <v>0</v>
      </c>
      <c r="CZ827">
        <f>(((S827+R827)*AU827)/100)</f>
        <v>0</v>
      </c>
      <c r="DC827" t="s">
        <v>3</v>
      </c>
      <c r="DD827" t="s">
        <v>3</v>
      </c>
      <c r="DE827" t="s">
        <v>3</v>
      </c>
      <c r="DF827" t="s">
        <v>3</v>
      </c>
      <c r="DG827" t="s">
        <v>3</v>
      </c>
      <c r="DH827" t="s">
        <v>3</v>
      </c>
      <c r="DI827" t="s">
        <v>3</v>
      </c>
      <c r="DJ827" t="s">
        <v>3</v>
      </c>
      <c r="DK827" t="s">
        <v>3</v>
      </c>
      <c r="DL827" t="s">
        <v>3</v>
      </c>
      <c r="DM827" t="s">
        <v>3</v>
      </c>
      <c r="DN827">
        <v>0</v>
      </c>
      <c r="DO827">
        <v>0</v>
      </c>
      <c r="DP827">
        <v>1</v>
      </c>
      <c r="DQ827">
        <v>1</v>
      </c>
      <c r="DU827">
        <v>1009</v>
      </c>
      <c r="DV827" t="s">
        <v>33</v>
      </c>
      <c r="DW827" t="s">
        <v>33</v>
      </c>
      <c r="DX827">
        <v>1000</v>
      </c>
      <c r="DZ827" t="s">
        <v>3</v>
      </c>
      <c r="EA827" t="s">
        <v>3</v>
      </c>
      <c r="EB827" t="s">
        <v>3</v>
      </c>
      <c r="EC827" t="s">
        <v>3</v>
      </c>
      <c r="EE827">
        <v>31728000</v>
      </c>
      <c r="EF827">
        <v>2</v>
      </c>
      <c r="EG827" t="s">
        <v>24</v>
      </c>
      <c r="EH827">
        <v>15</v>
      </c>
      <c r="EI827" t="s">
        <v>182</v>
      </c>
      <c r="EJ827">
        <v>1</v>
      </c>
      <c r="EK827">
        <v>15001</v>
      </c>
      <c r="EL827" t="s">
        <v>182</v>
      </c>
      <c r="EM827" t="s">
        <v>183</v>
      </c>
      <c r="EO827" t="s">
        <v>3</v>
      </c>
      <c r="EQ827">
        <v>0</v>
      </c>
      <c r="ER827">
        <v>0</v>
      </c>
      <c r="ES827">
        <v>0</v>
      </c>
      <c r="ET827">
        <v>0</v>
      </c>
      <c r="EU827">
        <v>0</v>
      </c>
      <c r="EV827">
        <v>0</v>
      </c>
      <c r="EW827">
        <v>0</v>
      </c>
      <c r="EX827">
        <v>0</v>
      </c>
      <c r="FQ827">
        <v>0</v>
      </c>
      <c r="FR827">
        <f t="shared" si="600"/>
        <v>0</v>
      </c>
      <c r="FS827">
        <v>0</v>
      </c>
      <c r="FX827">
        <v>100</v>
      </c>
      <c r="FY827">
        <v>49</v>
      </c>
      <c r="GA827" t="s">
        <v>3</v>
      </c>
      <c r="GD827">
        <v>1</v>
      </c>
      <c r="GF827">
        <v>1853111044</v>
      </c>
      <c r="GG827">
        <v>2</v>
      </c>
      <c r="GH827">
        <v>1</v>
      </c>
      <c r="GI827">
        <v>-2</v>
      </c>
      <c r="GJ827">
        <v>0</v>
      </c>
      <c r="GK827">
        <v>0</v>
      </c>
      <c r="GL827">
        <f t="shared" si="601"/>
        <v>0</v>
      </c>
      <c r="GM827">
        <f t="shared" si="602"/>
        <v>0</v>
      </c>
      <c r="GN827">
        <f t="shared" si="603"/>
        <v>0</v>
      </c>
      <c r="GO827">
        <f t="shared" si="604"/>
        <v>0</v>
      </c>
      <c r="GP827">
        <f t="shared" si="605"/>
        <v>0</v>
      </c>
      <c r="GR827">
        <v>0</v>
      </c>
      <c r="GS827">
        <v>3</v>
      </c>
      <c r="GT827">
        <v>0</v>
      </c>
      <c r="GU827" t="s">
        <v>3</v>
      </c>
      <c r="GV827">
        <f t="shared" si="606"/>
        <v>0</v>
      </c>
      <c r="GW827">
        <v>1</v>
      </c>
      <c r="GX827">
        <f t="shared" si="607"/>
        <v>0</v>
      </c>
      <c r="HA827">
        <v>0</v>
      </c>
      <c r="HB827">
        <v>0</v>
      </c>
      <c r="HC827">
        <f t="shared" si="608"/>
        <v>0</v>
      </c>
      <c r="HE827" t="s">
        <v>3</v>
      </c>
      <c r="HF827" t="s">
        <v>3</v>
      </c>
      <c r="HM827" t="s">
        <v>3</v>
      </c>
      <c r="HN827" t="s">
        <v>184</v>
      </c>
      <c r="HO827" t="s">
        <v>185</v>
      </c>
      <c r="HP827" t="s">
        <v>182</v>
      </c>
      <c r="HQ827" t="s">
        <v>182</v>
      </c>
      <c r="IK827">
        <v>0</v>
      </c>
    </row>
    <row r="828" spans="1:245" x14ac:dyDescent="0.2">
      <c r="A828">
        <v>18</v>
      </c>
      <c r="B828">
        <v>1</v>
      </c>
      <c r="C828">
        <v>544</v>
      </c>
      <c r="E828" t="s">
        <v>734</v>
      </c>
      <c r="F828" t="s">
        <v>190</v>
      </c>
      <c r="G828" t="s">
        <v>191</v>
      </c>
      <c r="H828" t="s">
        <v>33</v>
      </c>
      <c r="I828">
        <v>0</v>
      </c>
      <c r="J828">
        <v>2.1999999999999999E-2</v>
      </c>
      <c r="K828">
        <v>0</v>
      </c>
      <c r="O828">
        <f t="shared" si="589"/>
        <v>0</v>
      </c>
      <c r="P828">
        <f>ROUND(CQ828*I828,2)</f>
        <v>0</v>
      </c>
      <c r="Q828">
        <f>ROUND(CR828*I828,2)</f>
        <v>0</v>
      </c>
      <c r="R828">
        <f>ROUND(CS828*I828,2)</f>
        <v>0</v>
      </c>
      <c r="S828">
        <f>ROUND(CT828*I828,2)</f>
        <v>0</v>
      </c>
      <c r="T828">
        <f t="shared" si="590"/>
        <v>0</v>
      </c>
      <c r="U828">
        <f>ROUND(CV828*I828,7)</f>
        <v>0</v>
      </c>
      <c r="V828">
        <f>ROUND(CW828*I828,7)</f>
        <v>0</v>
      </c>
      <c r="W828">
        <f t="shared" si="591"/>
        <v>0</v>
      </c>
      <c r="X828">
        <f t="shared" si="592"/>
        <v>0</v>
      </c>
      <c r="Y828">
        <f t="shared" si="593"/>
        <v>0</v>
      </c>
      <c r="AA828">
        <v>32945098</v>
      </c>
      <c r="AB828">
        <f t="shared" si="594"/>
        <v>0</v>
      </c>
      <c r="AC828">
        <f>ROUND((ES828),6)</f>
        <v>0</v>
      </c>
      <c r="AD828">
        <f>ROUND((((ET828)-(EU828))+AE828),6)</f>
        <v>0</v>
      </c>
      <c r="AE828">
        <f t="shared" si="612"/>
        <v>0</v>
      </c>
      <c r="AF828">
        <f t="shared" si="612"/>
        <v>0</v>
      </c>
      <c r="AG828">
        <f t="shared" si="595"/>
        <v>0</v>
      </c>
      <c r="AH828">
        <f t="shared" si="613"/>
        <v>0</v>
      </c>
      <c r="AI828">
        <f t="shared" si="613"/>
        <v>0</v>
      </c>
      <c r="AJ828">
        <f t="shared" si="596"/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100</v>
      </c>
      <c r="AU828">
        <v>49</v>
      </c>
      <c r="AV828">
        <v>1</v>
      </c>
      <c r="AW828">
        <v>1</v>
      </c>
      <c r="AZ828">
        <v>1</v>
      </c>
      <c r="BA828">
        <v>1</v>
      </c>
      <c r="BB828">
        <v>1</v>
      </c>
      <c r="BC828">
        <v>1</v>
      </c>
      <c r="BD828" t="s">
        <v>3</v>
      </c>
      <c r="BE828" t="s">
        <v>3</v>
      </c>
      <c r="BF828" t="s">
        <v>3</v>
      </c>
      <c r="BG828" t="s">
        <v>3</v>
      </c>
      <c r="BH828">
        <v>3</v>
      </c>
      <c r="BI828">
        <v>1</v>
      </c>
      <c r="BJ828" t="s">
        <v>3</v>
      </c>
      <c r="BM828">
        <v>15001</v>
      </c>
      <c r="BN828">
        <v>0</v>
      </c>
      <c r="BO828" t="s">
        <v>3</v>
      </c>
      <c r="BP828">
        <v>0</v>
      </c>
      <c r="BQ828">
        <v>2</v>
      </c>
      <c r="BR828">
        <v>0</v>
      </c>
      <c r="BS828">
        <v>1</v>
      </c>
      <c r="BT828">
        <v>1</v>
      </c>
      <c r="BU828">
        <v>1</v>
      </c>
      <c r="BV828">
        <v>1</v>
      </c>
      <c r="BW828">
        <v>1</v>
      </c>
      <c r="BX828">
        <v>1</v>
      </c>
      <c r="BY828" t="s">
        <v>3</v>
      </c>
      <c r="BZ828">
        <v>100</v>
      </c>
      <c r="CA828">
        <v>49</v>
      </c>
      <c r="CB828" t="s">
        <v>3</v>
      </c>
      <c r="CE828">
        <v>0</v>
      </c>
      <c r="CF828">
        <v>0</v>
      </c>
      <c r="CG828">
        <v>0</v>
      </c>
      <c r="CM828">
        <v>0</v>
      </c>
      <c r="CN828" t="s">
        <v>3</v>
      </c>
      <c r="CO828">
        <v>0</v>
      </c>
      <c r="CP828">
        <f t="shared" si="597"/>
        <v>0</v>
      </c>
      <c r="CQ828">
        <f>ROUND(AL828*BC828,2)</f>
        <v>0</v>
      </c>
      <c r="CR828">
        <f>ROUND(AM828*BB828,2)</f>
        <v>0</v>
      </c>
      <c r="CS828">
        <f>ROUND(AN828*BS828,2)</f>
        <v>0</v>
      </c>
      <c r="CT828">
        <f>ROUND(AO828*BA828,2)</f>
        <v>0</v>
      </c>
      <c r="CU828">
        <f t="shared" si="598"/>
        <v>0</v>
      </c>
      <c r="CV828">
        <f t="shared" si="614"/>
        <v>0</v>
      </c>
      <c r="CW828">
        <f t="shared" si="614"/>
        <v>0</v>
      </c>
      <c r="CX828">
        <f t="shared" si="599"/>
        <v>0</v>
      </c>
      <c r="CY828">
        <f>(((S828+R828)*AT828)/100)</f>
        <v>0</v>
      </c>
      <c r="CZ828">
        <f>(((S828+R828)*AU828)/100)</f>
        <v>0</v>
      </c>
      <c r="DC828" t="s">
        <v>3</v>
      </c>
      <c r="DD828" t="s">
        <v>3</v>
      </c>
      <c r="DE828" t="s">
        <v>3</v>
      </c>
      <c r="DF828" t="s">
        <v>3</v>
      </c>
      <c r="DG828" t="s">
        <v>3</v>
      </c>
      <c r="DH828" t="s">
        <v>3</v>
      </c>
      <c r="DI828" t="s">
        <v>3</v>
      </c>
      <c r="DJ828" t="s">
        <v>3</v>
      </c>
      <c r="DK828" t="s">
        <v>3</v>
      </c>
      <c r="DL828" t="s">
        <v>3</v>
      </c>
      <c r="DM828" t="s">
        <v>3</v>
      </c>
      <c r="DN828">
        <v>0</v>
      </c>
      <c r="DO828">
        <v>0</v>
      </c>
      <c r="DP828">
        <v>1</v>
      </c>
      <c r="DQ828">
        <v>1</v>
      </c>
      <c r="DU828">
        <v>1009</v>
      </c>
      <c r="DV828" t="s">
        <v>33</v>
      </c>
      <c r="DW828" t="s">
        <v>33</v>
      </c>
      <c r="DX828">
        <v>1000</v>
      </c>
      <c r="DZ828" t="s">
        <v>3</v>
      </c>
      <c r="EA828" t="s">
        <v>3</v>
      </c>
      <c r="EB828" t="s">
        <v>3</v>
      </c>
      <c r="EC828" t="s">
        <v>3</v>
      </c>
      <c r="EE828">
        <v>31728000</v>
      </c>
      <c r="EF828">
        <v>2</v>
      </c>
      <c r="EG828" t="s">
        <v>24</v>
      </c>
      <c r="EH828">
        <v>15</v>
      </c>
      <c r="EI828" t="s">
        <v>182</v>
      </c>
      <c r="EJ828">
        <v>1</v>
      </c>
      <c r="EK828">
        <v>15001</v>
      </c>
      <c r="EL828" t="s">
        <v>182</v>
      </c>
      <c r="EM828" t="s">
        <v>183</v>
      </c>
      <c r="EO828" t="s">
        <v>3</v>
      </c>
      <c r="EQ828">
        <v>0</v>
      </c>
      <c r="ER828">
        <v>0</v>
      </c>
      <c r="ES828">
        <v>0</v>
      </c>
      <c r="ET828">
        <v>0</v>
      </c>
      <c r="EU828">
        <v>0</v>
      </c>
      <c r="EV828">
        <v>0</v>
      </c>
      <c r="EW828">
        <v>0</v>
      </c>
      <c r="EX828">
        <v>0</v>
      </c>
      <c r="FQ828">
        <v>0</v>
      </c>
      <c r="FR828">
        <f t="shared" si="600"/>
        <v>0</v>
      </c>
      <c r="FS828">
        <v>0</v>
      </c>
      <c r="FX828">
        <v>100</v>
      </c>
      <c r="FY828">
        <v>49</v>
      </c>
      <c r="GA828" t="s">
        <v>3</v>
      </c>
      <c r="GD828">
        <v>1</v>
      </c>
      <c r="GF828">
        <v>696686784</v>
      </c>
      <c r="GG828">
        <v>2</v>
      </c>
      <c r="GH828">
        <v>1</v>
      </c>
      <c r="GI828">
        <v>-2</v>
      </c>
      <c r="GJ828">
        <v>0</v>
      </c>
      <c r="GK828">
        <v>0</v>
      </c>
      <c r="GL828">
        <f t="shared" si="601"/>
        <v>0</v>
      </c>
      <c r="GM828">
        <f t="shared" si="602"/>
        <v>0</v>
      </c>
      <c r="GN828">
        <f t="shared" si="603"/>
        <v>0</v>
      </c>
      <c r="GO828">
        <f t="shared" si="604"/>
        <v>0</v>
      </c>
      <c r="GP828">
        <f t="shared" si="605"/>
        <v>0</v>
      </c>
      <c r="GR828">
        <v>0</v>
      </c>
      <c r="GS828">
        <v>3</v>
      </c>
      <c r="GT828">
        <v>0</v>
      </c>
      <c r="GU828" t="s">
        <v>3</v>
      </c>
      <c r="GV828">
        <f t="shared" si="606"/>
        <v>0</v>
      </c>
      <c r="GW828">
        <v>1</v>
      </c>
      <c r="GX828">
        <f t="shared" si="607"/>
        <v>0</v>
      </c>
      <c r="HA828">
        <v>0</v>
      </c>
      <c r="HB828">
        <v>0</v>
      </c>
      <c r="HC828">
        <f t="shared" si="608"/>
        <v>0</v>
      </c>
      <c r="HE828" t="s">
        <v>3</v>
      </c>
      <c r="HF828" t="s">
        <v>3</v>
      </c>
      <c r="HM828" t="s">
        <v>3</v>
      </c>
      <c r="HN828" t="s">
        <v>184</v>
      </c>
      <c r="HO828" t="s">
        <v>185</v>
      </c>
      <c r="HP828" t="s">
        <v>182</v>
      </c>
      <c r="HQ828" t="s">
        <v>182</v>
      </c>
      <c r="IK828">
        <v>0</v>
      </c>
    </row>
    <row r="829" spans="1:245" x14ac:dyDescent="0.2">
      <c r="A829">
        <v>17</v>
      </c>
      <c r="B829">
        <v>1</v>
      </c>
      <c r="E829" t="s">
        <v>735</v>
      </c>
      <c r="F829" t="s">
        <v>193</v>
      </c>
      <c r="G829" t="s">
        <v>194</v>
      </c>
      <c r="H829" t="s">
        <v>33</v>
      </c>
      <c r="I829">
        <v>0</v>
      </c>
      <c r="J829">
        <v>0</v>
      </c>
      <c r="K829">
        <v>0</v>
      </c>
      <c r="O829">
        <f t="shared" si="589"/>
        <v>0</v>
      </c>
      <c r="P829">
        <f>ROUND(CQ829*I829,2)</f>
        <v>0</v>
      </c>
      <c r="Q829">
        <f>ROUND(CR829*I829,2)</f>
        <v>0</v>
      </c>
      <c r="R829">
        <f>ROUND(CS829*I829,2)</f>
        <v>0</v>
      </c>
      <c r="S829">
        <f>ROUND(CT829*I829,2)</f>
        <v>0</v>
      </c>
      <c r="T829">
        <f t="shared" si="590"/>
        <v>0</v>
      </c>
      <c r="U829">
        <f>ROUND(CV829*I829,7)</f>
        <v>0</v>
      </c>
      <c r="V829">
        <f>ROUND(CW829*I829,7)</f>
        <v>0</v>
      </c>
      <c r="W829">
        <f t="shared" si="591"/>
        <v>0</v>
      </c>
      <c r="X829">
        <f t="shared" si="592"/>
        <v>0</v>
      </c>
      <c r="Y829">
        <f t="shared" si="593"/>
        <v>0</v>
      </c>
      <c r="AA829">
        <v>32945098</v>
      </c>
      <c r="AB829">
        <f t="shared" si="594"/>
        <v>79606.460000000006</v>
      </c>
      <c r="AC829">
        <f>ROUND((ES829),6)</f>
        <v>79606.460000000006</v>
      </c>
      <c r="AD829">
        <f>ROUND((((ET829)-(EU829))+AE829),6)</f>
        <v>0</v>
      </c>
      <c r="AE829">
        <f t="shared" si="612"/>
        <v>0</v>
      </c>
      <c r="AF829">
        <f t="shared" si="612"/>
        <v>0</v>
      </c>
      <c r="AG829">
        <f t="shared" si="595"/>
        <v>0</v>
      </c>
      <c r="AH829">
        <f t="shared" si="613"/>
        <v>0</v>
      </c>
      <c r="AI829">
        <f t="shared" si="613"/>
        <v>0</v>
      </c>
      <c r="AJ829">
        <f t="shared" si="596"/>
        <v>0</v>
      </c>
      <c r="AK829">
        <v>79606.460000000006</v>
      </c>
      <c r="AL829">
        <v>79606.460000000006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1</v>
      </c>
      <c r="AW829">
        <v>1</v>
      </c>
      <c r="AZ829">
        <v>1</v>
      </c>
      <c r="BA829">
        <v>1</v>
      </c>
      <c r="BB829">
        <v>1</v>
      </c>
      <c r="BC829">
        <v>1</v>
      </c>
      <c r="BD829" t="s">
        <v>3</v>
      </c>
      <c r="BE829" t="s">
        <v>3</v>
      </c>
      <c r="BF829" t="s">
        <v>3</v>
      </c>
      <c r="BG829" t="s">
        <v>3</v>
      </c>
      <c r="BH829">
        <v>3</v>
      </c>
      <c r="BI829">
        <v>1</v>
      </c>
      <c r="BJ829" t="s">
        <v>195</v>
      </c>
      <c r="BM829">
        <v>500001</v>
      </c>
      <c r="BN829">
        <v>0</v>
      </c>
      <c r="BO829" t="s">
        <v>3</v>
      </c>
      <c r="BP829">
        <v>0</v>
      </c>
      <c r="BQ829">
        <v>8</v>
      </c>
      <c r="BR829">
        <v>0</v>
      </c>
      <c r="BS829">
        <v>1</v>
      </c>
      <c r="BT829">
        <v>1</v>
      </c>
      <c r="BU829">
        <v>1</v>
      </c>
      <c r="BV829">
        <v>1</v>
      </c>
      <c r="BW829">
        <v>1</v>
      </c>
      <c r="BX829">
        <v>1</v>
      </c>
      <c r="BY829" t="s">
        <v>3</v>
      </c>
      <c r="BZ829">
        <v>0</v>
      </c>
      <c r="CA829">
        <v>0</v>
      </c>
      <c r="CB829" t="s">
        <v>3</v>
      </c>
      <c r="CE829">
        <v>0</v>
      </c>
      <c r="CF829">
        <v>0</v>
      </c>
      <c r="CG829">
        <v>0</v>
      </c>
      <c r="CM829">
        <v>0</v>
      </c>
      <c r="CN829" t="s">
        <v>3</v>
      </c>
      <c r="CO829">
        <v>0</v>
      </c>
      <c r="CP829">
        <f t="shared" si="597"/>
        <v>0</v>
      </c>
      <c r="CQ829">
        <f>ROUND(AL829*BC829,2)</f>
        <v>79606.460000000006</v>
      </c>
      <c r="CR829">
        <f>ROUND(AM829*BB829,2)</f>
        <v>0</v>
      </c>
      <c r="CS829">
        <f>ROUND(AN829*BS829,2)</f>
        <v>0</v>
      </c>
      <c r="CT829">
        <f>ROUND(AO829*BA829,2)</f>
        <v>0</v>
      </c>
      <c r="CU829">
        <f t="shared" si="598"/>
        <v>0</v>
      </c>
      <c r="CV829">
        <f t="shared" si="614"/>
        <v>0</v>
      </c>
      <c r="CW829">
        <f t="shared" si="614"/>
        <v>0</v>
      </c>
      <c r="CX829">
        <f t="shared" si="599"/>
        <v>0</v>
      </c>
      <c r="CY829">
        <f>0</f>
        <v>0</v>
      </c>
      <c r="CZ829">
        <f>0</f>
        <v>0</v>
      </c>
      <c r="DC829" t="s">
        <v>3</v>
      </c>
      <c r="DD829" t="s">
        <v>3</v>
      </c>
      <c r="DE829" t="s">
        <v>3</v>
      </c>
      <c r="DF829" t="s">
        <v>3</v>
      </c>
      <c r="DG829" t="s">
        <v>3</v>
      </c>
      <c r="DH829" t="s">
        <v>3</v>
      </c>
      <c r="DI829" t="s">
        <v>3</v>
      </c>
      <c r="DJ829" t="s">
        <v>3</v>
      </c>
      <c r="DK829" t="s">
        <v>3</v>
      </c>
      <c r="DL829" t="s">
        <v>3</v>
      </c>
      <c r="DM829" t="s">
        <v>3</v>
      </c>
      <c r="DN829">
        <v>0</v>
      </c>
      <c r="DO829">
        <v>0</v>
      </c>
      <c r="DP829">
        <v>1</v>
      </c>
      <c r="DQ829">
        <v>1</v>
      </c>
      <c r="DU829">
        <v>1009</v>
      </c>
      <c r="DV829" t="s">
        <v>33</v>
      </c>
      <c r="DW829" t="s">
        <v>33</v>
      </c>
      <c r="DX829">
        <v>1000</v>
      </c>
      <c r="DZ829" t="s">
        <v>3</v>
      </c>
      <c r="EA829" t="s">
        <v>3</v>
      </c>
      <c r="EB829" t="s">
        <v>3</v>
      </c>
      <c r="EC829" t="s">
        <v>3</v>
      </c>
      <c r="EE829">
        <v>31727907</v>
      </c>
      <c r="EF829">
        <v>8</v>
      </c>
      <c r="EG829" t="s">
        <v>73</v>
      </c>
      <c r="EH829">
        <v>0</v>
      </c>
      <c r="EI829" t="s">
        <v>3</v>
      </c>
      <c r="EJ829">
        <v>1</v>
      </c>
      <c r="EK829">
        <v>500001</v>
      </c>
      <c r="EL829" t="s">
        <v>74</v>
      </c>
      <c r="EM829" t="s">
        <v>75</v>
      </c>
      <c r="EO829" t="s">
        <v>3</v>
      </c>
      <c r="EQ829">
        <v>0</v>
      </c>
      <c r="ER829">
        <v>79606.460000000006</v>
      </c>
      <c r="ES829">
        <v>79606.460000000006</v>
      </c>
      <c r="ET829">
        <v>0</v>
      </c>
      <c r="EU829">
        <v>0</v>
      </c>
      <c r="EV829">
        <v>0</v>
      </c>
      <c r="EW829">
        <v>0</v>
      </c>
      <c r="EX829">
        <v>0</v>
      </c>
      <c r="EY829">
        <v>0</v>
      </c>
      <c r="FQ829">
        <v>494.67</v>
      </c>
      <c r="FR829">
        <f t="shared" si="600"/>
        <v>0</v>
      </c>
      <c r="FS829">
        <v>0</v>
      </c>
      <c r="FX829">
        <v>0</v>
      </c>
      <c r="FY829">
        <v>0</v>
      </c>
      <c r="GA829" t="s">
        <v>3</v>
      </c>
      <c r="GD829">
        <v>1</v>
      </c>
      <c r="GE829">
        <v>52265.82</v>
      </c>
      <c r="GF829">
        <v>1141136802</v>
      </c>
      <c r="GG829">
        <v>2</v>
      </c>
      <c r="GH829">
        <v>1</v>
      </c>
      <c r="GI829">
        <v>-2</v>
      </c>
      <c r="GJ829">
        <v>0</v>
      </c>
      <c r="GK829">
        <v>0</v>
      </c>
      <c r="GL829">
        <f t="shared" si="601"/>
        <v>0</v>
      </c>
      <c r="GM829">
        <f t="shared" si="602"/>
        <v>0</v>
      </c>
      <c r="GN829">
        <f t="shared" si="603"/>
        <v>0</v>
      </c>
      <c r="GO829">
        <f t="shared" si="604"/>
        <v>0</v>
      </c>
      <c r="GP829">
        <f t="shared" si="605"/>
        <v>0</v>
      </c>
      <c r="GR829">
        <v>3</v>
      </c>
      <c r="GS829">
        <v>3</v>
      </c>
      <c r="GT829">
        <v>0</v>
      </c>
      <c r="GU829" t="s">
        <v>3</v>
      </c>
      <c r="GV829">
        <f t="shared" si="606"/>
        <v>0</v>
      </c>
      <c r="GW829">
        <v>1</v>
      </c>
      <c r="GX829">
        <f t="shared" si="607"/>
        <v>0</v>
      </c>
      <c r="HA829">
        <v>0</v>
      </c>
      <c r="HB829">
        <v>0</v>
      </c>
      <c r="HC829">
        <f t="shared" si="608"/>
        <v>0</v>
      </c>
      <c r="HE829" t="s">
        <v>3</v>
      </c>
      <c r="HF829" t="s">
        <v>3</v>
      </c>
      <c r="HM829" t="s">
        <v>3</v>
      </c>
      <c r="HN829" t="s">
        <v>3</v>
      </c>
      <c r="HO829" t="s">
        <v>3</v>
      </c>
      <c r="HP829" t="s">
        <v>3</v>
      </c>
      <c r="HQ829" t="s">
        <v>3</v>
      </c>
      <c r="IK829">
        <v>0</v>
      </c>
    </row>
    <row r="830" spans="1:245" x14ac:dyDescent="0.2">
      <c r="A830">
        <v>17</v>
      </c>
      <c r="B830">
        <v>1</v>
      </c>
      <c r="E830" t="s">
        <v>736</v>
      </c>
      <c r="F830" t="s">
        <v>291</v>
      </c>
      <c r="G830" t="s">
        <v>292</v>
      </c>
      <c r="H830" t="s">
        <v>33</v>
      </c>
      <c r="I830">
        <v>0</v>
      </c>
      <c r="J830">
        <v>0</v>
      </c>
      <c r="K830">
        <v>0</v>
      </c>
      <c r="O830">
        <f t="shared" si="589"/>
        <v>0</v>
      </c>
      <c r="P830">
        <f>ROUND(CQ830*I830,2)</f>
        <v>0</v>
      </c>
      <c r="Q830">
        <f>ROUND(CR830*I830,2)</f>
        <v>0</v>
      </c>
      <c r="R830">
        <f>ROUND(CS830*I830,2)</f>
        <v>0</v>
      </c>
      <c r="S830">
        <f>ROUND(CT830*I830,2)</f>
        <v>0</v>
      </c>
      <c r="T830">
        <f t="shared" si="590"/>
        <v>0</v>
      </c>
      <c r="U830">
        <f>ROUND(CV830*I830,7)</f>
        <v>0</v>
      </c>
      <c r="V830">
        <f>ROUND(CW830*I830,7)</f>
        <v>0</v>
      </c>
      <c r="W830">
        <f t="shared" si="591"/>
        <v>0</v>
      </c>
      <c r="X830">
        <f t="shared" si="592"/>
        <v>0</v>
      </c>
      <c r="Y830">
        <f t="shared" si="593"/>
        <v>0</v>
      </c>
      <c r="AA830">
        <v>32945098</v>
      </c>
      <c r="AB830">
        <f t="shared" si="594"/>
        <v>60840.08</v>
      </c>
      <c r="AC830">
        <f>ROUND((ES830),6)</f>
        <v>60840.08</v>
      </c>
      <c r="AD830">
        <f>ROUND((((ET830)-(EU830))+AE830),6)</f>
        <v>0</v>
      </c>
      <c r="AE830">
        <f t="shared" si="612"/>
        <v>0</v>
      </c>
      <c r="AF830">
        <f t="shared" si="612"/>
        <v>0</v>
      </c>
      <c r="AG830">
        <f t="shared" si="595"/>
        <v>0</v>
      </c>
      <c r="AH830">
        <f t="shared" si="613"/>
        <v>0</v>
      </c>
      <c r="AI830">
        <f t="shared" si="613"/>
        <v>0</v>
      </c>
      <c r="AJ830">
        <f t="shared" si="596"/>
        <v>0</v>
      </c>
      <c r="AK830">
        <v>60840.08</v>
      </c>
      <c r="AL830">
        <v>60840.08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1</v>
      </c>
      <c r="AW830">
        <v>1</v>
      </c>
      <c r="AZ830">
        <v>1</v>
      </c>
      <c r="BA830">
        <v>1</v>
      </c>
      <c r="BB830">
        <v>1</v>
      </c>
      <c r="BC830">
        <v>1.23</v>
      </c>
      <c r="BD830" t="s">
        <v>3</v>
      </c>
      <c r="BE830" t="s">
        <v>3</v>
      </c>
      <c r="BF830" t="s">
        <v>3</v>
      </c>
      <c r="BG830" t="s">
        <v>3</v>
      </c>
      <c r="BH830">
        <v>3</v>
      </c>
      <c r="BI830">
        <v>1</v>
      </c>
      <c r="BJ830" t="s">
        <v>293</v>
      </c>
      <c r="BM830">
        <v>500001</v>
      </c>
      <c r="BN830">
        <v>0</v>
      </c>
      <c r="BO830" t="s">
        <v>291</v>
      </c>
      <c r="BP830">
        <v>1</v>
      </c>
      <c r="BQ830">
        <v>8</v>
      </c>
      <c r="BR830">
        <v>0</v>
      </c>
      <c r="BS830">
        <v>1</v>
      </c>
      <c r="BT830">
        <v>1</v>
      </c>
      <c r="BU830">
        <v>1</v>
      </c>
      <c r="BV830">
        <v>1</v>
      </c>
      <c r="BW830">
        <v>1</v>
      </c>
      <c r="BX830">
        <v>1</v>
      </c>
      <c r="BY830" t="s">
        <v>3</v>
      </c>
      <c r="BZ830">
        <v>0</v>
      </c>
      <c r="CA830">
        <v>0</v>
      </c>
      <c r="CB830" t="s">
        <v>3</v>
      </c>
      <c r="CE830">
        <v>0</v>
      </c>
      <c r="CF830">
        <v>0</v>
      </c>
      <c r="CG830">
        <v>0</v>
      </c>
      <c r="CM830">
        <v>0</v>
      </c>
      <c r="CN830" t="s">
        <v>3</v>
      </c>
      <c r="CO830">
        <v>0</v>
      </c>
      <c r="CP830">
        <f t="shared" si="597"/>
        <v>0</v>
      </c>
      <c r="CQ830">
        <f>ROUND(AL830*BC830,2)</f>
        <v>74833.3</v>
      </c>
      <c r="CR830">
        <f>ROUND(AM830*BB830,2)</f>
        <v>0</v>
      </c>
      <c r="CS830">
        <f>ROUND(AN830*BS830,2)</f>
        <v>0</v>
      </c>
      <c r="CT830">
        <f>ROUND(AO830*BA830,2)</f>
        <v>0</v>
      </c>
      <c r="CU830">
        <f t="shared" si="598"/>
        <v>0</v>
      </c>
      <c r="CV830">
        <f t="shared" si="614"/>
        <v>0</v>
      </c>
      <c r="CW830">
        <f t="shared" si="614"/>
        <v>0</v>
      </c>
      <c r="CX830">
        <f t="shared" si="599"/>
        <v>0</v>
      </c>
      <c r="CY830">
        <f>0</f>
        <v>0</v>
      </c>
      <c r="CZ830">
        <f>0</f>
        <v>0</v>
      </c>
      <c r="DC830" t="s">
        <v>3</v>
      </c>
      <c r="DD830" t="s">
        <v>3</v>
      </c>
      <c r="DE830" t="s">
        <v>3</v>
      </c>
      <c r="DF830" t="s">
        <v>3</v>
      </c>
      <c r="DG830" t="s">
        <v>3</v>
      </c>
      <c r="DH830" t="s">
        <v>3</v>
      </c>
      <c r="DI830" t="s">
        <v>3</v>
      </c>
      <c r="DJ830" t="s">
        <v>3</v>
      </c>
      <c r="DK830" t="s">
        <v>3</v>
      </c>
      <c r="DL830" t="s">
        <v>3</v>
      </c>
      <c r="DM830" t="s">
        <v>3</v>
      </c>
      <c r="DN830">
        <v>0</v>
      </c>
      <c r="DO830">
        <v>0</v>
      </c>
      <c r="DP830">
        <v>1</v>
      </c>
      <c r="DQ830">
        <v>1</v>
      </c>
      <c r="DU830">
        <v>1009</v>
      </c>
      <c r="DV830" t="s">
        <v>33</v>
      </c>
      <c r="DW830" t="s">
        <v>33</v>
      </c>
      <c r="DX830">
        <v>1000</v>
      </c>
      <c r="DZ830" t="s">
        <v>3</v>
      </c>
      <c r="EA830" t="s">
        <v>3</v>
      </c>
      <c r="EB830" t="s">
        <v>3</v>
      </c>
      <c r="EC830" t="s">
        <v>3</v>
      </c>
      <c r="EE830">
        <v>31727907</v>
      </c>
      <c r="EF830">
        <v>8</v>
      </c>
      <c r="EG830" t="s">
        <v>73</v>
      </c>
      <c r="EH830">
        <v>0</v>
      </c>
      <c r="EI830" t="s">
        <v>3</v>
      </c>
      <c r="EJ830">
        <v>1</v>
      </c>
      <c r="EK830">
        <v>500001</v>
      </c>
      <c r="EL830" t="s">
        <v>74</v>
      </c>
      <c r="EM830" t="s">
        <v>75</v>
      </c>
      <c r="EO830" t="s">
        <v>3</v>
      </c>
      <c r="EQ830">
        <v>0</v>
      </c>
      <c r="ER830">
        <v>60840.08</v>
      </c>
      <c r="ES830">
        <v>60840.08</v>
      </c>
      <c r="ET830">
        <v>0</v>
      </c>
      <c r="EU830">
        <v>0</v>
      </c>
      <c r="EV830">
        <v>0</v>
      </c>
      <c r="EW830">
        <v>0</v>
      </c>
      <c r="EX830">
        <v>0</v>
      </c>
      <c r="EY830">
        <v>0</v>
      </c>
      <c r="FQ830">
        <v>0</v>
      </c>
      <c r="FR830">
        <f t="shared" si="600"/>
        <v>0</v>
      </c>
      <c r="FS830">
        <v>0</v>
      </c>
      <c r="FX830">
        <v>0</v>
      </c>
      <c r="FY830">
        <v>0</v>
      </c>
      <c r="GA830" t="s">
        <v>3</v>
      </c>
      <c r="GD830">
        <v>1</v>
      </c>
      <c r="GF830">
        <v>-2132977165</v>
      </c>
      <c r="GG830">
        <v>2</v>
      </c>
      <c r="GH830">
        <v>1</v>
      </c>
      <c r="GI830">
        <v>2</v>
      </c>
      <c r="GJ830">
        <v>0</v>
      </c>
      <c r="GK830">
        <v>0</v>
      </c>
      <c r="GL830">
        <f t="shared" si="601"/>
        <v>0</v>
      </c>
      <c r="GM830">
        <f t="shared" si="602"/>
        <v>0</v>
      </c>
      <c r="GN830">
        <f t="shared" si="603"/>
        <v>0</v>
      </c>
      <c r="GO830">
        <f t="shared" si="604"/>
        <v>0</v>
      </c>
      <c r="GP830">
        <f t="shared" si="605"/>
        <v>0</v>
      </c>
      <c r="GR830">
        <v>0</v>
      </c>
      <c r="GS830">
        <v>3</v>
      </c>
      <c r="GT830">
        <v>0</v>
      </c>
      <c r="GU830" t="s">
        <v>3</v>
      </c>
      <c r="GV830">
        <f t="shared" si="606"/>
        <v>0</v>
      </c>
      <c r="GW830">
        <v>1</v>
      </c>
      <c r="GX830">
        <f t="shared" si="607"/>
        <v>0</v>
      </c>
      <c r="HA830">
        <v>0</v>
      </c>
      <c r="HB830">
        <v>0</v>
      </c>
      <c r="HC830">
        <f t="shared" si="608"/>
        <v>0</v>
      </c>
      <c r="HE830" t="s">
        <v>3</v>
      </c>
      <c r="HF830" t="s">
        <v>3</v>
      </c>
      <c r="HM830" t="s">
        <v>3</v>
      </c>
      <c r="HN830" t="s">
        <v>3</v>
      </c>
      <c r="HO830" t="s">
        <v>3</v>
      </c>
      <c r="HP830" t="s">
        <v>3</v>
      </c>
      <c r="HQ830" t="s">
        <v>3</v>
      </c>
      <c r="IK830">
        <v>0</v>
      </c>
    </row>
    <row r="831" spans="1:245" x14ac:dyDescent="0.2">
      <c r="A831">
        <v>17</v>
      </c>
      <c r="B831">
        <v>1</v>
      </c>
      <c r="C831">
        <f>ROW(SmtRes!A548)</f>
        <v>548</v>
      </c>
      <c r="D831">
        <f>ROW(EtalonRes!A548)</f>
        <v>548</v>
      </c>
      <c r="E831" t="s">
        <v>737</v>
      </c>
      <c r="F831" t="s">
        <v>600</v>
      </c>
      <c r="G831" t="s">
        <v>601</v>
      </c>
      <c r="H831" t="s">
        <v>203</v>
      </c>
      <c r="I831">
        <v>0</v>
      </c>
      <c r="J831">
        <v>0</v>
      </c>
      <c r="K831">
        <v>0</v>
      </c>
      <c r="O831">
        <f t="shared" si="589"/>
        <v>0</v>
      </c>
      <c r="P831">
        <f>SUMIF(SmtRes!AQ546:'SmtRes'!AQ548,"=1",SmtRes!DF546:'SmtRes'!DF548)</f>
        <v>0</v>
      </c>
      <c r="Q831">
        <f>SUMIF(SmtRes!AQ546:'SmtRes'!AQ548,"=1",SmtRes!DG546:'SmtRes'!DG548)</f>
        <v>0</v>
      </c>
      <c r="R831">
        <f>SUMIF(SmtRes!AQ546:'SmtRes'!AQ548,"=1",SmtRes!DH546:'SmtRes'!DH548)</f>
        <v>0</v>
      </c>
      <c r="S831">
        <f>SUMIF(SmtRes!AQ546:'SmtRes'!AQ548,"=1",SmtRes!DI546:'SmtRes'!DI548)</f>
        <v>0</v>
      </c>
      <c r="T831">
        <f t="shared" si="590"/>
        <v>0</v>
      </c>
      <c r="U831">
        <f>SUMIF(SmtRes!AQ546:'SmtRes'!AQ548,"=1",SmtRes!CV546:'SmtRes'!CV548)</f>
        <v>0</v>
      </c>
      <c r="V831">
        <f>SUMIF(SmtRes!AQ546:'SmtRes'!AQ548,"=1",SmtRes!CW546:'SmtRes'!CW548)</f>
        <v>0</v>
      </c>
      <c r="W831">
        <f t="shared" si="591"/>
        <v>0</v>
      </c>
      <c r="X831">
        <f t="shared" si="592"/>
        <v>0</v>
      </c>
      <c r="Y831">
        <f t="shared" si="593"/>
        <v>0</v>
      </c>
      <c r="AA831">
        <v>32945098</v>
      </c>
      <c r="AB831">
        <f t="shared" si="594"/>
        <v>7523.9416000000001</v>
      </c>
      <c r="AC831">
        <f>ROUND((0),6)</f>
        <v>0</v>
      </c>
      <c r="AD831">
        <f>ROUND((((SUM(SmtRes!BR546:'SmtRes'!BR548))-(SUM(SmtRes!BS546:'SmtRes'!BS548)))+AE831),6)</f>
        <v>2.9855999999999998</v>
      </c>
      <c r="AE831">
        <f>ROUND((SUM(SmtRes!BS546:'SmtRes'!BS548)),6)</f>
        <v>35.734400000000001</v>
      </c>
      <c r="AF831">
        <f>ROUND((SUM(SmtRes!BT546:'SmtRes'!BT548)),6)</f>
        <v>7520.9560000000001</v>
      </c>
      <c r="AG831">
        <f t="shared" si="595"/>
        <v>0</v>
      </c>
      <c r="AH831">
        <f>(SUM(SmtRes!BU546:'SmtRes'!BU548))</f>
        <v>17.89</v>
      </c>
      <c r="AI831">
        <f>(SUM(SmtRes!BV546:'SmtRes'!BV548))</f>
        <v>0.08</v>
      </c>
      <c r="AJ831">
        <f t="shared" si="596"/>
        <v>0</v>
      </c>
      <c r="AK831">
        <v>7559.6760000000004</v>
      </c>
      <c r="AL831">
        <v>0</v>
      </c>
      <c r="AM831">
        <v>2.9856000000000003</v>
      </c>
      <c r="AN831">
        <v>35.734400000000001</v>
      </c>
      <c r="AO831">
        <v>7520.9560000000001</v>
      </c>
      <c r="AP831">
        <v>0</v>
      </c>
      <c r="AQ831">
        <v>17.89</v>
      </c>
      <c r="AR831">
        <v>0.08</v>
      </c>
      <c r="AS831">
        <v>0</v>
      </c>
      <c r="AT831">
        <v>91</v>
      </c>
      <c r="AU831">
        <v>48</v>
      </c>
      <c r="AV831">
        <v>1</v>
      </c>
      <c r="AW831">
        <v>1</v>
      </c>
      <c r="AZ831">
        <v>1</v>
      </c>
      <c r="BA831">
        <v>1</v>
      </c>
      <c r="BB831">
        <v>1</v>
      </c>
      <c r="BC831">
        <v>1</v>
      </c>
      <c r="BD831" t="s">
        <v>3</v>
      </c>
      <c r="BE831" t="s">
        <v>3</v>
      </c>
      <c r="BF831" t="s">
        <v>3</v>
      </c>
      <c r="BG831" t="s">
        <v>3</v>
      </c>
      <c r="BH831">
        <v>0</v>
      </c>
      <c r="BI831">
        <v>1</v>
      </c>
      <c r="BJ831" t="s">
        <v>602</v>
      </c>
      <c r="BM831">
        <v>67001</v>
      </c>
      <c r="BN831">
        <v>0</v>
      </c>
      <c r="BO831" t="s">
        <v>3</v>
      </c>
      <c r="BP831">
        <v>0</v>
      </c>
      <c r="BQ831">
        <v>6</v>
      </c>
      <c r="BR831">
        <v>0</v>
      </c>
      <c r="BS831">
        <v>1</v>
      </c>
      <c r="BT831">
        <v>1</v>
      </c>
      <c r="BU831">
        <v>1</v>
      </c>
      <c r="BV831">
        <v>1</v>
      </c>
      <c r="BW831">
        <v>1</v>
      </c>
      <c r="BX831">
        <v>1</v>
      </c>
      <c r="BY831" t="s">
        <v>3</v>
      </c>
      <c r="BZ831">
        <v>91</v>
      </c>
      <c r="CA831">
        <v>48</v>
      </c>
      <c r="CB831" t="s">
        <v>3</v>
      </c>
      <c r="CE831">
        <v>0</v>
      </c>
      <c r="CF831">
        <v>0</v>
      </c>
      <c r="CG831">
        <v>0</v>
      </c>
      <c r="CM831">
        <v>0</v>
      </c>
      <c r="CN831" t="s">
        <v>3</v>
      </c>
      <c r="CO831">
        <v>0</v>
      </c>
      <c r="CP831">
        <f t="shared" si="597"/>
        <v>0</v>
      </c>
      <c r="CQ831">
        <f>SUMIF(SmtRes!AQ546:'SmtRes'!AQ548,"=1",SmtRes!AA546:'SmtRes'!AA548)</f>
        <v>0</v>
      </c>
      <c r="CR831">
        <f>SUMIF(SmtRes!AQ546:'SmtRes'!AQ548,"=1",SmtRes!AB546:'SmtRes'!AB548)</f>
        <v>54.86</v>
      </c>
      <c r="CS831">
        <f>SUMIF(SmtRes!AQ546:'SmtRes'!AQ548,"=1",SmtRes!AC546:'SmtRes'!AC548)</f>
        <v>446.68</v>
      </c>
      <c r="CT831">
        <f>SUMIF(SmtRes!AQ546:'SmtRes'!AQ548,"=1",SmtRes!AD546:'SmtRes'!AD548)</f>
        <v>420.4</v>
      </c>
      <c r="CU831">
        <f t="shared" si="598"/>
        <v>0</v>
      </c>
      <c r="CV831">
        <f>SUMIF(SmtRes!AQ546:'SmtRes'!AQ548,"=1",SmtRes!BU546:'SmtRes'!BU548)</f>
        <v>17.89</v>
      </c>
      <c r="CW831">
        <f>SUMIF(SmtRes!AQ546:'SmtRes'!AQ548,"=1",SmtRes!BV546:'SmtRes'!BV548)</f>
        <v>0.08</v>
      </c>
      <c r="CX831">
        <f t="shared" si="599"/>
        <v>0</v>
      </c>
      <c r="CY831">
        <f>(((S831+R831)*AT831)/100)</f>
        <v>0</v>
      </c>
      <c r="CZ831">
        <f>(((S831+R831)*AU831)/100)</f>
        <v>0</v>
      </c>
      <c r="DC831" t="s">
        <v>3</v>
      </c>
      <c r="DD831" t="s">
        <v>3</v>
      </c>
      <c r="DE831" t="s">
        <v>3</v>
      </c>
      <c r="DF831" t="s">
        <v>3</v>
      </c>
      <c r="DG831" t="s">
        <v>3</v>
      </c>
      <c r="DH831" t="s">
        <v>3</v>
      </c>
      <c r="DI831" t="s">
        <v>3</v>
      </c>
      <c r="DJ831" t="s">
        <v>3</v>
      </c>
      <c r="DK831" t="s">
        <v>3</v>
      </c>
      <c r="DL831" t="s">
        <v>3</v>
      </c>
      <c r="DM831" t="s">
        <v>3</v>
      </c>
      <c r="DN831">
        <v>0</v>
      </c>
      <c r="DO831">
        <v>0</v>
      </c>
      <c r="DP831">
        <v>1</v>
      </c>
      <c r="DQ831">
        <v>1</v>
      </c>
      <c r="DU831">
        <v>1013</v>
      </c>
      <c r="DV831" t="s">
        <v>203</v>
      </c>
      <c r="DW831" t="s">
        <v>203</v>
      </c>
      <c r="DX831">
        <v>1</v>
      </c>
      <c r="DZ831" t="s">
        <v>3</v>
      </c>
      <c r="EA831" t="s">
        <v>3</v>
      </c>
      <c r="EB831" t="s">
        <v>3</v>
      </c>
      <c r="EC831" t="s">
        <v>3</v>
      </c>
      <c r="EE831">
        <v>31728098</v>
      </c>
      <c r="EF831">
        <v>6</v>
      </c>
      <c r="EG831" t="s">
        <v>52</v>
      </c>
      <c r="EH831">
        <v>101</v>
      </c>
      <c r="EI831" t="s">
        <v>603</v>
      </c>
      <c r="EJ831">
        <v>1</v>
      </c>
      <c r="EK831">
        <v>67001</v>
      </c>
      <c r="EL831" t="s">
        <v>603</v>
      </c>
      <c r="EM831" t="s">
        <v>604</v>
      </c>
      <c r="EO831" t="s">
        <v>3</v>
      </c>
      <c r="EQ831">
        <v>0</v>
      </c>
      <c r="ER831">
        <v>0</v>
      </c>
      <c r="ES831">
        <v>0</v>
      </c>
      <c r="ET831">
        <v>0</v>
      </c>
      <c r="EU831">
        <v>0</v>
      </c>
      <c r="EV831">
        <v>0</v>
      </c>
      <c r="EW831">
        <v>17.89</v>
      </c>
      <c r="EX831">
        <v>0.08</v>
      </c>
      <c r="EY831">
        <v>0</v>
      </c>
      <c r="FQ831">
        <v>0</v>
      </c>
      <c r="FR831">
        <f t="shared" si="600"/>
        <v>0</v>
      </c>
      <c r="FS831">
        <v>0</v>
      </c>
      <c r="FX831">
        <v>91</v>
      </c>
      <c r="FY831">
        <v>48</v>
      </c>
      <c r="GA831" t="s">
        <v>3</v>
      </c>
      <c r="GD831">
        <v>1</v>
      </c>
      <c r="GF831">
        <v>-155814737</v>
      </c>
      <c r="GG831">
        <v>2</v>
      </c>
      <c r="GH831">
        <v>1</v>
      </c>
      <c r="GI831">
        <v>-2</v>
      </c>
      <c r="GJ831">
        <v>0</v>
      </c>
      <c r="GK831">
        <v>0</v>
      </c>
      <c r="GL831">
        <f t="shared" si="601"/>
        <v>0</v>
      </c>
      <c r="GM831">
        <f t="shared" si="602"/>
        <v>0</v>
      </c>
      <c r="GN831">
        <f t="shared" si="603"/>
        <v>0</v>
      </c>
      <c r="GO831">
        <f t="shared" si="604"/>
        <v>0</v>
      </c>
      <c r="GP831">
        <f t="shared" si="605"/>
        <v>0</v>
      </c>
      <c r="GR831">
        <v>0</v>
      </c>
      <c r="GS831">
        <v>3</v>
      </c>
      <c r="GT831">
        <v>0</v>
      </c>
      <c r="GU831" t="s">
        <v>3</v>
      </c>
      <c r="GV831">
        <f t="shared" si="606"/>
        <v>0</v>
      </c>
      <c r="GW831">
        <v>1</v>
      </c>
      <c r="GX831">
        <f t="shared" si="607"/>
        <v>0</v>
      </c>
      <c r="HA831">
        <v>0</v>
      </c>
      <c r="HB831">
        <v>0</v>
      </c>
      <c r="HC831">
        <f t="shared" si="608"/>
        <v>0</v>
      </c>
      <c r="HE831" t="s">
        <v>3</v>
      </c>
      <c r="HF831" t="s">
        <v>3</v>
      </c>
      <c r="HM831" t="s">
        <v>3</v>
      </c>
      <c r="HN831" t="s">
        <v>605</v>
      </c>
      <c r="HO831" t="s">
        <v>606</v>
      </c>
      <c r="HP831" t="s">
        <v>603</v>
      </c>
      <c r="HQ831" t="s">
        <v>603</v>
      </c>
      <c r="IK831">
        <v>0</v>
      </c>
    </row>
    <row r="832" spans="1:245" x14ac:dyDescent="0.2">
      <c r="A832">
        <v>17</v>
      </c>
      <c r="B832">
        <v>1</v>
      </c>
      <c r="C832">
        <f>ROW(SmtRes!A553)</f>
        <v>553</v>
      </c>
      <c r="D832">
        <f>ROW(EtalonRes!A553)</f>
        <v>553</v>
      </c>
      <c r="E832" t="s">
        <v>738</v>
      </c>
      <c r="F832" t="s">
        <v>608</v>
      </c>
      <c r="G832" t="s">
        <v>609</v>
      </c>
      <c r="H832" t="s">
        <v>203</v>
      </c>
      <c r="I832">
        <v>0</v>
      </c>
      <c r="J832">
        <v>0</v>
      </c>
      <c r="K832">
        <v>0</v>
      </c>
      <c r="O832">
        <f t="shared" si="589"/>
        <v>0</v>
      </c>
      <c r="P832">
        <f>SUMIF(SmtRes!AQ549:'SmtRes'!AQ553,"=1",SmtRes!DF549:'SmtRes'!DF553)</f>
        <v>0</v>
      </c>
      <c r="Q832">
        <f>SUMIF(SmtRes!AQ549:'SmtRes'!AQ553,"=1",SmtRes!DG549:'SmtRes'!DG553)</f>
        <v>0</v>
      </c>
      <c r="R832">
        <f>SUMIF(SmtRes!AQ549:'SmtRes'!AQ553,"=1",SmtRes!DH549:'SmtRes'!DH553)</f>
        <v>0</v>
      </c>
      <c r="S832">
        <f>SUMIF(SmtRes!AQ549:'SmtRes'!AQ553,"=1",SmtRes!DI549:'SmtRes'!DI553)</f>
        <v>0</v>
      </c>
      <c r="T832">
        <f t="shared" si="590"/>
        <v>0</v>
      </c>
      <c r="U832">
        <f>SUMIF(SmtRes!AQ549:'SmtRes'!AQ553,"=1",SmtRes!CV549:'SmtRes'!CV553)</f>
        <v>0</v>
      </c>
      <c r="V832">
        <f>SUMIF(SmtRes!AQ549:'SmtRes'!AQ553,"=1",SmtRes!CW549:'SmtRes'!CW553)</f>
        <v>0</v>
      </c>
      <c r="W832">
        <f t="shared" si="591"/>
        <v>0</v>
      </c>
      <c r="X832">
        <f t="shared" si="592"/>
        <v>0</v>
      </c>
      <c r="Y832">
        <f t="shared" si="593"/>
        <v>0</v>
      </c>
      <c r="AA832">
        <v>32945098</v>
      </c>
      <c r="AB832">
        <f t="shared" si="594"/>
        <v>9960.4951999999994</v>
      </c>
      <c r="AC832">
        <f>ROUND((0),6)</f>
        <v>0</v>
      </c>
      <c r="AD832">
        <f>ROUND((((SUM(SmtRes!BR549:'SmtRes'!BR553))-(SUM(SmtRes!BS549:'SmtRes'!BS553)))+AE832),6)</f>
        <v>169.5008</v>
      </c>
      <c r="AE832">
        <f>ROUND((SUM(SmtRes!BS549:'SmtRes'!BS553)),6)</f>
        <v>140.83439999999999</v>
      </c>
      <c r="AF832">
        <f>ROUND((SUM(SmtRes!BT549:'SmtRes'!BT553)),6)</f>
        <v>9790.9943999999996</v>
      </c>
      <c r="AG832">
        <f t="shared" si="595"/>
        <v>0</v>
      </c>
      <c r="AH832">
        <f>(SUM(SmtRes!BU549:'SmtRes'!BU553))</f>
        <v>19.57</v>
      </c>
      <c r="AI832">
        <f>(SUM(SmtRes!BV549:'SmtRes'!BV553))</f>
        <v>0.28000000000000003</v>
      </c>
      <c r="AJ832">
        <f t="shared" si="596"/>
        <v>0</v>
      </c>
      <c r="AK832">
        <v>10101.329600000001</v>
      </c>
      <c r="AL832">
        <v>0</v>
      </c>
      <c r="AM832">
        <v>169.50080000000003</v>
      </c>
      <c r="AN832">
        <v>140.83440000000002</v>
      </c>
      <c r="AO832">
        <v>9790.9944000000014</v>
      </c>
      <c r="AP832">
        <v>0</v>
      </c>
      <c r="AQ832">
        <v>19.57</v>
      </c>
      <c r="AR832">
        <v>0.28000000000000003</v>
      </c>
      <c r="AS832">
        <v>0</v>
      </c>
      <c r="AT832">
        <v>97</v>
      </c>
      <c r="AU832">
        <v>51</v>
      </c>
      <c r="AV832">
        <v>1</v>
      </c>
      <c r="AW832">
        <v>1</v>
      </c>
      <c r="AZ832">
        <v>1</v>
      </c>
      <c r="BA832">
        <v>1</v>
      </c>
      <c r="BB832">
        <v>1</v>
      </c>
      <c r="BC832">
        <v>1</v>
      </c>
      <c r="BD832" t="s">
        <v>3</v>
      </c>
      <c r="BE832" t="s">
        <v>3</v>
      </c>
      <c r="BF832" t="s">
        <v>3</v>
      </c>
      <c r="BG832" t="s">
        <v>3</v>
      </c>
      <c r="BH832">
        <v>0</v>
      </c>
      <c r="BI832">
        <v>2</v>
      </c>
      <c r="BJ832" t="s">
        <v>610</v>
      </c>
      <c r="BM832">
        <v>108001</v>
      </c>
      <c r="BN832">
        <v>0</v>
      </c>
      <c r="BO832" t="s">
        <v>3</v>
      </c>
      <c r="BP832">
        <v>0</v>
      </c>
      <c r="BQ832">
        <v>3</v>
      </c>
      <c r="BR832">
        <v>0</v>
      </c>
      <c r="BS832">
        <v>1</v>
      </c>
      <c r="BT832">
        <v>1</v>
      </c>
      <c r="BU832">
        <v>1</v>
      </c>
      <c r="BV832">
        <v>1</v>
      </c>
      <c r="BW832">
        <v>1</v>
      </c>
      <c r="BX832">
        <v>1</v>
      </c>
      <c r="BY832" t="s">
        <v>3</v>
      </c>
      <c r="BZ832">
        <v>97</v>
      </c>
      <c r="CA832">
        <v>51</v>
      </c>
      <c r="CB832" t="s">
        <v>3</v>
      </c>
      <c r="CE832">
        <v>0</v>
      </c>
      <c r="CF832">
        <v>0</v>
      </c>
      <c r="CG832">
        <v>0</v>
      </c>
      <c r="CM832">
        <v>0</v>
      </c>
      <c r="CN832" t="s">
        <v>3</v>
      </c>
      <c r="CO832">
        <v>0</v>
      </c>
      <c r="CP832">
        <f t="shared" si="597"/>
        <v>0</v>
      </c>
      <c r="CQ832">
        <f>SUMIF(SmtRes!AQ549:'SmtRes'!AQ553,"=1",SmtRes!AA549:'SmtRes'!AA553)</f>
        <v>0</v>
      </c>
      <c r="CR832">
        <f>SUMIF(SmtRes!AQ549:'SmtRes'!AQ553,"=1",SmtRes!AB549:'SmtRes'!AB553)</f>
        <v>605.36</v>
      </c>
      <c r="CS832">
        <f>SUMIF(SmtRes!AQ549:'SmtRes'!AQ553,"=1",SmtRes!AC549:'SmtRes'!AC553)</f>
        <v>502.98</v>
      </c>
      <c r="CT832">
        <f>SUMIF(SmtRes!AQ549:'SmtRes'!AQ553,"=1",SmtRes!AD549:'SmtRes'!AD553)</f>
        <v>878.34</v>
      </c>
      <c r="CU832">
        <f t="shared" si="598"/>
        <v>0</v>
      </c>
      <c r="CV832">
        <f>SUMIF(SmtRes!AQ549:'SmtRes'!AQ553,"=1",SmtRes!BU549:'SmtRes'!BU553)</f>
        <v>19.57</v>
      </c>
      <c r="CW832">
        <f>SUMIF(SmtRes!AQ549:'SmtRes'!AQ553,"=1",SmtRes!BV549:'SmtRes'!BV553)</f>
        <v>0.28000000000000003</v>
      </c>
      <c r="CX832">
        <f t="shared" si="599"/>
        <v>0</v>
      </c>
      <c r="CY832">
        <f>(((S832+R832)*AT832)/100)</f>
        <v>0</v>
      </c>
      <c r="CZ832">
        <f>(((S832+R832)*AU832)/100)</f>
        <v>0</v>
      </c>
      <c r="DC832" t="s">
        <v>3</v>
      </c>
      <c r="DD832" t="s">
        <v>3</v>
      </c>
      <c r="DE832" t="s">
        <v>3</v>
      </c>
      <c r="DF832" t="s">
        <v>3</v>
      </c>
      <c r="DG832" t="s">
        <v>3</v>
      </c>
      <c r="DH832" t="s">
        <v>3</v>
      </c>
      <c r="DI832" t="s">
        <v>3</v>
      </c>
      <c r="DJ832" t="s">
        <v>3</v>
      </c>
      <c r="DK832" t="s">
        <v>3</v>
      </c>
      <c r="DL832" t="s">
        <v>3</v>
      </c>
      <c r="DM832" t="s">
        <v>3</v>
      </c>
      <c r="DN832">
        <v>0</v>
      </c>
      <c r="DO832">
        <v>0</v>
      </c>
      <c r="DP832">
        <v>1</v>
      </c>
      <c r="DQ832">
        <v>1</v>
      </c>
      <c r="DU832">
        <v>1013</v>
      </c>
      <c r="DV832" t="s">
        <v>203</v>
      </c>
      <c r="DW832" t="s">
        <v>203</v>
      </c>
      <c r="DX832">
        <v>1</v>
      </c>
      <c r="DZ832" t="s">
        <v>3</v>
      </c>
      <c r="EA832" t="s">
        <v>3</v>
      </c>
      <c r="EB832" t="s">
        <v>3</v>
      </c>
      <c r="EC832" t="s">
        <v>3</v>
      </c>
      <c r="EE832">
        <v>31727857</v>
      </c>
      <c r="EF832">
        <v>3</v>
      </c>
      <c r="EG832" t="s">
        <v>611</v>
      </c>
      <c r="EH832">
        <v>0</v>
      </c>
      <c r="EI832" t="s">
        <v>3</v>
      </c>
      <c r="EJ832">
        <v>2</v>
      </c>
      <c r="EK832">
        <v>108001</v>
      </c>
      <c r="EL832" t="s">
        <v>612</v>
      </c>
      <c r="EM832" t="s">
        <v>613</v>
      </c>
      <c r="EO832" t="s">
        <v>3</v>
      </c>
      <c r="EQ832">
        <v>0</v>
      </c>
      <c r="ER832">
        <v>0</v>
      </c>
      <c r="ES832">
        <v>0</v>
      </c>
      <c r="ET832">
        <v>0</v>
      </c>
      <c r="EU832">
        <v>0</v>
      </c>
      <c r="EV832">
        <v>0</v>
      </c>
      <c r="EW832">
        <v>19.57</v>
      </c>
      <c r="EX832">
        <v>0.28000000000000003</v>
      </c>
      <c r="EY832">
        <v>0</v>
      </c>
      <c r="FQ832">
        <v>0</v>
      </c>
      <c r="FR832">
        <f t="shared" si="600"/>
        <v>0</v>
      </c>
      <c r="FS832">
        <v>0</v>
      </c>
      <c r="FX832">
        <v>97</v>
      </c>
      <c r="FY832">
        <v>51</v>
      </c>
      <c r="GA832" t="s">
        <v>3</v>
      </c>
      <c r="GD832">
        <v>1</v>
      </c>
      <c r="GF832">
        <v>-2021971473</v>
      </c>
      <c r="GG832">
        <v>2</v>
      </c>
      <c r="GH832">
        <v>1</v>
      </c>
      <c r="GI832">
        <v>-2</v>
      </c>
      <c r="GJ832">
        <v>0</v>
      </c>
      <c r="GK832">
        <v>0</v>
      </c>
      <c r="GL832">
        <f t="shared" si="601"/>
        <v>0</v>
      </c>
      <c r="GM832">
        <f t="shared" si="602"/>
        <v>0</v>
      </c>
      <c r="GN832">
        <f t="shared" si="603"/>
        <v>0</v>
      </c>
      <c r="GO832">
        <f t="shared" si="604"/>
        <v>0</v>
      </c>
      <c r="GP832">
        <f t="shared" si="605"/>
        <v>0</v>
      </c>
      <c r="GR832">
        <v>0</v>
      </c>
      <c r="GS832">
        <v>3</v>
      </c>
      <c r="GT832">
        <v>0</v>
      </c>
      <c r="GU832" t="s">
        <v>3</v>
      </c>
      <c r="GV832">
        <f t="shared" si="606"/>
        <v>0</v>
      </c>
      <c r="GW832">
        <v>1</v>
      </c>
      <c r="GX832">
        <f t="shared" si="607"/>
        <v>0</v>
      </c>
      <c r="HA832">
        <v>0</v>
      </c>
      <c r="HB832">
        <v>0</v>
      </c>
      <c r="HC832">
        <f t="shared" si="608"/>
        <v>0</v>
      </c>
      <c r="HE832" t="s">
        <v>3</v>
      </c>
      <c r="HF832" t="s">
        <v>3</v>
      </c>
      <c r="HM832" t="s">
        <v>3</v>
      </c>
      <c r="HN832" t="s">
        <v>614</v>
      </c>
      <c r="HO832" t="s">
        <v>615</v>
      </c>
      <c r="HP832" t="s">
        <v>612</v>
      </c>
      <c r="HQ832" t="s">
        <v>612</v>
      </c>
      <c r="IK832">
        <v>0</v>
      </c>
    </row>
    <row r="833" spans="1:245" x14ac:dyDescent="0.2">
      <c r="A833">
        <v>18</v>
      </c>
      <c r="B833">
        <v>1</v>
      </c>
      <c r="C833">
        <v>553</v>
      </c>
      <c r="E833" t="s">
        <v>739</v>
      </c>
      <c r="F833" t="s">
        <v>617</v>
      </c>
      <c r="G833" t="s">
        <v>618</v>
      </c>
      <c r="H833" t="s">
        <v>619</v>
      </c>
      <c r="I833">
        <v>0</v>
      </c>
      <c r="J833">
        <v>2</v>
      </c>
      <c r="K833">
        <v>0</v>
      </c>
      <c r="O833">
        <f>ROUND(P833,2)</f>
        <v>0</v>
      </c>
      <c r="P833">
        <f>ROUND(ROUND(ROUND(SUMIF(SmtRes!AQ549:'SmtRes'!AQ553,"=1",SmtRes!CU549:'SmtRes'!CU553),2),2)*I833/100,2)</f>
        <v>0</v>
      </c>
      <c r="Q833">
        <f>ROUND(CR833*I833,2)</f>
        <v>0</v>
      </c>
      <c r="R833">
        <f>ROUND(CS833*I833,2)</f>
        <v>0</v>
      </c>
      <c r="S833">
        <f>ROUND(CT833*I833,2)</f>
        <v>0</v>
      </c>
      <c r="T833">
        <f t="shared" si="590"/>
        <v>0</v>
      </c>
      <c r="U833">
        <f>ROUND(CV833*I833,7)</f>
        <v>0</v>
      </c>
      <c r="V833">
        <f>ROUND(CW833*I833,7)</f>
        <v>0</v>
      </c>
      <c r="W833">
        <f t="shared" si="591"/>
        <v>0</v>
      </c>
      <c r="X833">
        <f t="shared" si="592"/>
        <v>0</v>
      </c>
      <c r="Y833">
        <f t="shared" si="593"/>
        <v>0</v>
      </c>
      <c r="AA833">
        <v>32945098</v>
      </c>
      <c r="AB833">
        <f t="shared" si="594"/>
        <v>0</v>
      </c>
      <c r="AC833">
        <f>ROUND((ES833),6)</f>
        <v>0</v>
      </c>
      <c r="AD833">
        <f>ROUND((((ET833)-(EU833))+AE833),6)</f>
        <v>0</v>
      </c>
      <c r="AE833">
        <f>ROUND((EU833),6)</f>
        <v>0</v>
      </c>
      <c r="AF833">
        <f>ROUND((EV833),6)</f>
        <v>0</v>
      </c>
      <c r="AG833">
        <f t="shared" si="595"/>
        <v>0</v>
      </c>
      <c r="AH833">
        <f>(EW833)</f>
        <v>0</v>
      </c>
      <c r="AI833">
        <f>(EX833)</f>
        <v>0</v>
      </c>
      <c r="AJ833">
        <f t="shared" si="596"/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97</v>
      </c>
      <c r="AU833">
        <v>51</v>
      </c>
      <c r="AV833">
        <v>1</v>
      </c>
      <c r="AW833">
        <v>1</v>
      </c>
      <c r="AZ833">
        <v>1</v>
      </c>
      <c r="BA833">
        <v>1</v>
      </c>
      <c r="BB833">
        <v>1</v>
      </c>
      <c r="BC833">
        <v>1</v>
      </c>
      <c r="BD833" t="s">
        <v>3</v>
      </c>
      <c r="BE833" t="s">
        <v>3</v>
      </c>
      <c r="BF833" t="s">
        <v>3</v>
      </c>
      <c r="BG833" t="s">
        <v>3</v>
      </c>
      <c r="BH833">
        <v>3</v>
      </c>
      <c r="BI833">
        <v>2</v>
      </c>
      <c r="BJ833" t="s">
        <v>3</v>
      </c>
      <c r="BM833">
        <v>108001</v>
      </c>
      <c r="BN833">
        <v>0</v>
      </c>
      <c r="BO833" t="s">
        <v>3</v>
      </c>
      <c r="BP833">
        <v>0</v>
      </c>
      <c r="BQ833">
        <v>3</v>
      </c>
      <c r="BR833">
        <v>0</v>
      </c>
      <c r="BS833">
        <v>1</v>
      </c>
      <c r="BT833">
        <v>1</v>
      </c>
      <c r="BU833">
        <v>1</v>
      </c>
      <c r="BV833">
        <v>1</v>
      </c>
      <c r="BW833">
        <v>1</v>
      </c>
      <c r="BX833">
        <v>1</v>
      </c>
      <c r="BY833" t="s">
        <v>3</v>
      </c>
      <c r="BZ833">
        <v>97</v>
      </c>
      <c r="CA833">
        <v>51</v>
      </c>
      <c r="CB833" t="s">
        <v>3</v>
      </c>
      <c r="CE833">
        <v>0</v>
      </c>
      <c r="CF833">
        <v>0</v>
      </c>
      <c r="CG833">
        <v>0</v>
      </c>
      <c r="CM833">
        <v>0</v>
      </c>
      <c r="CN833" t="s">
        <v>3</v>
      </c>
      <c r="CO833">
        <v>0</v>
      </c>
      <c r="CP833">
        <f>0</f>
        <v>0</v>
      </c>
      <c r="CQ833">
        <f>0</f>
        <v>0</v>
      </c>
      <c r="CR833">
        <f>0</f>
        <v>0</v>
      </c>
      <c r="CS833">
        <f>0</f>
        <v>0</v>
      </c>
      <c r="CT833">
        <f>0</f>
        <v>0</v>
      </c>
      <c r="CU833">
        <f>0</f>
        <v>0</v>
      </c>
      <c r="CV833">
        <f>0</f>
        <v>0</v>
      </c>
      <c r="CW833">
        <f>0</f>
        <v>0</v>
      </c>
      <c r="CX833">
        <f>0</f>
        <v>0</v>
      </c>
      <c r="CY833">
        <f>0</f>
        <v>0</v>
      </c>
      <c r="CZ833">
        <f>0</f>
        <v>0</v>
      </c>
      <c r="DC833" t="s">
        <v>3</v>
      </c>
      <c r="DD833" t="s">
        <v>3</v>
      </c>
      <c r="DE833" t="s">
        <v>3</v>
      </c>
      <c r="DF833" t="s">
        <v>3</v>
      </c>
      <c r="DG833" t="s">
        <v>3</v>
      </c>
      <c r="DH833" t="s">
        <v>3</v>
      </c>
      <c r="DI833" t="s">
        <v>3</v>
      </c>
      <c r="DJ833" t="s">
        <v>3</v>
      </c>
      <c r="DK833" t="s">
        <v>3</v>
      </c>
      <c r="DL833" t="s">
        <v>3</v>
      </c>
      <c r="DM833" t="s">
        <v>3</v>
      </c>
      <c r="DN833">
        <v>0</v>
      </c>
      <c r="DO833">
        <v>0</v>
      </c>
      <c r="DP833">
        <v>1</v>
      </c>
      <c r="DQ833">
        <v>1</v>
      </c>
      <c r="DU833">
        <v>1013</v>
      </c>
      <c r="DV833" t="s">
        <v>619</v>
      </c>
      <c r="DW833" t="s">
        <v>619</v>
      </c>
      <c r="DX833">
        <v>1</v>
      </c>
      <c r="DZ833" t="s">
        <v>3</v>
      </c>
      <c r="EA833" t="s">
        <v>3</v>
      </c>
      <c r="EB833" t="s">
        <v>3</v>
      </c>
      <c r="EC833" t="s">
        <v>3</v>
      </c>
      <c r="EE833">
        <v>31727857</v>
      </c>
      <c r="EF833">
        <v>3</v>
      </c>
      <c r="EG833" t="s">
        <v>611</v>
      </c>
      <c r="EH833">
        <v>0</v>
      </c>
      <c r="EI833" t="s">
        <v>3</v>
      </c>
      <c r="EJ833">
        <v>2</v>
      </c>
      <c r="EK833">
        <v>108001</v>
      </c>
      <c r="EL833" t="s">
        <v>612</v>
      </c>
      <c r="EM833" t="s">
        <v>613</v>
      </c>
      <c r="EO833" t="s">
        <v>3</v>
      </c>
      <c r="EQ833">
        <v>0</v>
      </c>
      <c r="ER833">
        <v>0</v>
      </c>
      <c r="ES833">
        <v>0</v>
      </c>
      <c r="ET833">
        <v>0</v>
      </c>
      <c r="EU833">
        <v>0</v>
      </c>
      <c r="EV833">
        <v>0</v>
      </c>
      <c r="EW833">
        <v>0</v>
      </c>
      <c r="EX833">
        <v>0</v>
      </c>
      <c r="FQ833">
        <v>0</v>
      </c>
      <c r="FR833">
        <f t="shared" si="600"/>
        <v>0</v>
      </c>
      <c r="FS833">
        <v>0</v>
      </c>
      <c r="FX833">
        <v>97</v>
      </c>
      <c r="FY833">
        <v>51</v>
      </c>
      <c r="GA833" t="s">
        <v>3</v>
      </c>
      <c r="GD833">
        <v>1</v>
      </c>
      <c r="GF833">
        <v>274903907</v>
      </c>
      <c r="GG833">
        <v>2</v>
      </c>
      <c r="GH833">
        <v>1</v>
      </c>
      <c r="GI833">
        <v>-2</v>
      </c>
      <c r="GJ833">
        <v>0</v>
      </c>
      <c r="GK833">
        <v>0</v>
      </c>
      <c r="GL833">
        <f t="shared" si="601"/>
        <v>0</v>
      </c>
      <c r="GM833">
        <f t="shared" si="602"/>
        <v>0</v>
      </c>
      <c r="GN833">
        <f t="shared" si="603"/>
        <v>0</v>
      </c>
      <c r="GO833">
        <f t="shared" si="604"/>
        <v>0</v>
      </c>
      <c r="GP833">
        <f t="shared" si="605"/>
        <v>0</v>
      </c>
      <c r="GR833">
        <v>0</v>
      </c>
      <c r="GS833">
        <v>3</v>
      </c>
      <c r="GT833">
        <v>0</v>
      </c>
      <c r="GU833" t="s">
        <v>3</v>
      </c>
      <c r="GV833">
        <f t="shared" si="606"/>
        <v>0</v>
      </c>
      <c r="GW833">
        <v>1</v>
      </c>
      <c r="GX833">
        <f t="shared" si="607"/>
        <v>0</v>
      </c>
      <c r="HA833">
        <v>0</v>
      </c>
      <c r="HB833">
        <v>0</v>
      </c>
      <c r="HC833">
        <f>0</f>
        <v>0</v>
      </c>
      <c r="HE833" t="s">
        <v>3</v>
      </c>
      <c r="HF833" t="s">
        <v>3</v>
      </c>
      <c r="HM833" t="s">
        <v>3</v>
      </c>
      <c r="HN833" t="s">
        <v>614</v>
      </c>
      <c r="HO833" t="s">
        <v>615</v>
      </c>
      <c r="HP833" t="s">
        <v>612</v>
      </c>
      <c r="HQ833" t="s">
        <v>612</v>
      </c>
      <c r="IK833">
        <v>0</v>
      </c>
    </row>
    <row r="834" spans="1:245" x14ac:dyDescent="0.2">
      <c r="A834">
        <v>17</v>
      </c>
      <c r="B834">
        <v>1</v>
      </c>
      <c r="E834" t="s">
        <v>740</v>
      </c>
      <c r="F834" t="s">
        <v>621</v>
      </c>
      <c r="G834" t="s">
        <v>1039</v>
      </c>
      <c r="H834" t="s">
        <v>370</v>
      </c>
      <c r="I834">
        <v>0</v>
      </c>
      <c r="J834">
        <v>0</v>
      </c>
      <c r="K834">
        <v>0</v>
      </c>
      <c r="O834">
        <f>ROUND(CP834,2)</f>
        <v>0</v>
      </c>
      <c r="P834">
        <f>ROUND(CQ834*I834,2)</f>
        <v>0</v>
      </c>
      <c r="Q834">
        <f>ROUND(CR834*I834,2)</f>
        <v>0</v>
      </c>
      <c r="R834">
        <f>ROUND(CS834*I834,2)</f>
        <v>0</v>
      </c>
      <c r="S834">
        <f>ROUND(CT834*I834,2)</f>
        <v>0</v>
      </c>
      <c r="T834">
        <f t="shared" si="590"/>
        <v>0</v>
      </c>
      <c r="U834">
        <f>ROUND(CV834*I834,7)</f>
        <v>0</v>
      </c>
      <c r="V834">
        <f>ROUND(CW834*I834,7)</f>
        <v>0</v>
      </c>
      <c r="W834">
        <f t="shared" si="591"/>
        <v>0</v>
      </c>
      <c r="X834">
        <f t="shared" si="592"/>
        <v>0</v>
      </c>
      <c r="Y834">
        <f t="shared" si="593"/>
        <v>0</v>
      </c>
      <c r="AA834">
        <v>32945098</v>
      </c>
      <c r="AB834">
        <f t="shared" si="594"/>
        <v>2925</v>
      </c>
      <c r="AC834">
        <f>ROUND((ES834),6)</f>
        <v>2925</v>
      </c>
      <c r="AD834">
        <f>ROUND((((ET834)-(EU834))+AE834),6)</f>
        <v>0</v>
      </c>
      <c r="AE834">
        <f>ROUND((EU834),6)</f>
        <v>0</v>
      </c>
      <c r="AF834">
        <f>ROUND((EV834),6)</f>
        <v>0</v>
      </c>
      <c r="AG834">
        <f t="shared" si="595"/>
        <v>0</v>
      </c>
      <c r="AH834">
        <f>(EW834)</f>
        <v>0</v>
      </c>
      <c r="AI834">
        <f>(EX834)</f>
        <v>0</v>
      </c>
      <c r="AJ834">
        <f t="shared" si="596"/>
        <v>0</v>
      </c>
      <c r="AK834">
        <v>2925</v>
      </c>
      <c r="AL834">
        <v>2925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1</v>
      </c>
      <c r="AW834">
        <v>1</v>
      </c>
      <c r="AZ834">
        <v>1</v>
      </c>
      <c r="BA834">
        <v>1</v>
      </c>
      <c r="BB834">
        <v>1</v>
      </c>
      <c r="BC834">
        <v>1.63</v>
      </c>
      <c r="BD834" t="s">
        <v>3</v>
      </c>
      <c r="BE834" t="s">
        <v>3</v>
      </c>
      <c r="BF834" t="s">
        <v>3</v>
      </c>
      <c r="BG834" t="s">
        <v>3</v>
      </c>
      <c r="BH834">
        <v>3</v>
      </c>
      <c r="BI834">
        <v>2</v>
      </c>
      <c r="BJ834" t="s">
        <v>622</v>
      </c>
      <c r="BM834">
        <v>500002</v>
      </c>
      <c r="BN834">
        <v>0</v>
      </c>
      <c r="BO834" t="s">
        <v>621</v>
      </c>
      <c r="BP834">
        <v>1</v>
      </c>
      <c r="BQ834">
        <v>12</v>
      </c>
      <c r="BR834">
        <v>0</v>
      </c>
      <c r="BS834">
        <v>1</v>
      </c>
      <c r="BT834">
        <v>1</v>
      </c>
      <c r="BU834">
        <v>1</v>
      </c>
      <c r="BV834">
        <v>1</v>
      </c>
      <c r="BW834">
        <v>1</v>
      </c>
      <c r="BX834">
        <v>1</v>
      </c>
      <c r="BY834" t="s">
        <v>3</v>
      </c>
      <c r="BZ834">
        <v>0</v>
      </c>
      <c r="CA834">
        <v>0</v>
      </c>
      <c r="CB834" t="s">
        <v>3</v>
      </c>
      <c r="CE834">
        <v>0</v>
      </c>
      <c r="CF834">
        <v>0</v>
      </c>
      <c r="CG834">
        <v>0</v>
      </c>
      <c r="CM834">
        <v>0</v>
      </c>
      <c r="CN834" t="s">
        <v>3</v>
      </c>
      <c r="CO834">
        <v>0</v>
      </c>
      <c r="CP834">
        <f>(P834+Q834+S834+R834)</f>
        <v>0</v>
      </c>
      <c r="CQ834">
        <f>ROUND(AL834*BC834,2)</f>
        <v>4767.75</v>
      </c>
      <c r="CR834">
        <f>ROUND(AM834*BB834,2)</f>
        <v>0</v>
      </c>
      <c r="CS834">
        <f>ROUND(AN834*BS834,2)</f>
        <v>0</v>
      </c>
      <c r="CT834">
        <f>ROUND(AO834*BA834,2)</f>
        <v>0</v>
      </c>
      <c r="CU834">
        <f>AG834</f>
        <v>0</v>
      </c>
      <c r="CV834">
        <f>AH834</f>
        <v>0</v>
      </c>
      <c r="CW834">
        <f>AI834</f>
        <v>0</v>
      </c>
      <c r="CX834">
        <f>AJ834</f>
        <v>0</v>
      </c>
      <c r="CY834">
        <f>0</f>
        <v>0</v>
      </c>
      <c r="CZ834">
        <f>0</f>
        <v>0</v>
      </c>
      <c r="DC834" t="s">
        <v>3</v>
      </c>
      <c r="DD834" t="s">
        <v>3</v>
      </c>
      <c r="DE834" t="s">
        <v>3</v>
      </c>
      <c r="DF834" t="s">
        <v>3</v>
      </c>
      <c r="DG834" t="s">
        <v>3</v>
      </c>
      <c r="DH834" t="s">
        <v>3</v>
      </c>
      <c r="DI834" t="s">
        <v>3</v>
      </c>
      <c r="DJ834" t="s">
        <v>3</v>
      </c>
      <c r="DK834" t="s">
        <v>3</v>
      </c>
      <c r="DL834" t="s">
        <v>3</v>
      </c>
      <c r="DM834" t="s">
        <v>3</v>
      </c>
      <c r="DN834">
        <v>0</v>
      </c>
      <c r="DO834">
        <v>0</v>
      </c>
      <c r="DP834">
        <v>1</v>
      </c>
      <c r="DQ834">
        <v>1</v>
      </c>
      <c r="DU834">
        <v>1013</v>
      </c>
      <c r="DV834" t="s">
        <v>370</v>
      </c>
      <c r="DW834" t="s">
        <v>370</v>
      </c>
      <c r="DX834">
        <v>1</v>
      </c>
      <c r="DZ834" t="s">
        <v>3</v>
      </c>
      <c r="EA834" t="s">
        <v>3</v>
      </c>
      <c r="EB834" t="s">
        <v>3</v>
      </c>
      <c r="EC834" t="s">
        <v>3</v>
      </c>
      <c r="EE834">
        <v>31727908</v>
      </c>
      <c r="EF834">
        <v>12</v>
      </c>
      <c r="EG834" t="s">
        <v>623</v>
      </c>
      <c r="EH834">
        <v>0</v>
      </c>
      <c r="EI834" t="s">
        <v>3</v>
      </c>
      <c r="EJ834">
        <v>2</v>
      </c>
      <c r="EK834">
        <v>500002</v>
      </c>
      <c r="EL834" t="s">
        <v>624</v>
      </c>
      <c r="EM834" t="s">
        <v>625</v>
      </c>
      <c r="EO834" t="s">
        <v>3</v>
      </c>
      <c r="EQ834">
        <v>0</v>
      </c>
      <c r="ER834">
        <v>2925</v>
      </c>
      <c r="ES834">
        <v>2925</v>
      </c>
      <c r="ET834">
        <v>0</v>
      </c>
      <c r="EU834">
        <v>0</v>
      </c>
      <c r="EV834">
        <v>0</v>
      </c>
      <c r="EW834">
        <v>0</v>
      </c>
      <c r="EX834">
        <v>0</v>
      </c>
      <c r="EY834">
        <v>0</v>
      </c>
      <c r="FQ834">
        <v>0</v>
      </c>
      <c r="FR834">
        <f t="shared" si="600"/>
        <v>0</v>
      </c>
      <c r="FS834">
        <v>0</v>
      </c>
      <c r="FX834">
        <v>0</v>
      </c>
      <c r="FY834">
        <v>0</v>
      </c>
      <c r="GA834" t="s">
        <v>3</v>
      </c>
      <c r="GD834">
        <v>1</v>
      </c>
      <c r="GF834">
        <v>-1047960863</v>
      </c>
      <c r="GG834">
        <v>2</v>
      </c>
      <c r="GH834">
        <v>1</v>
      </c>
      <c r="GI834">
        <v>2</v>
      </c>
      <c r="GJ834">
        <v>0</v>
      </c>
      <c r="GK834">
        <v>0</v>
      </c>
      <c r="GL834">
        <f t="shared" si="601"/>
        <v>0</v>
      </c>
      <c r="GM834">
        <f t="shared" si="602"/>
        <v>0</v>
      </c>
      <c r="GN834">
        <f t="shared" si="603"/>
        <v>0</v>
      </c>
      <c r="GO834">
        <f t="shared" si="604"/>
        <v>0</v>
      </c>
      <c r="GP834">
        <f t="shared" si="605"/>
        <v>0</v>
      </c>
      <c r="GR834">
        <v>0</v>
      </c>
      <c r="GS834">
        <v>3</v>
      </c>
      <c r="GT834">
        <v>0</v>
      </c>
      <c r="GU834" t="s">
        <v>3</v>
      </c>
      <c r="GV834">
        <f t="shared" si="606"/>
        <v>0</v>
      </c>
      <c r="GW834">
        <v>1</v>
      </c>
      <c r="GX834">
        <f t="shared" si="607"/>
        <v>0</v>
      </c>
      <c r="HA834">
        <v>0</v>
      </c>
      <c r="HB834">
        <v>0</v>
      </c>
      <c r="HC834">
        <f>GV834*GW834</f>
        <v>0</v>
      </c>
      <c r="HE834" t="s">
        <v>3</v>
      </c>
      <c r="HF834" t="s">
        <v>3</v>
      </c>
      <c r="HM834" t="s">
        <v>3</v>
      </c>
      <c r="HN834" t="s">
        <v>3</v>
      </c>
      <c r="HO834" t="s">
        <v>3</v>
      </c>
      <c r="HP834" t="s">
        <v>3</v>
      </c>
      <c r="HQ834" t="s">
        <v>3</v>
      </c>
      <c r="IK834">
        <v>0</v>
      </c>
    </row>
    <row r="836" spans="1:245" x14ac:dyDescent="0.2">
      <c r="A836" s="2">
        <v>51</v>
      </c>
      <c r="B836" s="2">
        <f>B816</f>
        <v>1</v>
      </c>
      <c r="C836" s="2">
        <f>A816</f>
        <v>4</v>
      </c>
      <c r="D836" s="2">
        <f>ROW(A816)</f>
        <v>816</v>
      </c>
      <c r="E836" s="2"/>
      <c r="F836" s="2" t="str">
        <f>IF(F816&lt;&gt;"",F816,"")</f>
        <v>Новый раздел</v>
      </c>
      <c r="G836" s="2" t="str">
        <f>IF(G816&lt;&gt;"",G816,"")</f>
        <v>Ремонт потолка  раздевалки женской</v>
      </c>
      <c r="H836" s="2">
        <v>0</v>
      </c>
      <c r="I836" s="2"/>
      <c r="J836" s="2"/>
      <c r="K836" s="2"/>
      <c r="L836" s="2"/>
      <c r="M836" s="2"/>
      <c r="N836" s="2"/>
      <c r="O836" s="2">
        <f t="shared" ref="O836:T836" si="615">ROUND(AB836,2)</f>
        <v>0</v>
      </c>
      <c r="P836" s="2">
        <f t="shared" si="615"/>
        <v>0</v>
      </c>
      <c r="Q836" s="2">
        <f t="shared" si="615"/>
        <v>0</v>
      </c>
      <c r="R836" s="2">
        <f t="shared" si="615"/>
        <v>0</v>
      </c>
      <c r="S836" s="2">
        <f t="shared" si="615"/>
        <v>0</v>
      </c>
      <c r="T836" s="2">
        <f t="shared" si="615"/>
        <v>0</v>
      </c>
      <c r="U836" s="2">
        <f>AH836</f>
        <v>0</v>
      </c>
      <c r="V836" s="2">
        <f>AI836</f>
        <v>0</v>
      </c>
      <c r="W836" s="2">
        <f>ROUND(AJ836,2)</f>
        <v>0</v>
      </c>
      <c r="X836" s="2">
        <f>ROUND(AK836,2)</f>
        <v>0</v>
      </c>
      <c r="Y836" s="2">
        <f>ROUND(AL836,2)</f>
        <v>0</v>
      </c>
      <c r="Z836" s="2"/>
      <c r="AA836" s="2"/>
      <c r="AB836" s="2">
        <f>ROUND(SUMIF(AA820:AA834,"=32945098",O820:O834),2)</f>
        <v>0</v>
      </c>
      <c r="AC836" s="2">
        <f>ROUND(SUMIF(AA820:AA834,"=32945098",P820:P834),2)</f>
        <v>0</v>
      </c>
      <c r="AD836" s="2">
        <f>ROUND(SUMIF(AA820:AA834,"=32945098",Q820:Q834),2)</f>
        <v>0</v>
      </c>
      <c r="AE836" s="2">
        <f>ROUND(SUMIF(AA820:AA834,"=32945098",R820:R834),2)</f>
        <v>0</v>
      </c>
      <c r="AF836" s="2">
        <f>ROUND(SUMIF(AA820:AA834,"=32945098",S820:S834),2)</f>
        <v>0</v>
      </c>
      <c r="AG836" s="2">
        <f>ROUND(SUMIF(AA820:AA834,"=32945098",T820:T834),2)</f>
        <v>0</v>
      </c>
      <c r="AH836" s="2">
        <f>SUMIF(AA820:AA834,"=32945098",U820:U834)</f>
        <v>0</v>
      </c>
      <c r="AI836" s="2">
        <f>SUMIF(AA820:AA834,"=32945098",V820:V834)</f>
        <v>0</v>
      </c>
      <c r="AJ836" s="2">
        <f>ROUND(SUMIF(AA820:AA834,"=32945098",W820:W834),2)</f>
        <v>0</v>
      </c>
      <c r="AK836" s="2">
        <f>ROUND(SUMIF(AA820:AA834,"=32945098",X820:X834),2)</f>
        <v>0</v>
      </c>
      <c r="AL836" s="2">
        <f>ROUND(SUMIF(AA820:AA834,"=32945098",Y820:Y834),2)</f>
        <v>0</v>
      </c>
      <c r="AM836" s="2"/>
      <c r="AN836" s="2"/>
      <c r="AO836" s="2">
        <f t="shared" ref="AO836:BD836" si="616">ROUND(BX836,2)</f>
        <v>494.67</v>
      </c>
      <c r="AP836" s="2">
        <f t="shared" si="616"/>
        <v>0</v>
      </c>
      <c r="AQ836" s="2">
        <f t="shared" si="616"/>
        <v>0</v>
      </c>
      <c r="AR836" s="2">
        <f t="shared" si="616"/>
        <v>0</v>
      </c>
      <c r="AS836" s="2">
        <f t="shared" si="616"/>
        <v>0</v>
      </c>
      <c r="AT836" s="2">
        <f t="shared" si="616"/>
        <v>0</v>
      </c>
      <c r="AU836" s="2">
        <f t="shared" si="616"/>
        <v>0</v>
      </c>
      <c r="AV836" s="2">
        <f t="shared" si="616"/>
        <v>-494.67</v>
      </c>
      <c r="AW836" s="2">
        <f t="shared" si="616"/>
        <v>0</v>
      </c>
      <c r="AX836" s="2">
        <f t="shared" si="616"/>
        <v>494.67</v>
      </c>
      <c r="AY836" s="2">
        <f t="shared" si="616"/>
        <v>-494.67</v>
      </c>
      <c r="AZ836" s="2">
        <f t="shared" si="616"/>
        <v>0</v>
      </c>
      <c r="BA836" s="2">
        <f t="shared" si="616"/>
        <v>0</v>
      </c>
      <c r="BB836" s="2">
        <f t="shared" si="616"/>
        <v>0</v>
      </c>
      <c r="BC836" s="2">
        <f t="shared" si="616"/>
        <v>0</v>
      </c>
      <c r="BD836" s="2">
        <f t="shared" si="616"/>
        <v>0</v>
      </c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>
        <f>ROUND(SUMIF(AA820:AA834,"=32945098",FQ820:FQ834),2)</f>
        <v>494.67</v>
      </c>
      <c r="BY836" s="2">
        <f>ROUND(SUMIF(AA820:AA834,"=32945098",FR820:FR834),2)</f>
        <v>0</v>
      </c>
      <c r="BZ836" s="2">
        <f>ROUND(SUMIF(AA820:AA834,"=32945098",GL820:GL834),2)</f>
        <v>0</v>
      </c>
      <c r="CA836" s="2">
        <f>ROUND(SUMIF(AA820:AA834,"=32945098",GM820:GM834),2)</f>
        <v>0</v>
      </c>
      <c r="CB836" s="2">
        <f>ROUND(SUMIF(AA820:AA834,"=32945098",GN820:GN834),2)</f>
        <v>0</v>
      </c>
      <c r="CC836" s="2">
        <f>ROUND(SUMIF(AA820:AA834,"=32945098",GO820:GO834),2)</f>
        <v>0</v>
      </c>
      <c r="CD836" s="2">
        <f>ROUND(SUMIF(AA820:AA834,"=32945098",GP820:GP834),2)</f>
        <v>0</v>
      </c>
      <c r="CE836" s="2">
        <f>AC836-BX836</f>
        <v>-494.67</v>
      </c>
      <c r="CF836" s="2">
        <f>AC836-BY836</f>
        <v>0</v>
      </c>
      <c r="CG836" s="2">
        <f>BX836-BZ836</f>
        <v>494.67</v>
      </c>
      <c r="CH836" s="2">
        <f>AC836-BX836-BY836+BZ836</f>
        <v>-494.67</v>
      </c>
      <c r="CI836" s="2">
        <f>BY836-BZ836</f>
        <v>0</v>
      </c>
      <c r="CJ836" s="2">
        <f>ROUND(SUMIF(AA820:AA834,"=32945098",GX820:GX834),2)</f>
        <v>0</v>
      </c>
      <c r="CK836" s="2">
        <f>ROUND(SUMIF(AA820:AA834,"=32945098",GY820:GY834),2)</f>
        <v>0</v>
      </c>
      <c r="CL836" s="2">
        <f>ROUND(SUMIF(AA820:AA834,"=32945098",GZ820:GZ834),2)</f>
        <v>0</v>
      </c>
      <c r="CM836" s="2">
        <f>ROUND(SUMIF(AA820:AA834,"=32945098",HD820:HD834),2)</f>
        <v>0</v>
      </c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3"/>
      <c r="DH836" s="3"/>
      <c r="DI836" s="3"/>
      <c r="DJ836" s="3"/>
      <c r="DK836" s="3"/>
      <c r="DL836" s="3"/>
      <c r="DM836" s="3"/>
      <c r="DN836" s="3"/>
      <c r="DO836" s="3"/>
      <c r="DP836" s="3"/>
      <c r="DQ836" s="3"/>
      <c r="DR836" s="3"/>
      <c r="DS836" s="3"/>
      <c r="DT836" s="3"/>
      <c r="DU836" s="3"/>
      <c r="DV836" s="3"/>
      <c r="DW836" s="3"/>
      <c r="DX836" s="3"/>
      <c r="DY836" s="3"/>
      <c r="DZ836" s="3"/>
      <c r="EA836" s="3"/>
      <c r="EB836" s="3"/>
      <c r="EC836" s="3"/>
      <c r="ED836" s="3"/>
      <c r="EE836" s="3"/>
      <c r="EF836" s="3"/>
      <c r="EG836" s="3"/>
      <c r="EH836" s="3"/>
      <c r="EI836" s="3"/>
      <c r="EJ836" s="3"/>
      <c r="EK836" s="3"/>
      <c r="EL836" s="3"/>
      <c r="EM836" s="3"/>
      <c r="EN836" s="3"/>
      <c r="EO836" s="3"/>
      <c r="EP836" s="3"/>
      <c r="EQ836" s="3"/>
      <c r="ER836" s="3"/>
      <c r="ES836" s="3"/>
      <c r="ET836" s="3"/>
      <c r="EU836" s="3"/>
      <c r="EV836" s="3"/>
      <c r="EW836" s="3"/>
      <c r="EX836" s="3"/>
      <c r="EY836" s="3"/>
      <c r="EZ836" s="3"/>
      <c r="FA836" s="3"/>
      <c r="FB836" s="3"/>
      <c r="FC836" s="3"/>
      <c r="FD836" s="3"/>
      <c r="FE836" s="3"/>
      <c r="FF836" s="3"/>
      <c r="FG836" s="3"/>
      <c r="FH836" s="3"/>
      <c r="FI836" s="3"/>
      <c r="FJ836" s="3"/>
      <c r="FK836" s="3"/>
      <c r="FL836" s="3"/>
      <c r="FM836" s="3"/>
      <c r="FN836" s="3"/>
      <c r="FO836" s="3"/>
      <c r="FP836" s="3"/>
      <c r="FQ836" s="3"/>
      <c r="FR836" s="3"/>
      <c r="FS836" s="3"/>
      <c r="FT836" s="3"/>
      <c r="FU836" s="3"/>
      <c r="FV836" s="3"/>
      <c r="FW836" s="3"/>
      <c r="FX836" s="3"/>
      <c r="FY836" s="3"/>
      <c r="FZ836" s="3"/>
      <c r="GA836" s="3"/>
      <c r="GB836" s="3"/>
      <c r="GC836" s="3"/>
      <c r="GD836" s="3"/>
      <c r="GE836" s="3"/>
      <c r="GF836" s="3"/>
      <c r="GG836" s="3"/>
      <c r="GH836" s="3"/>
      <c r="GI836" s="3"/>
      <c r="GJ836" s="3"/>
      <c r="GK836" s="3"/>
      <c r="GL836" s="3"/>
      <c r="GM836" s="3"/>
      <c r="GN836" s="3"/>
      <c r="GO836" s="3"/>
      <c r="GP836" s="3"/>
      <c r="GQ836" s="3"/>
      <c r="GR836" s="3"/>
      <c r="GS836" s="3"/>
      <c r="GT836" s="3"/>
      <c r="GU836" s="3"/>
      <c r="GV836" s="3"/>
      <c r="GW836" s="3"/>
      <c r="GX836" s="3">
        <v>0</v>
      </c>
    </row>
    <row r="838" spans="1:245" x14ac:dyDescent="0.2">
      <c r="A838" s="4">
        <v>50</v>
      </c>
      <c r="B838" s="4">
        <v>0</v>
      </c>
      <c r="C838" s="4">
        <v>0</v>
      </c>
      <c r="D838" s="4">
        <v>1</v>
      </c>
      <c r="E838" s="4">
        <v>201</v>
      </c>
      <c r="F838" s="4">
        <f>ROUND(Source!O836,O838)</f>
        <v>0</v>
      </c>
      <c r="G838" s="4" t="s">
        <v>107</v>
      </c>
      <c r="H838" s="4" t="s">
        <v>108</v>
      </c>
      <c r="I838" s="4"/>
      <c r="J838" s="4"/>
      <c r="K838" s="4">
        <v>201</v>
      </c>
      <c r="L838" s="4">
        <v>1</v>
      </c>
      <c r="M838" s="4">
        <v>3</v>
      </c>
      <c r="N838" s="4" t="s">
        <v>3</v>
      </c>
      <c r="O838" s="4">
        <v>2</v>
      </c>
      <c r="P838" s="4"/>
      <c r="Q838" s="4"/>
      <c r="R838" s="4"/>
      <c r="S838" s="4"/>
      <c r="T838" s="4"/>
      <c r="U838" s="4"/>
      <c r="V838" s="4"/>
      <c r="W838" s="4">
        <v>32266.16</v>
      </c>
      <c r="X838" s="4">
        <v>1</v>
      </c>
      <c r="Y838" s="4">
        <v>32266.16</v>
      </c>
      <c r="Z838" s="4"/>
      <c r="AA838" s="4"/>
      <c r="AB838" s="4"/>
    </row>
    <row r="839" spans="1:245" x14ac:dyDescent="0.2">
      <c r="A839" s="4">
        <v>50</v>
      </c>
      <c r="B839" s="4">
        <v>0</v>
      </c>
      <c r="C839" s="4">
        <v>0</v>
      </c>
      <c r="D839" s="4">
        <v>1</v>
      </c>
      <c r="E839" s="4">
        <v>202</v>
      </c>
      <c r="F839" s="4">
        <f>ROUND(Source!P836,O839)</f>
        <v>0</v>
      </c>
      <c r="G839" s="4" t="s">
        <v>109</v>
      </c>
      <c r="H839" s="4" t="s">
        <v>110</v>
      </c>
      <c r="I839" s="4"/>
      <c r="J839" s="4"/>
      <c r="K839" s="4">
        <v>202</v>
      </c>
      <c r="L839" s="4">
        <v>2</v>
      </c>
      <c r="M839" s="4">
        <v>3</v>
      </c>
      <c r="N839" s="4" t="s">
        <v>3</v>
      </c>
      <c r="O839" s="4">
        <v>2</v>
      </c>
      <c r="P839" s="4"/>
      <c r="Q839" s="4"/>
      <c r="R839" s="4"/>
      <c r="S839" s="4"/>
      <c r="T839" s="4"/>
      <c r="U839" s="4"/>
      <c r="V839" s="4"/>
      <c r="W839" s="4">
        <v>22748.67</v>
      </c>
      <c r="X839" s="4">
        <v>1</v>
      </c>
      <c r="Y839" s="4">
        <v>22748.67</v>
      </c>
      <c r="Z839" s="4"/>
      <c r="AA839" s="4"/>
      <c r="AB839" s="4"/>
    </row>
    <row r="840" spans="1:245" x14ac:dyDescent="0.2">
      <c r="A840" s="4">
        <v>50</v>
      </c>
      <c r="B840" s="4">
        <v>0</v>
      </c>
      <c r="C840" s="4">
        <v>0</v>
      </c>
      <c r="D840" s="4">
        <v>1</v>
      </c>
      <c r="E840" s="4">
        <v>222</v>
      </c>
      <c r="F840" s="4">
        <f>ROUND(Source!AO836,O840)</f>
        <v>494.67</v>
      </c>
      <c r="G840" s="4" t="s">
        <v>111</v>
      </c>
      <c r="H840" s="4" t="s">
        <v>112</v>
      </c>
      <c r="I840" s="4"/>
      <c r="J840" s="4"/>
      <c r="K840" s="4">
        <v>222</v>
      </c>
      <c r="L840" s="4">
        <v>3</v>
      </c>
      <c r="M840" s="4">
        <v>3</v>
      </c>
      <c r="N840" s="4" t="s">
        <v>3</v>
      </c>
      <c r="O840" s="4">
        <v>2</v>
      </c>
      <c r="P840" s="4"/>
      <c r="Q840" s="4"/>
      <c r="R840" s="4"/>
      <c r="S840" s="4"/>
      <c r="T840" s="4"/>
      <c r="U840" s="4"/>
      <c r="V840" s="4"/>
      <c r="W840" s="4">
        <v>494.67</v>
      </c>
      <c r="X840" s="4">
        <v>1</v>
      </c>
      <c r="Y840" s="4">
        <v>494.67</v>
      </c>
      <c r="Z840" s="4"/>
      <c r="AA840" s="4"/>
      <c r="AB840" s="4"/>
    </row>
    <row r="841" spans="1:245" x14ac:dyDescent="0.2">
      <c r="A841" s="4">
        <v>50</v>
      </c>
      <c r="B841" s="4">
        <v>0</v>
      </c>
      <c r="C841" s="4">
        <v>0</v>
      </c>
      <c r="D841" s="4">
        <v>1</v>
      </c>
      <c r="E841" s="4">
        <v>225</v>
      </c>
      <c r="F841" s="4">
        <f>ROUND(Source!AV836,O841)</f>
        <v>-494.67</v>
      </c>
      <c r="G841" s="4" t="s">
        <v>113</v>
      </c>
      <c r="H841" s="4" t="s">
        <v>114</v>
      </c>
      <c r="I841" s="4"/>
      <c r="J841" s="4"/>
      <c r="K841" s="4">
        <v>225</v>
      </c>
      <c r="L841" s="4">
        <v>4</v>
      </c>
      <c r="M841" s="4">
        <v>3</v>
      </c>
      <c r="N841" s="4" t="s">
        <v>3</v>
      </c>
      <c r="O841" s="4">
        <v>2</v>
      </c>
      <c r="P841" s="4"/>
      <c r="Q841" s="4"/>
      <c r="R841" s="4"/>
      <c r="S841" s="4"/>
      <c r="T841" s="4"/>
      <c r="U841" s="4"/>
      <c r="V841" s="4"/>
      <c r="W841" s="4">
        <v>22748.67</v>
      </c>
      <c r="X841" s="4">
        <v>1</v>
      </c>
      <c r="Y841" s="4">
        <v>22748.67</v>
      </c>
      <c r="Z841" s="4"/>
      <c r="AA841" s="4"/>
      <c r="AB841" s="4"/>
    </row>
    <row r="842" spans="1:245" x14ac:dyDescent="0.2">
      <c r="A842" s="4">
        <v>50</v>
      </c>
      <c r="B842" s="4">
        <v>0</v>
      </c>
      <c r="C842" s="4">
        <v>0</v>
      </c>
      <c r="D842" s="4">
        <v>1</v>
      </c>
      <c r="E842" s="4">
        <v>226</v>
      </c>
      <c r="F842" s="4">
        <f>ROUND(Source!AW836,O842)</f>
        <v>0</v>
      </c>
      <c r="G842" s="4" t="s">
        <v>115</v>
      </c>
      <c r="H842" s="4" t="s">
        <v>116</v>
      </c>
      <c r="I842" s="4"/>
      <c r="J842" s="4"/>
      <c r="K842" s="4">
        <v>226</v>
      </c>
      <c r="L842" s="4">
        <v>5</v>
      </c>
      <c r="M842" s="4">
        <v>3</v>
      </c>
      <c r="N842" s="4" t="s">
        <v>3</v>
      </c>
      <c r="O842" s="4">
        <v>2</v>
      </c>
      <c r="P842" s="4"/>
      <c r="Q842" s="4"/>
      <c r="R842" s="4"/>
      <c r="S842" s="4"/>
      <c r="T842" s="4"/>
      <c r="U842" s="4"/>
      <c r="V842" s="4"/>
      <c r="W842" s="4">
        <v>22748.67</v>
      </c>
      <c r="X842" s="4">
        <v>1</v>
      </c>
      <c r="Y842" s="4">
        <v>22748.67</v>
      </c>
      <c r="Z842" s="4"/>
      <c r="AA842" s="4"/>
      <c r="AB842" s="4"/>
    </row>
    <row r="843" spans="1:245" x14ac:dyDescent="0.2">
      <c r="A843" s="4">
        <v>50</v>
      </c>
      <c r="B843" s="4">
        <v>0</v>
      </c>
      <c r="C843" s="4">
        <v>0</v>
      </c>
      <c r="D843" s="4">
        <v>1</v>
      </c>
      <c r="E843" s="4">
        <v>227</v>
      </c>
      <c r="F843" s="4">
        <f>ROUND(Source!AX836,O843)</f>
        <v>494.67</v>
      </c>
      <c r="G843" s="4" t="s">
        <v>117</v>
      </c>
      <c r="H843" s="4" t="s">
        <v>118</v>
      </c>
      <c r="I843" s="4"/>
      <c r="J843" s="4"/>
      <c r="K843" s="4">
        <v>227</v>
      </c>
      <c r="L843" s="4">
        <v>6</v>
      </c>
      <c r="M843" s="4">
        <v>3</v>
      </c>
      <c r="N843" s="4" t="s">
        <v>3</v>
      </c>
      <c r="O843" s="4">
        <v>2</v>
      </c>
      <c r="P843" s="4"/>
      <c r="Q843" s="4"/>
      <c r="R843" s="4"/>
      <c r="S843" s="4"/>
      <c r="T843" s="4"/>
      <c r="U843" s="4"/>
      <c r="V843" s="4"/>
      <c r="W843" s="4">
        <v>0</v>
      </c>
      <c r="X843" s="4">
        <v>1</v>
      </c>
      <c r="Y843" s="4">
        <v>0</v>
      </c>
      <c r="Z843" s="4"/>
      <c r="AA843" s="4"/>
      <c r="AB843" s="4"/>
    </row>
    <row r="844" spans="1:245" x14ac:dyDescent="0.2">
      <c r="A844" s="4">
        <v>50</v>
      </c>
      <c r="B844" s="4">
        <v>0</v>
      </c>
      <c r="C844" s="4">
        <v>0</v>
      </c>
      <c r="D844" s="4">
        <v>1</v>
      </c>
      <c r="E844" s="4">
        <v>228</v>
      </c>
      <c r="F844" s="4">
        <f>ROUND(Source!AY836,O844)</f>
        <v>-494.67</v>
      </c>
      <c r="G844" s="4" t="s">
        <v>119</v>
      </c>
      <c r="H844" s="4" t="s">
        <v>120</v>
      </c>
      <c r="I844" s="4"/>
      <c r="J844" s="4"/>
      <c r="K844" s="4">
        <v>228</v>
      </c>
      <c r="L844" s="4">
        <v>7</v>
      </c>
      <c r="M844" s="4">
        <v>3</v>
      </c>
      <c r="N844" s="4" t="s">
        <v>3</v>
      </c>
      <c r="O844" s="4">
        <v>2</v>
      </c>
      <c r="P844" s="4"/>
      <c r="Q844" s="4"/>
      <c r="R844" s="4"/>
      <c r="S844" s="4"/>
      <c r="T844" s="4"/>
      <c r="U844" s="4"/>
      <c r="V844" s="4"/>
      <c r="W844" s="4">
        <v>22748.67</v>
      </c>
      <c r="X844" s="4">
        <v>1</v>
      </c>
      <c r="Y844" s="4">
        <v>22748.67</v>
      </c>
      <c r="Z844" s="4"/>
      <c r="AA844" s="4"/>
      <c r="AB844" s="4"/>
    </row>
    <row r="845" spans="1:245" x14ac:dyDescent="0.2">
      <c r="A845" s="4">
        <v>50</v>
      </c>
      <c r="B845" s="4">
        <v>0</v>
      </c>
      <c r="C845" s="4">
        <v>0</v>
      </c>
      <c r="D845" s="4">
        <v>1</v>
      </c>
      <c r="E845" s="4">
        <v>216</v>
      </c>
      <c r="F845" s="4">
        <f>ROUND(Source!AP836,O845)</f>
        <v>0</v>
      </c>
      <c r="G845" s="4" t="s">
        <v>121</v>
      </c>
      <c r="H845" s="4" t="s">
        <v>122</v>
      </c>
      <c r="I845" s="4"/>
      <c r="J845" s="4"/>
      <c r="K845" s="4">
        <v>216</v>
      </c>
      <c r="L845" s="4">
        <v>8</v>
      </c>
      <c r="M845" s="4">
        <v>3</v>
      </c>
      <c r="N845" s="4" t="s">
        <v>3</v>
      </c>
      <c r="O845" s="4">
        <v>2</v>
      </c>
      <c r="P845" s="4"/>
      <c r="Q845" s="4"/>
      <c r="R845" s="4"/>
      <c r="S845" s="4"/>
      <c r="T845" s="4"/>
      <c r="U845" s="4"/>
      <c r="V845" s="4"/>
      <c r="W845" s="4">
        <v>0</v>
      </c>
      <c r="X845" s="4">
        <v>1</v>
      </c>
      <c r="Y845" s="4">
        <v>0</v>
      </c>
      <c r="Z845" s="4"/>
      <c r="AA845" s="4"/>
      <c r="AB845" s="4"/>
    </row>
    <row r="846" spans="1:245" x14ac:dyDescent="0.2">
      <c r="A846" s="4">
        <v>50</v>
      </c>
      <c r="B846" s="4">
        <v>0</v>
      </c>
      <c r="C846" s="4">
        <v>0</v>
      </c>
      <c r="D846" s="4">
        <v>1</v>
      </c>
      <c r="E846" s="4">
        <v>223</v>
      </c>
      <c r="F846" s="4">
        <f>ROUND(Source!AQ836,O846)</f>
        <v>0</v>
      </c>
      <c r="G846" s="4" t="s">
        <v>123</v>
      </c>
      <c r="H846" s="4" t="s">
        <v>124</v>
      </c>
      <c r="I846" s="4"/>
      <c r="J846" s="4"/>
      <c r="K846" s="4">
        <v>223</v>
      </c>
      <c r="L846" s="4">
        <v>9</v>
      </c>
      <c r="M846" s="4">
        <v>3</v>
      </c>
      <c r="N846" s="4" t="s">
        <v>3</v>
      </c>
      <c r="O846" s="4">
        <v>2</v>
      </c>
      <c r="P846" s="4"/>
      <c r="Q846" s="4"/>
      <c r="R846" s="4"/>
      <c r="S846" s="4"/>
      <c r="T846" s="4"/>
      <c r="U846" s="4"/>
      <c r="V846" s="4"/>
      <c r="W846" s="4">
        <v>0</v>
      </c>
      <c r="X846" s="4">
        <v>1</v>
      </c>
      <c r="Y846" s="4">
        <v>0</v>
      </c>
      <c r="Z846" s="4"/>
      <c r="AA846" s="4"/>
      <c r="AB846" s="4"/>
    </row>
    <row r="847" spans="1:245" x14ac:dyDescent="0.2">
      <c r="A847" s="4">
        <v>50</v>
      </c>
      <c r="B847" s="4">
        <v>0</v>
      </c>
      <c r="C847" s="4">
        <v>0</v>
      </c>
      <c r="D847" s="4">
        <v>1</v>
      </c>
      <c r="E847" s="4">
        <v>229</v>
      </c>
      <c r="F847" s="4">
        <f>ROUND(Source!AZ836,O847)</f>
        <v>0</v>
      </c>
      <c r="G847" s="4" t="s">
        <v>125</v>
      </c>
      <c r="H847" s="4" t="s">
        <v>126</v>
      </c>
      <c r="I847" s="4"/>
      <c r="J847" s="4"/>
      <c r="K847" s="4">
        <v>229</v>
      </c>
      <c r="L847" s="4">
        <v>10</v>
      </c>
      <c r="M847" s="4">
        <v>3</v>
      </c>
      <c r="N847" s="4" t="s">
        <v>3</v>
      </c>
      <c r="O847" s="4">
        <v>2</v>
      </c>
      <c r="P847" s="4"/>
      <c r="Q847" s="4"/>
      <c r="R847" s="4"/>
      <c r="S847" s="4"/>
      <c r="T847" s="4"/>
      <c r="U847" s="4"/>
      <c r="V847" s="4"/>
      <c r="W847" s="4">
        <v>0</v>
      </c>
      <c r="X847" s="4">
        <v>1</v>
      </c>
      <c r="Y847" s="4">
        <v>0</v>
      </c>
      <c r="Z847" s="4"/>
      <c r="AA847" s="4"/>
      <c r="AB847" s="4"/>
    </row>
    <row r="848" spans="1:245" x14ac:dyDescent="0.2">
      <c r="A848" s="4">
        <v>50</v>
      </c>
      <c r="B848" s="4">
        <v>0</v>
      </c>
      <c r="C848" s="4">
        <v>0</v>
      </c>
      <c r="D848" s="4">
        <v>1</v>
      </c>
      <c r="E848" s="4">
        <v>203</v>
      </c>
      <c r="F848" s="4">
        <f>ROUND(Source!Q836,O848)</f>
        <v>0</v>
      </c>
      <c r="G848" s="4" t="s">
        <v>127</v>
      </c>
      <c r="H848" s="4" t="s">
        <v>128</v>
      </c>
      <c r="I848" s="4"/>
      <c r="J848" s="4"/>
      <c r="K848" s="4">
        <v>203</v>
      </c>
      <c r="L848" s="4">
        <v>11</v>
      </c>
      <c r="M848" s="4">
        <v>3</v>
      </c>
      <c r="N848" s="4" t="s">
        <v>3</v>
      </c>
      <c r="O848" s="4">
        <v>2</v>
      </c>
      <c r="P848" s="4"/>
      <c r="Q848" s="4"/>
      <c r="R848" s="4"/>
      <c r="S848" s="4"/>
      <c r="T848" s="4"/>
      <c r="U848" s="4"/>
      <c r="V848" s="4"/>
      <c r="W848" s="4">
        <v>6.96</v>
      </c>
      <c r="X848" s="4">
        <v>1</v>
      </c>
      <c r="Y848" s="4">
        <v>6.96</v>
      </c>
      <c r="Z848" s="4"/>
      <c r="AA848" s="4"/>
      <c r="AB848" s="4"/>
    </row>
    <row r="849" spans="1:28" x14ac:dyDescent="0.2">
      <c r="A849" s="4">
        <v>50</v>
      </c>
      <c r="B849" s="4">
        <v>0</v>
      </c>
      <c r="C849" s="4">
        <v>0</v>
      </c>
      <c r="D849" s="4">
        <v>1</v>
      </c>
      <c r="E849" s="4">
        <v>231</v>
      </c>
      <c r="F849" s="4">
        <f>ROUND(Source!BB836,O849)</f>
        <v>0</v>
      </c>
      <c r="G849" s="4" t="s">
        <v>129</v>
      </c>
      <c r="H849" s="4" t="s">
        <v>130</v>
      </c>
      <c r="I849" s="4"/>
      <c r="J849" s="4"/>
      <c r="K849" s="4">
        <v>231</v>
      </c>
      <c r="L849" s="4">
        <v>12</v>
      </c>
      <c r="M849" s="4">
        <v>3</v>
      </c>
      <c r="N849" s="4" t="s">
        <v>3</v>
      </c>
      <c r="O849" s="4">
        <v>2</v>
      </c>
      <c r="P849" s="4"/>
      <c r="Q849" s="4"/>
      <c r="R849" s="4"/>
      <c r="S849" s="4"/>
      <c r="T849" s="4"/>
      <c r="U849" s="4"/>
      <c r="V849" s="4"/>
      <c r="W849" s="4">
        <v>0</v>
      </c>
      <c r="X849" s="4">
        <v>1</v>
      </c>
      <c r="Y849" s="4">
        <v>0</v>
      </c>
      <c r="Z849" s="4"/>
      <c r="AA849" s="4"/>
      <c r="AB849" s="4"/>
    </row>
    <row r="850" spans="1:28" x14ac:dyDescent="0.2">
      <c r="A850" s="4">
        <v>50</v>
      </c>
      <c r="B850" s="4">
        <v>0</v>
      </c>
      <c r="C850" s="4">
        <v>0</v>
      </c>
      <c r="D850" s="4">
        <v>1</v>
      </c>
      <c r="E850" s="4">
        <v>204</v>
      </c>
      <c r="F850" s="4">
        <f>ROUND(Source!R836,O850)</f>
        <v>0</v>
      </c>
      <c r="G850" s="4" t="s">
        <v>131</v>
      </c>
      <c r="H850" s="4" t="s">
        <v>132</v>
      </c>
      <c r="I850" s="4"/>
      <c r="J850" s="4"/>
      <c r="K850" s="4">
        <v>204</v>
      </c>
      <c r="L850" s="4">
        <v>13</v>
      </c>
      <c r="M850" s="4">
        <v>3</v>
      </c>
      <c r="N850" s="4" t="s">
        <v>3</v>
      </c>
      <c r="O850" s="4">
        <v>2</v>
      </c>
      <c r="P850" s="4"/>
      <c r="Q850" s="4"/>
      <c r="R850" s="4"/>
      <c r="S850" s="4"/>
      <c r="T850" s="4"/>
      <c r="U850" s="4"/>
      <c r="V850" s="4"/>
      <c r="W850" s="4">
        <v>7.06</v>
      </c>
      <c r="X850" s="4">
        <v>1</v>
      </c>
      <c r="Y850" s="4">
        <v>7.06</v>
      </c>
      <c r="Z850" s="4"/>
      <c r="AA850" s="4"/>
      <c r="AB850" s="4"/>
    </row>
    <row r="851" spans="1:28" x14ac:dyDescent="0.2">
      <c r="A851" s="4">
        <v>50</v>
      </c>
      <c r="B851" s="4">
        <v>0</v>
      </c>
      <c r="C851" s="4">
        <v>0</v>
      </c>
      <c r="D851" s="4">
        <v>1</v>
      </c>
      <c r="E851" s="4">
        <v>205</v>
      </c>
      <c r="F851" s="4">
        <f>ROUND(Source!S836,O851)</f>
        <v>0</v>
      </c>
      <c r="G851" s="4" t="s">
        <v>133</v>
      </c>
      <c r="H851" s="4" t="s">
        <v>134</v>
      </c>
      <c r="I851" s="4"/>
      <c r="J851" s="4"/>
      <c r="K851" s="4">
        <v>205</v>
      </c>
      <c r="L851" s="4">
        <v>14</v>
      </c>
      <c r="M851" s="4">
        <v>3</v>
      </c>
      <c r="N851" s="4" t="s">
        <v>3</v>
      </c>
      <c r="O851" s="4">
        <v>2</v>
      </c>
      <c r="P851" s="4"/>
      <c r="Q851" s="4"/>
      <c r="R851" s="4"/>
      <c r="S851" s="4"/>
      <c r="T851" s="4"/>
      <c r="U851" s="4"/>
      <c r="V851" s="4"/>
      <c r="W851" s="4">
        <v>9503.4699999999993</v>
      </c>
      <c r="X851" s="4">
        <v>1</v>
      </c>
      <c r="Y851" s="4">
        <v>9503.4699999999993</v>
      </c>
      <c r="Z851" s="4"/>
      <c r="AA851" s="4"/>
      <c r="AB851" s="4"/>
    </row>
    <row r="852" spans="1:28" x14ac:dyDescent="0.2">
      <c r="A852" s="4">
        <v>50</v>
      </c>
      <c r="B852" s="4">
        <v>0</v>
      </c>
      <c r="C852" s="4">
        <v>0</v>
      </c>
      <c r="D852" s="4">
        <v>1</v>
      </c>
      <c r="E852" s="4">
        <v>232</v>
      </c>
      <c r="F852" s="4">
        <f>ROUND(Source!BC836,O852)</f>
        <v>0</v>
      </c>
      <c r="G852" s="4" t="s">
        <v>135</v>
      </c>
      <c r="H852" s="4" t="s">
        <v>136</v>
      </c>
      <c r="I852" s="4"/>
      <c r="J852" s="4"/>
      <c r="K852" s="4">
        <v>232</v>
      </c>
      <c r="L852" s="4">
        <v>15</v>
      </c>
      <c r="M852" s="4">
        <v>3</v>
      </c>
      <c r="N852" s="4" t="s">
        <v>3</v>
      </c>
      <c r="O852" s="4">
        <v>2</v>
      </c>
      <c r="P852" s="4"/>
      <c r="Q852" s="4"/>
      <c r="R852" s="4"/>
      <c r="S852" s="4"/>
      <c r="T852" s="4"/>
      <c r="U852" s="4"/>
      <c r="V852" s="4"/>
      <c r="W852" s="4">
        <v>0</v>
      </c>
      <c r="X852" s="4">
        <v>1</v>
      </c>
      <c r="Y852" s="4">
        <v>0</v>
      </c>
      <c r="Z852" s="4"/>
      <c r="AA852" s="4"/>
      <c r="AB852" s="4"/>
    </row>
    <row r="853" spans="1:28" x14ac:dyDescent="0.2">
      <c r="A853" s="4">
        <v>50</v>
      </c>
      <c r="B853" s="4">
        <v>0</v>
      </c>
      <c r="C853" s="4">
        <v>0</v>
      </c>
      <c r="D853" s="4">
        <v>1</v>
      </c>
      <c r="E853" s="4">
        <v>214</v>
      </c>
      <c r="F853" s="4">
        <f>ROUND(Source!AS836,O853)</f>
        <v>0</v>
      </c>
      <c r="G853" s="4" t="s">
        <v>137</v>
      </c>
      <c r="H853" s="4" t="s">
        <v>138</v>
      </c>
      <c r="I853" s="4"/>
      <c r="J853" s="4"/>
      <c r="K853" s="4">
        <v>214</v>
      </c>
      <c r="L853" s="4">
        <v>16</v>
      </c>
      <c r="M853" s="4">
        <v>3</v>
      </c>
      <c r="N853" s="4" t="s">
        <v>3</v>
      </c>
      <c r="O853" s="4">
        <v>2</v>
      </c>
      <c r="P853" s="4"/>
      <c r="Q853" s="4"/>
      <c r="R853" s="4"/>
      <c r="S853" s="4"/>
      <c r="T853" s="4"/>
      <c r="U853" s="4"/>
      <c r="V853" s="4"/>
      <c r="W853" s="4">
        <v>24861.279999999999</v>
      </c>
      <c r="X853" s="4">
        <v>1</v>
      </c>
      <c r="Y853" s="4">
        <v>24861.279999999999</v>
      </c>
      <c r="Z853" s="4"/>
      <c r="AA853" s="4"/>
      <c r="AB853" s="4"/>
    </row>
    <row r="854" spans="1:28" x14ac:dyDescent="0.2">
      <c r="A854" s="4">
        <v>50</v>
      </c>
      <c r="B854" s="4">
        <v>0</v>
      </c>
      <c r="C854" s="4">
        <v>0</v>
      </c>
      <c r="D854" s="4">
        <v>1</v>
      </c>
      <c r="E854" s="4">
        <v>215</v>
      </c>
      <c r="F854" s="4">
        <f>ROUND(Source!AT836,O854)</f>
        <v>0</v>
      </c>
      <c r="G854" s="4" t="s">
        <v>139</v>
      </c>
      <c r="H854" s="4" t="s">
        <v>140</v>
      </c>
      <c r="I854" s="4"/>
      <c r="J854" s="4"/>
      <c r="K854" s="4">
        <v>215</v>
      </c>
      <c r="L854" s="4">
        <v>17</v>
      </c>
      <c r="M854" s="4">
        <v>3</v>
      </c>
      <c r="N854" s="4" t="s">
        <v>3</v>
      </c>
      <c r="O854" s="4">
        <v>2</v>
      </c>
      <c r="P854" s="4"/>
      <c r="Q854" s="4"/>
      <c r="R854" s="4"/>
      <c r="S854" s="4"/>
      <c r="T854" s="4"/>
      <c r="U854" s="4"/>
      <c r="V854" s="4"/>
      <c r="W854" s="4">
        <v>20070.84</v>
      </c>
      <c r="X854" s="4">
        <v>1</v>
      </c>
      <c r="Y854" s="4">
        <v>20070.84</v>
      </c>
      <c r="Z854" s="4"/>
      <c r="AA854" s="4"/>
      <c r="AB854" s="4"/>
    </row>
    <row r="855" spans="1:28" x14ac:dyDescent="0.2">
      <c r="A855" s="4">
        <v>50</v>
      </c>
      <c r="B855" s="4">
        <v>0</v>
      </c>
      <c r="C855" s="4">
        <v>0</v>
      </c>
      <c r="D855" s="4">
        <v>1</v>
      </c>
      <c r="E855" s="4">
        <v>217</v>
      </c>
      <c r="F855" s="4">
        <f>ROUND(Source!AU836,O855)</f>
        <v>0</v>
      </c>
      <c r="G855" s="4" t="s">
        <v>141</v>
      </c>
      <c r="H855" s="4" t="s">
        <v>142</v>
      </c>
      <c r="I855" s="4"/>
      <c r="J855" s="4"/>
      <c r="K855" s="4">
        <v>217</v>
      </c>
      <c r="L855" s="4">
        <v>18</v>
      </c>
      <c r="M855" s="4">
        <v>3</v>
      </c>
      <c r="N855" s="4" t="s">
        <v>3</v>
      </c>
      <c r="O855" s="4">
        <v>2</v>
      </c>
      <c r="P855" s="4"/>
      <c r="Q855" s="4"/>
      <c r="R855" s="4"/>
      <c r="S855" s="4"/>
      <c r="T855" s="4"/>
      <c r="U855" s="4"/>
      <c r="V855" s="4"/>
      <c r="W855" s="4">
        <v>0</v>
      </c>
      <c r="X855" s="4">
        <v>1</v>
      </c>
      <c r="Y855" s="4">
        <v>0</v>
      </c>
      <c r="Z855" s="4"/>
      <c r="AA855" s="4"/>
      <c r="AB855" s="4"/>
    </row>
    <row r="856" spans="1:28" x14ac:dyDescent="0.2">
      <c r="A856" s="4">
        <v>50</v>
      </c>
      <c r="B856" s="4">
        <v>0</v>
      </c>
      <c r="C856" s="4">
        <v>0</v>
      </c>
      <c r="D856" s="4">
        <v>1</v>
      </c>
      <c r="E856" s="4">
        <v>230</v>
      </c>
      <c r="F856" s="4">
        <f>ROUND(Source!BA836,O856)</f>
        <v>0</v>
      </c>
      <c r="G856" s="4" t="s">
        <v>143</v>
      </c>
      <c r="H856" s="4" t="s">
        <v>144</v>
      </c>
      <c r="I856" s="4"/>
      <c r="J856" s="4"/>
      <c r="K856" s="4">
        <v>230</v>
      </c>
      <c r="L856" s="4">
        <v>19</v>
      </c>
      <c r="M856" s="4">
        <v>3</v>
      </c>
      <c r="N856" s="4" t="s">
        <v>3</v>
      </c>
      <c r="O856" s="4">
        <v>2</v>
      </c>
      <c r="P856" s="4"/>
      <c r="Q856" s="4"/>
      <c r="R856" s="4"/>
      <c r="S856" s="4"/>
      <c r="T856" s="4"/>
      <c r="U856" s="4"/>
      <c r="V856" s="4"/>
      <c r="W856" s="4">
        <v>0</v>
      </c>
      <c r="X856" s="4">
        <v>1</v>
      </c>
      <c r="Y856" s="4">
        <v>0</v>
      </c>
      <c r="Z856" s="4"/>
      <c r="AA856" s="4"/>
      <c r="AB856" s="4"/>
    </row>
    <row r="857" spans="1:28" x14ac:dyDescent="0.2">
      <c r="A857" s="4">
        <v>50</v>
      </c>
      <c r="B857" s="4">
        <v>0</v>
      </c>
      <c r="C857" s="4">
        <v>0</v>
      </c>
      <c r="D857" s="4">
        <v>1</v>
      </c>
      <c r="E857" s="4">
        <v>206</v>
      </c>
      <c r="F857" s="4">
        <f>ROUND(Source!T836,O857)</f>
        <v>0</v>
      </c>
      <c r="G857" s="4" t="s">
        <v>145</v>
      </c>
      <c r="H857" s="4" t="s">
        <v>146</v>
      </c>
      <c r="I857" s="4"/>
      <c r="J857" s="4"/>
      <c r="K857" s="4">
        <v>206</v>
      </c>
      <c r="L857" s="4">
        <v>20</v>
      </c>
      <c r="M857" s="4">
        <v>3</v>
      </c>
      <c r="N857" s="4" t="s">
        <v>3</v>
      </c>
      <c r="O857" s="4">
        <v>2</v>
      </c>
      <c r="P857" s="4"/>
      <c r="Q857" s="4"/>
      <c r="R857" s="4"/>
      <c r="S857" s="4"/>
      <c r="T857" s="4"/>
      <c r="U857" s="4"/>
      <c r="V857" s="4"/>
      <c r="W857" s="4">
        <v>0</v>
      </c>
      <c r="X857" s="4">
        <v>1</v>
      </c>
      <c r="Y857" s="4">
        <v>0</v>
      </c>
      <c r="Z857" s="4"/>
      <c r="AA857" s="4"/>
      <c r="AB857" s="4"/>
    </row>
    <row r="858" spans="1:28" x14ac:dyDescent="0.2">
      <c r="A858" s="4">
        <v>50</v>
      </c>
      <c r="B858" s="4">
        <v>0</v>
      </c>
      <c r="C858" s="4">
        <v>0</v>
      </c>
      <c r="D858" s="4">
        <v>1</v>
      </c>
      <c r="E858" s="4">
        <v>207</v>
      </c>
      <c r="F858" s="4">
        <f>ROUND(Source!U836,O858)</f>
        <v>0</v>
      </c>
      <c r="G858" s="4" t="s">
        <v>147</v>
      </c>
      <c r="H858" s="4" t="s">
        <v>148</v>
      </c>
      <c r="I858" s="4"/>
      <c r="J858" s="4"/>
      <c r="K858" s="4">
        <v>207</v>
      </c>
      <c r="L858" s="4">
        <v>21</v>
      </c>
      <c r="M858" s="4">
        <v>3</v>
      </c>
      <c r="N858" s="4" t="s">
        <v>3</v>
      </c>
      <c r="O858" s="4">
        <v>7</v>
      </c>
      <c r="P858" s="4"/>
      <c r="Q858" s="4"/>
      <c r="R858" s="4"/>
      <c r="S858" s="4"/>
      <c r="T858" s="4"/>
      <c r="U858" s="4"/>
      <c r="V858" s="4"/>
      <c r="W858" s="4">
        <v>21.680017400000001</v>
      </c>
      <c r="X858" s="4">
        <v>1</v>
      </c>
      <c r="Y858" s="4">
        <v>21.680017400000001</v>
      </c>
      <c r="Z858" s="4"/>
      <c r="AA858" s="4"/>
      <c r="AB858" s="4"/>
    </row>
    <row r="859" spans="1:28" x14ac:dyDescent="0.2">
      <c r="A859" s="4">
        <v>50</v>
      </c>
      <c r="B859" s="4">
        <v>0</v>
      </c>
      <c r="C859" s="4">
        <v>0</v>
      </c>
      <c r="D859" s="4">
        <v>1</v>
      </c>
      <c r="E859" s="4">
        <v>208</v>
      </c>
      <c r="F859" s="4">
        <f>ROUND(Source!V836,O859)</f>
        <v>0</v>
      </c>
      <c r="G859" s="4" t="s">
        <v>149</v>
      </c>
      <c r="H859" s="4" t="s">
        <v>150</v>
      </c>
      <c r="I859" s="4"/>
      <c r="J859" s="4"/>
      <c r="K859" s="4">
        <v>208</v>
      </c>
      <c r="L859" s="4">
        <v>22</v>
      </c>
      <c r="M859" s="4">
        <v>3</v>
      </c>
      <c r="N859" s="4" t="s">
        <v>3</v>
      </c>
      <c r="O859" s="4">
        <v>7</v>
      </c>
      <c r="P859" s="4"/>
      <c r="Q859" s="4"/>
      <c r="R859" s="4"/>
      <c r="S859" s="4"/>
      <c r="T859" s="4"/>
      <c r="U859" s="4"/>
      <c r="V859" s="4"/>
      <c r="W859" s="4">
        <v>1.44E-2</v>
      </c>
      <c r="X859" s="4">
        <v>1</v>
      </c>
      <c r="Y859" s="4">
        <v>1.44E-2</v>
      </c>
      <c r="Z859" s="4"/>
      <c r="AA859" s="4"/>
      <c r="AB859" s="4"/>
    </row>
    <row r="860" spans="1:28" x14ac:dyDescent="0.2">
      <c r="A860" s="4">
        <v>50</v>
      </c>
      <c r="B860" s="4">
        <v>0</v>
      </c>
      <c r="C860" s="4">
        <v>0</v>
      </c>
      <c r="D860" s="4">
        <v>1</v>
      </c>
      <c r="E860" s="4">
        <v>209</v>
      </c>
      <c r="F860" s="4">
        <f>ROUND(Source!W836,O860)</f>
        <v>0</v>
      </c>
      <c r="G860" s="4" t="s">
        <v>151</v>
      </c>
      <c r="H860" s="4" t="s">
        <v>152</v>
      </c>
      <c r="I860" s="4"/>
      <c r="J860" s="4"/>
      <c r="K860" s="4">
        <v>209</v>
      </c>
      <c r="L860" s="4">
        <v>23</v>
      </c>
      <c r="M860" s="4">
        <v>3</v>
      </c>
      <c r="N860" s="4" t="s">
        <v>3</v>
      </c>
      <c r="O860" s="4">
        <v>2</v>
      </c>
      <c r="P860" s="4"/>
      <c r="Q860" s="4"/>
      <c r="R860" s="4"/>
      <c r="S860" s="4"/>
      <c r="T860" s="4"/>
      <c r="U860" s="4"/>
      <c r="V860" s="4"/>
      <c r="W860" s="4">
        <v>0</v>
      </c>
      <c r="X860" s="4">
        <v>1</v>
      </c>
      <c r="Y860" s="4">
        <v>0</v>
      </c>
      <c r="Z860" s="4"/>
      <c r="AA860" s="4"/>
      <c r="AB860" s="4"/>
    </row>
    <row r="861" spans="1:28" x14ac:dyDescent="0.2">
      <c r="A861" s="4">
        <v>50</v>
      </c>
      <c r="B861" s="4">
        <v>0</v>
      </c>
      <c r="C861" s="4">
        <v>0</v>
      </c>
      <c r="D861" s="4">
        <v>1</v>
      </c>
      <c r="E861" s="4">
        <v>233</v>
      </c>
      <c r="F861" s="4">
        <f>ROUND(Source!BD836,O861)</f>
        <v>0</v>
      </c>
      <c r="G861" s="4" t="s">
        <v>153</v>
      </c>
      <c r="H861" s="4" t="s">
        <v>154</v>
      </c>
      <c r="I861" s="4"/>
      <c r="J861" s="4"/>
      <c r="K861" s="4">
        <v>233</v>
      </c>
      <c r="L861" s="4">
        <v>24</v>
      </c>
      <c r="M861" s="4">
        <v>3</v>
      </c>
      <c r="N861" s="4" t="s">
        <v>3</v>
      </c>
      <c r="O861" s="4">
        <v>2</v>
      </c>
      <c r="P861" s="4"/>
      <c r="Q861" s="4"/>
      <c r="R861" s="4"/>
      <c r="S861" s="4"/>
      <c r="T861" s="4"/>
      <c r="U861" s="4"/>
      <c r="V861" s="4"/>
      <c r="W861" s="4">
        <v>0</v>
      </c>
      <c r="X861" s="4">
        <v>1</v>
      </c>
      <c r="Y861" s="4">
        <v>0</v>
      </c>
      <c r="Z861" s="4"/>
      <c r="AA861" s="4"/>
      <c r="AB861" s="4"/>
    </row>
    <row r="862" spans="1:28" x14ac:dyDescent="0.2">
      <c r="A862" s="4">
        <v>50</v>
      </c>
      <c r="B862" s="4">
        <v>0</v>
      </c>
      <c r="C862" s="4">
        <v>0</v>
      </c>
      <c r="D862" s="4">
        <v>1</v>
      </c>
      <c r="E862" s="4">
        <v>210</v>
      </c>
      <c r="F862" s="4">
        <f>ROUND(Source!X836,O862)</f>
        <v>0</v>
      </c>
      <c r="G862" s="4" t="s">
        <v>155</v>
      </c>
      <c r="H862" s="4" t="s">
        <v>156</v>
      </c>
      <c r="I862" s="4"/>
      <c r="J862" s="4"/>
      <c r="K862" s="4">
        <v>210</v>
      </c>
      <c r="L862" s="4">
        <v>25</v>
      </c>
      <c r="M862" s="4">
        <v>3</v>
      </c>
      <c r="N862" s="4" t="s">
        <v>3</v>
      </c>
      <c r="O862" s="4">
        <v>2</v>
      </c>
      <c r="P862" s="4"/>
      <c r="Q862" s="4"/>
      <c r="R862" s="4"/>
      <c r="S862" s="4"/>
      <c r="T862" s="4"/>
      <c r="U862" s="4"/>
      <c r="V862" s="4"/>
      <c r="W862" s="4">
        <v>8590.31</v>
      </c>
      <c r="X862" s="4">
        <v>1</v>
      </c>
      <c r="Y862" s="4">
        <v>8590.31</v>
      </c>
      <c r="Z862" s="4"/>
      <c r="AA862" s="4"/>
      <c r="AB862" s="4"/>
    </row>
    <row r="863" spans="1:28" x14ac:dyDescent="0.2">
      <c r="A863" s="4">
        <v>50</v>
      </c>
      <c r="B863" s="4">
        <v>0</v>
      </c>
      <c r="C863" s="4">
        <v>0</v>
      </c>
      <c r="D863" s="4">
        <v>1</v>
      </c>
      <c r="E863" s="4">
        <v>211</v>
      </c>
      <c r="F863" s="4">
        <f>ROUND(Source!Y836,O863)</f>
        <v>0</v>
      </c>
      <c r="G863" s="4" t="s">
        <v>157</v>
      </c>
      <c r="H863" s="4" t="s">
        <v>158</v>
      </c>
      <c r="I863" s="4"/>
      <c r="J863" s="4"/>
      <c r="K863" s="4">
        <v>211</v>
      </c>
      <c r="L863" s="4">
        <v>26</v>
      </c>
      <c r="M863" s="4">
        <v>3</v>
      </c>
      <c r="N863" s="4" t="s">
        <v>3</v>
      </c>
      <c r="O863" s="4">
        <v>2</v>
      </c>
      <c r="P863" s="4"/>
      <c r="Q863" s="4"/>
      <c r="R863" s="4"/>
      <c r="S863" s="4"/>
      <c r="T863" s="4"/>
      <c r="U863" s="4"/>
      <c r="V863" s="4"/>
      <c r="W863" s="4">
        <v>4075.65</v>
      </c>
      <c r="X863" s="4">
        <v>1</v>
      </c>
      <c r="Y863" s="4">
        <v>4075.65</v>
      </c>
      <c r="Z863" s="4"/>
      <c r="AA863" s="4"/>
      <c r="AB863" s="4"/>
    </row>
    <row r="864" spans="1:28" x14ac:dyDescent="0.2">
      <c r="A864" s="4">
        <v>50</v>
      </c>
      <c r="B864" s="4">
        <v>0</v>
      </c>
      <c r="C864" s="4">
        <v>0</v>
      </c>
      <c r="D864" s="4">
        <v>1</v>
      </c>
      <c r="E864" s="4">
        <v>224</v>
      </c>
      <c r="F864" s="4">
        <f>ROUND(Source!AR836,O864)</f>
        <v>0</v>
      </c>
      <c r="G864" s="4" t="s">
        <v>159</v>
      </c>
      <c r="H864" s="4" t="s">
        <v>160</v>
      </c>
      <c r="I864" s="4"/>
      <c r="J864" s="4"/>
      <c r="K864" s="4">
        <v>224</v>
      </c>
      <c r="L864" s="4">
        <v>27</v>
      </c>
      <c r="M864" s="4">
        <v>3</v>
      </c>
      <c r="N864" s="4" t="s">
        <v>3</v>
      </c>
      <c r="O864" s="4">
        <v>2</v>
      </c>
      <c r="P864" s="4"/>
      <c r="Q864" s="4"/>
      <c r="R864" s="4"/>
      <c r="S864" s="4"/>
      <c r="T864" s="4"/>
      <c r="U864" s="4"/>
      <c r="V864" s="4"/>
      <c r="W864" s="4">
        <v>44932.12</v>
      </c>
      <c r="X864" s="4">
        <v>1</v>
      </c>
      <c r="Y864" s="4">
        <v>44932.12</v>
      </c>
      <c r="Z864" s="4"/>
      <c r="AA864" s="4"/>
      <c r="AB864" s="4"/>
    </row>
    <row r="866" spans="1:245" x14ac:dyDescent="0.2">
      <c r="A866" s="1">
        <v>4</v>
      </c>
      <c r="B866" s="1">
        <v>1</v>
      </c>
      <c r="C866" s="1"/>
      <c r="D866" s="1">
        <f>ROW(A873)</f>
        <v>873</v>
      </c>
      <c r="E866" s="1"/>
      <c r="F866" s="1" t="s">
        <v>17</v>
      </c>
      <c r="G866" s="1" t="s">
        <v>741</v>
      </c>
      <c r="H866" s="1" t="s">
        <v>3</v>
      </c>
      <c r="I866" s="1">
        <v>0</v>
      </c>
      <c r="J866" s="1"/>
      <c r="K866" s="1">
        <v>0</v>
      </c>
      <c r="L866" s="1"/>
      <c r="M866" s="1" t="s">
        <v>3</v>
      </c>
      <c r="N866" s="1"/>
      <c r="O866" s="1"/>
      <c r="P866" s="1"/>
      <c r="Q866" s="1"/>
      <c r="R866" s="1"/>
      <c r="S866" s="1">
        <v>0</v>
      </c>
      <c r="T866" s="1"/>
      <c r="U866" s="1" t="s">
        <v>3</v>
      </c>
      <c r="V866" s="1">
        <v>0</v>
      </c>
      <c r="W866" s="1"/>
      <c r="X866" s="1"/>
      <c r="Y866" s="1"/>
      <c r="Z866" s="1"/>
      <c r="AA866" s="1"/>
      <c r="AB866" s="1" t="s">
        <v>3</v>
      </c>
      <c r="AC866" s="1" t="s">
        <v>3</v>
      </c>
      <c r="AD866" s="1" t="s">
        <v>3</v>
      </c>
      <c r="AE866" s="1" t="s">
        <v>3</v>
      </c>
      <c r="AF866" s="1" t="s">
        <v>3</v>
      </c>
      <c r="AG866" s="1" t="s">
        <v>3</v>
      </c>
      <c r="AH866" s="1"/>
      <c r="AI866" s="1"/>
      <c r="AJ866" s="1"/>
      <c r="AK866" s="1"/>
      <c r="AL866" s="1"/>
      <c r="AM866" s="1"/>
      <c r="AN866" s="1"/>
      <c r="AO866" s="1"/>
      <c r="AP866" s="1" t="s">
        <v>3</v>
      </c>
      <c r="AQ866" s="1" t="s">
        <v>3</v>
      </c>
      <c r="AR866" s="1" t="s">
        <v>3</v>
      </c>
      <c r="AS866" s="1"/>
      <c r="AT866" s="1"/>
      <c r="AU866" s="1"/>
      <c r="AV866" s="1"/>
      <c r="AW866" s="1"/>
      <c r="AX866" s="1"/>
      <c r="AY866" s="1"/>
      <c r="AZ866" s="1" t="s">
        <v>3</v>
      </c>
      <c r="BA866" s="1"/>
      <c r="BB866" s="1" t="s">
        <v>3</v>
      </c>
      <c r="BC866" s="1" t="s">
        <v>3</v>
      </c>
      <c r="BD866" s="1" t="s">
        <v>3</v>
      </c>
      <c r="BE866" s="1" t="s">
        <v>3</v>
      </c>
      <c r="BF866" s="1" t="s">
        <v>3</v>
      </c>
      <c r="BG866" s="1" t="s">
        <v>3</v>
      </c>
      <c r="BH866" s="1" t="s">
        <v>3</v>
      </c>
      <c r="BI866" s="1" t="s">
        <v>3</v>
      </c>
      <c r="BJ866" s="1" t="s">
        <v>3</v>
      </c>
      <c r="BK866" s="1" t="s">
        <v>3</v>
      </c>
      <c r="BL866" s="1" t="s">
        <v>3</v>
      </c>
      <c r="BM866" s="1" t="s">
        <v>3</v>
      </c>
      <c r="BN866" s="1" t="s">
        <v>3</v>
      </c>
      <c r="BO866" s="1" t="s">
        <v>3</v>
      </c>
      <c r="BP866" s="1" t="s">
        <v>3</v>
      </c>
      <c r="BQ866" s="1"/>
      <c r="BR866" s="1"/>
      <c r="BS866" s="1"/>
      <c r="BT866" s="1"/>
      <c r="BU866" s="1"/>
      <c r="BV866" s="1"/>
      <c r="BW866" s="1"/>
      <c r="BX866" s="1">
        <v>0</v>
      </c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>
        <v>0</v>
      </c>
    </row>
    <row r="868" spans="1:245" x14ac:dyDescent="0.2">
      <c r="A868" s="2">
        <v>52</v>
      </c>
      <c r="B868" s="2">
        <f t="shared" ref="B868:G868" si="617">B873</f>
        <v>1</v>
      </c>
      <c r="C868" s="2">
        <f t="shared" si="617"/>
        <v>4</v>
      </c>
      <c r="D868" s="2">
        <f t="shared" si="617"/>
        <v>866</v>
      </c>
      <c r="E868" s="2">
        <f t="shared" si="617"/>
        <v>0</v>
      </c>
      <c r="F868" s="2" t="str">
        <f t="shared" si="617"/>
        <v>Новый раздел</v>
      </c>
      <c r="G868" s="2" t="str">
        <f t="shared" si="617"/>
        <v>Прочие работы</v>
      </c>
      <c r="H868" s="2"/>
      <c r="I868" s="2"/>
      <c r="J868" s="2"/>
      <c r="K868" s="2"/>
      <c r="L868" s="2"/>
      <c r="M868" s="2"/>
      <c r="N868" s="2"/>
      <c r="O868" s="2">
        <f t="shared" ref="O868:AT868" si="618">O873</f>
        <v>0</v>
      </c>
      <c r="P868" s="2">
        <f t="shared" si="618"/>
        <v>0</v>
      </c>
      <c r="Q868" s="2">
        <f t="shared" si="618"/>
        <v>0</v>
      </c>
      <c r="R868" s="2">
        <f t="shared" si="618"/>
        <v>0</v>
      </c>
      <c r="S868" s="2">
        <f t="shared" si="618"/>
        <v>0</v>
      </c>
      <c r="T868" s="2">
        <f t="shared" si="618"/>
        <v>0</v>
      </c>
      <c r="U868" s="2">
        <f t="shared" si="618"/>
        <v>0</v>
      </c>
      <c r="V868" s="2">
        <f t="shared" si="618"/>
        <v>0</v>
      </c>
      <c r="W868" s="2">
        <f t="shared" si="618"/>
        <v>0</v>
      </c>
      <c r="X868" s="2">
        <f t="shared" si="618"/>
        <v>0</v>
      </c>
      <c r="Y868" s="2">
        <f t="shared" si="618"/>
        <v>0</v>
      </c>
      <c r="Z868" s="2">
        <f t="shared" si="618"/>
        <v>0</v>
      </c>
      <c r="AA868" s="2">
        <f t="shared" si="618"/>
        <v>0</v>
      </c>
      <c r="AB868" s="2">
        <f t="shared" si="618"/>
        <v>0</v>
      </c>
      <c r="AC868" s="2">
        <f t="shared" si="618"/>
        <v>0</v>
      </c>
      <c r="AD868" s="2">
        <f t="shared" si="618"/>
        <v>0</v>
      </c>
      <c r="AE868" s="2">
        <f t="shared" si="618"/>
        <v>0</v>
      </c>
      <c r="AF868" s="2">
        <f t="shared" si="618"/>
        <v>0</v>
      </c>
      <c r="AG868" s="2">
        <f t="shared" si="618"/>
        <v>0</v>
      </c>
      <c r="AH868" s="2">
        <f t="shared" si="618"/>
        <v>0</v>
      </c>
      <c r="AI868" s="2">
        <f t="shared" si="618"/>
        <v>0</v>
      </c>
      <c r="AJ868" s="2">
        <f t="shared" si="618"/>
        <v>0</v>
      </c>
      <c r="AK868" s="2">
        <f t="shared" si="618"/>
        <v>0</v>
      </c>
      <c r="AL868" s="2">
        <f t="shared" si="618"/>
        <v>0</v>
      </c>
      <c r="AM868" s="2">
        <f t="shared" si="618"/>
        <v>0</v>
      </c>
      <c r="AN868" s="2">
        <f t="shared" si="618"/>
        <v>0</v>
      </c>
      <c r="AO868" s="2">
        <f t="shared" si="618"/>
        <v>0</v>
      </c>
      <c r="AP868" s="2">
        <f t="shared" si="618"/>
        <v>0</v>
      </c>
      <c r="AQ868" s="2">
        <f t="shared" si="618"/>
        <v>0</v>
      </c>
      <c r="AR868" s="2">
        <f t="shared" si="618"/>
        <v>214.43</v>
      </c>
      <c r="AS868" s="2">
        <f t="shared" si="618"/>
        <v>214.43</v>
      </c>
      <c r="AT868" s="2">
        <f t="shared" si="618"/>
        <v>0</v>
      </c>
      <c r="AU868" s="2">
        <f t="shared" ref="AU868:BZ868" si="619">AU873</f>
        <v>0</v>
      </c>
      <c r="AV868" s="2">
        <f t="shared" si="619"/>
        <v>0</v>
      </c>
      <c r="AW868" s="2">
        <f t="shared" si="619"/>
        <v>0</v>
      </c>
      <c r="AX868" s="2">
        <f t="shared" si="619"/>
        <v>0</v>
      </c>
      <c r="AY868" s="2">
        <f t="shared" si="619"/>
        <v>0</v>
      </c>
      <c r="AZ868" s="2">
        <f t="shared" si="619"/>
        <v>0</v>
      </c>
      <c r="BA868" s="2">
        <f t="shared" si="619"/>
        <v>0</v>
      </c>
      <c r="BB868" s="2">
        <f t="shared" si="619"/>
        <v>0</v>
      </c>
      <c r="BC868" s="2">
        <f t="shared" si="619"/>
        <v>0</v>
      </c>
      <c r="BD868" s="2">
        <f t="shared" si="619"/>
        <v>214.43</v>
      </c>
      <c r="BE868" s="2">
        <f t="shared" si="619"/>
        <v>0</v>
      </c>
      <c r="BF868" s="2">
        <f t="shared" si="619"/>
        <v>0</v>
      </c>
      <c r="BG868" s="2">
        <f t="shared" si="619"/>
        <v>0</v>
      </c>
      <c r="BH868" s="2">
        <f t="shared" si="619"/>
        <v>0</v>
      </c>
      <c r="BI868" s="2">
        <f t="shared" si="619"/>
        <v>0</v>
      </c>
      <c r="BJ868" s="2">
        <f t="shared" si="619"/>
        <v>0</v>
      </c>
      <c r="BK868" s="2">
        <f t="shared" si="619"/>
        <v>0</v>
      </c>
      <c r="BL868" s="2">
        <f t="shared" si="619"/>
        <v>0</v>
      </c>
      <c r="BM868" s="2">
        <f t="shared" si="619"/>
        <v>0</v>
      </c>
      <c r="BN868" s="2">
        <f t="shared" si="619"/>
        <v>0</v>
      </c>
      <c r="BO868" s="2">
        <f t="shared" si="619"/>
        <v>0</v>
      </c>
      <c r="BP868" s="2">
        <f t="shared" si="619"/>
        <v>0</v>
      </c>
      <c r="BQ868" s="2">
        <f t="shared" si="619"/>
        <v>0</v>
      </c>
      <c r="BR868" s="2">
        <f t="shared" si="619"/>
        <v>0</v>
      </c>
      <c r="BS868" s="2">
        <f t="shared" si="619"/>
        <v>0</v>
      </c>
      <c r="BT868" s="2">
        <f t="shared" si="619"/>
        <v>0</v>
      </c>
      <c r="BU868" s="2">
        <f t="shared" si="619"/>
        <v>0</v>
      </c>
      <c r="BV868" s="2">
        <f t="shared" si="619"/>
        <v>0</v>
      </c>
      <c r="BW868" s="2">
        <f t="shared" si="619"/>
        <v>0</v>
      </c>
      <c r="BX868" s="2">
        <f t="shared" si="619"/>
        <v>0</v>
      </c>
      <c r="BY868" s="2">
        <f t="shared" si="619"/>
        <v>0</v>
      </c>
      <c r="BZ868" s="2">
        <f t="shared" si="619"/>
        <v>0</v>
      </c>
      <c r="CA868" s="2">
        <f t="shared" ref="CA868:DF868" si="620">CA873</f>
        <v>214.43</v>
      </c>
      <c r="CB868" s="2">
        <f t="shared" si="620"/>
        <v>214.43</v>
      </c>
      <c r="CC868" s="2">
        <f t="shared" si="620"/>
        <v>0</v>
      </c>
      <c r="CD868" s="2">
        <f t="shared" si="620"/>
        <v>0</v>
      </c>
      <c r="CE868" s="2">
        <f t="shared" si="620"/>
        <v>0</v>
      </c>
      <c r="CF868" s="2">
        <f t="shared" si="620"/>
        <v>0</v>
      </c>
      <c r="CG868" s="2">
        <f t="shared" si="620"/>
        <v>0</v>
      </c>
      <c r="CH868" s="2">
        <f t="shared" si="620"/>
        <v>0</v>
      </c>
      <c r="CI868" s="2">
        <f t="shared" si="620"/>
        <v>0</v>
      </c>
      <c r="CJ868" s="2">
        <f t="shared" si="620"/>
        <v>0</v>
      </c>
      <c r="CK868" s="2">
        <f t="shared" si="620"/>
        <v>0</v>
      </c>
      <c r="CL868" s="2">
        <f t="shared" si="620"/>
        <v>0</v>
      </c>
      <c r="CM868" s="2">
        <f t="shared" si="620"/>
        <v>214.43</v>
      </c>
      <c r="CN868" s="2">
        <f t="shared" si="620"/>
        <v>0</v>
      </c>
      <c r="CO868" s="2">
        <f t="shared" si="620"/>
        <v>0</v>
      </c>
      <c r="CP868" s="2">
        <f t="shared" si="620"/>
        <v>0</v>
      </c>
      <c r="CQ868" s="2">
        <f t="shared" si="620"/>
        <v>0</v>
      </c>
      <c r="CR868" s="2">
        <f t="shared" si="620"/>
        <v>0</v>
      </c>
      <c r="CS868" s="2">
        <f t="shared" si="620"/>
        <v>0</v>
      </c>
      <c r="CT868" s="2">
        <f t="shared" si="620"/>
        <v>0</v>
      </c>
      <c r="CU868" s="2">
        <f t="shared" si="620"/>
        <v>0</v>
      </c>
      <c r="CV868" s="2">
        <f t="shared" si="620"/>
        <v>0</v>
      </c>
      <c r="CW868" s="2">
        <f t="shared" si="620"/>
        <v>0</v>
      </c>
      <c r="CX868" s="2">
        <f t="shared" si="620"/>
        <v>0</v>
      </c>
      <c r="CY868" s="2">
        <f t="shared" si="620"/>
        <v>0</v>
      </c>
      <c r="CZ868" s="2">
        <f t="shared" si="620"/>
        <v>0</v>
      </c>
      <c r="DA868" s="2">
        <f t="shared" si="620"/>
        <v>0</v>
      </c>
      <c r="DB868" s="2">
        <f t="shared" si="620"/>
        <v>0</v>
      </c>
      <c r="DC868" s="2">
        <f t="shared" si="620"/>
        <v>0</v>
      </c>
      <c r="DD868" s="2">
        <f t="shared" si="620"/>
        <v>0</v>
      </c>
      <c r="DE868" s="2">
        <f t="shared" si="620"/>
        <v>0</v>
      </c>
      <c r="DF868" s="2">
        <f t="shared" si="620"/>
        <v>0</v>
      </c>
      <c r="DG868" s="3">
        <f t="shared" ref="DG868:EL868" si="621">DG873</f>
        <v>0</v>
      </c>
      <c r="DH868" s="3">
        <f t="shared" si="621"/>
        <v>0</v>
      </c>
      <c r="DI868" s="3">
        <f t="shared" si="621"/>
        <v>0</v>
      </c>
      <c r="DJ868" s="3">
        <f t="shared" si="621"/>
        <v>0</v>
      </c>
      <c r="DK868" s="3">
        <f t="shared" si="621"/>
        <v>0</v>
      </c>
      <c r="DL868" s="3">
        <f t="shared" si="621"/>
        <v>0</v>
      </c>
      <c r="DM868" s="3">
        <f t="shared" si="621"/>
        <v>0</v>
      </c>
      <c r="DN868" s="3">
        <f t="shared" si="621"/>
        <v>0</v>
      </c>
      <c r="DO868" s="3">
        <f t="shared" si="621"/>
        <v>0</v>
      </c>
      <c r="DP868" s="3">
        <f t="shared" si="621"/>
        <v>0</v>
      </c>
      <c r="DQ868" s="3">
        <f t="shared" si="621"/>
        <v>0</v>
      </c>
      <c r="DR868" s="3">
        <f t="shared" si="621"/>
        <v>0</v>
      </c>
      <c r="DS868" s="3">
        <f t="shared" si="621"/>
        <v>0</v>
      </c>
      <c r="DT868" s="3">
        <f t="shared" si="621"/>
        <v>0</v>
      </c>
      <c r="DU868" s="3">
        <f t="shared" si="621"/>
        <v>0</v>
      </c>
      <c r="DV868" s="3">
        <f t="shared" si="621"/>
        <v>0</v>
      </c>
      <c r="DW868" s="3">
        <f t="shared" si="621"/>
        <v>0</v>
      </c>
      <c r="DX868" s="3">
        <f t="shared" si="621"/>
        <v>0</v>
      </c>
      <c r="DY868" s="3">
        <f t="shared" si="621"/>
        <v>0</v>
      </c>
      <c r="DZ868" s="3">
        <f t="shared" si="621"/>
        <v>0</v>
      </c>
      <c r="EA868" s="3">
        <f t="shared" si="621"/>
        <v>0</v>
      </c>
      <c r="EB868" s="3">
        <f t="shared" si="621"/>
        <v>0</v>
      </c>
      <c r="EC868" s="3">
        <f t="shared" si="621"/>
        <v>0</v>
      </c>
      <c r="ED868" s="3">
        <f t="shared" si="621"/>
        <v>0</v>
      </c>
      <c r="EE868" s="3">
        <f t="shared" si="621"/>
        <v>0</v>
      </c>
      <c r="EF868" s="3">
        <f t="shared" si="621"/>
        <v>0</v>
      </c>
      <c r="EG868" s="3">
        <f t="shared" si="621"/>
        <v>0</v>
      </c>
      <c r="EH868" s="3">
        <f t="shared" si="621"/>
        <v>0</v>
      </c>
      <c r="EI868" s="3">
        <f t="shared" si="621"/>
        <v>0</v>
      </c>
      <c r="EJ868" s="3">
        <f t="shared" si="621"/>
        <v>0</v>
      </c>
      <c r="EK868" s="3">
        <f t="shared" si="621"/>
        <v>0</v>
      </c>
      <c r="EL868" s="3">
        <f t="shared" si="621"/>
        <v>0</v>
      </c>
      <c r="EM868" s="3">
        <f t="shared" ref="EM868:FR868" si="622">EM873</f>
        <v>0</v>
      </c>
      <c r="EN868" s="3">
        <f t="shared" si="622"/>
        <v>0</v>
      </c>
      <c r="EO868" s="3">
        <f t="shared" si="622"/>
        <v>0</v>
      </c>
      <c r="EP868" s="3">
        <f t="shared" si="622"/>
        <v>0</v>
      </c>
      <c r="EQ868" s="3">
        <f t="shared" si="622"/>
        <v>0</v>
      </c>
      <c r="ER868" s="3">
        <f t="shared" si="622"/>
        <v>0</v>
      </c>
      <c r="ES868" s="3">
        <f t="shared" si="622"/>
        <v>0</v>
      </c>
      <c r="ET868" s="3">
        <f t="shared" si="622"/>
        <v>0</v>
      </c>
      <c r="EU868" s="3">
        <f t="shared" si="622"/>
        <v>0</v>
      </c>
      <c r="EV868" s="3">
        <f t="shared" si="622"/>
        <v>0</v>
      </c>
      <c r="EW868" s="3">
        <f t="shared" si="622"/>
        <v>0</v>
      </c>
      <c r="EX868" s="3">
        <f t="shared" si="622"/>
        <v>0</v>
      </c>
      <c r="EY868" s="3">
        <f t="shared" si="622"/>
        <v>0</v>
      </c>
      <c r="EZ868" s="3">
        <f t="shared" si="622"/>
        <v>0</v>
      </c>
      <c r="FA868" s="3">
        <f t="shared" si="622"/>
        <v>0</v>
      </c>
      <c r="FB868" s="3">
        <f t="shared" si="622"/>
        <v>0</v>
      </c>
      <c r="FC868" s="3">
        <f t="shared" si="622"/>
        <v>0</v>
      </c>
      <c r="FD868" s="3">
        <f t="shared" si="622"/>
        <v>0</v>
      </c>
      <c r="FE868" s="3">
        <f t="shared" si="622"/>
        <v>0</v>
      </c>
      <c r="FF868" s="3">
        <f t="shared" si="622"/>
        <v>0</v>
      </c>
      <c r="FG868" s="3">
        <f t="shared" si="622"/>
        <v>0</v>
      </c>
      <c r="FH868" s="3">
        <f t="shared" si="622"/>
        <v>0</v>
      </c>
      <c r="FI868" s="3">
        <f t="shared" si="622"/>
        <v>0</v>
      </c>
      <c r="FJ868" s="3">
        <f t="shared" si="622"/>
        <v>0</v>
      </c>
      <c r="FK868" s="3">
        <f t="shared" si="622"/>
        <v>0</v>
      </c>
      <c r="FL868" s="3">
        <f t="shared" si="622"/>
        <v>0</v>
      </c>
      <c r="FM868" s="3">
        <f t="shared" si="622"/>
        <v>0</v>
      </c>
      <c r="FN868" s="3">
        <f t="shared" si="622"/>
        <v>0</v>
      </c>
      <c r="FO868" s="3">
        <f t="shared" si="622"/>
        <v>0</v>
      </c>
      <c r="FP868" s="3">
        <f t="shared" si="622"/>
        <v>0</v>
      </c>
      <c r="FQ868" s="3">
        <f t="shared" si="622"/>
        <v>0</v>
      </c>
      <c r="FR868" s="3">
        <f t="shared" si="622"/>
        <v>0</v>
      </c>
      <c r="FS868" s="3">
        <f t="shared" ref="FS868:GX868" si="623">FS873</f>
        <v>0</v>
      </c>
      <c r="FT868" s="3">
        <f t="shared" si="623"/>
        <v>0</v>
      </c>
      <c r="FU868" s="3">
        <f t="shared" si="623"/>
        <v>0</v>
      </c>
      <c r="FV868" s="3">
        <f t="shared" si="623"/>
        <v>0</v>
      </c>
      <c r="FW868" s="3">
        <f t="shared" si="623"/>
        <v>0</v>
      </c>
      <c r="FX868" s="3">
        <f t="shared" si="623"/>
        <v>0</v>
      </c>
      <c r="FY868" s="3">
        <f t="shared" si="623"/>
        <v>0</v>
      </c>
      <c r="FZ868" s="3">
        <f t="shared" si="623"/>
        <v>0</v>
      </c>
      <c r="GA868" s="3">
        <f t="shared" si="623"/>
        <v>0</v>
      </c>
      <c r="GB868" s="3">
        <f t="shared" si="623"/>
        <v>0</v>
      </c>
      <c r="GC868" s="3">
        <f t="shared" si="623"/>
        <v>0</v>
      </c>
      <c r="GD868" s="3">
        <f t="shared" si="623"/>
        <v>0</v>
      </c>
      <c r="GE868" s="3">
        <f t="shared" si="623"/>
        <v>0</v>
      </c>
      <c r="GF868" s="3">
        <f t="shared" si="623"/>
        <v>0</v>
      </c>
      <c r="GG868" s="3">
        <f t="shared" si="623"/>
        <v>0</v>
      </c>
      <c r="GH868" s="3">
        <f t="shared" si="623"/>
        <v>0</v>
      </c>
      <c r="GI868" s="3">
        <f t="shared" si="623"/>
        <v>0</v>
      </c>
      <c r="GJ868" s="3">
        <f t="shared" si="623"/>
        <v>0</v>
      </c>
      <c r="GK868" s="3">
        <f t="shared" si="623"/>
        <v>0</v>
      </c>
      <c r="GL868" s="3">
        <f t="shared" si="623"/>
        <v>0</v>
      </c>
      <c r="GM868" s="3">
        <f t="shared" si="623"/>
        <v>0</v>
      </c>
      <c r="GN868" s="3">
        <f t="shared" si="623"/>
        <v>0</v>
      </c>
      <c r="GO868" s="3">
        <f t="shared" si="623"/>
        <v>0</v>
      </c>
      <c r="GP868" s="3">
        <f t="shared" si="623"/>
        <v>0</v>
      </c>
      <c r="GQ868" s="3">
        <f t="shared" si="623"/>
        <v>0</v>
      </c>
      <c r="GR868" s="3">
        <f t="shared" si="623"/>
        <v>0</v>
      </c>
      <c r="GS868" s="3">
        <f t="shared" si="623"/>
        <v>0</v>
      </c>
      <c r="GT868" s="3">
        <f t="shared" si="623"/>
        <v>0</v>
      </c>
      <c r="GU868" s="3">
        <f t="shared" si="623"/>
        <v>0</v>
      </c>
      <c r="GV868" s="3">
        <f t="shared" si="623"/>
        <v>0</v>
      </c>
      <c r="GW868" s="3">
        <f t="shared" si="623"/>
        <v>0</v>
      </c>
      <c r="GX868" s="3">
        <f t="shared" si="623"/>
        <v>0</v>
      </c>
    </row>
    <row r="870" spans="1:245" x14ac:dyDescent="0.2">
      <c r="A870">
        <v>17</v>
      </c>
      <c r="B870">
        <v>1</v>
      </c>
      <c r="E870" t="s">
        <v>742</v>
      </c>
      <c r="F870" t="s">
        <v>743</v>
      </c>
      <c r="G870" t="s">
        <v>744</v>
      </c>
      <c r="H870" t="s">
        <v>745</v>
      </c>
      <c r="I870">
        <f>ROUND(I29+I32+I105+I209+I274+I413+I415+I479+I481+I573+I628+I630+I722+I777+I779,7)</f>
        <v>0.15847</v>
      </c>
      <c r="J870">
        <v>0</v>
      </c>
      <c r="K870">
        <f>ROUND(I29+I32+I105+I209+I274+I413+I415+I479+I481+I573+I628+I630+I722+I777+I779,7)</f>
        <v>0.15847</v>
      </c>
      <c r="O870">
        <f>0</f>
        <v>0</v>
      </c>
      <c r="P870">
        <f>0</f>
        <v>0</v>
      </c>
      <c r="Q870">
        <f>0</f>
        <v>0</v>
      </c>
      <c r="R870">
        <f>0</f>
        <v>0</v>
      </c>
      <c r="S870">
        <f>0</f>
        <v>0</v>
      </c>
      <c r="T870">
        <f>0</f>
        <v>0</v>
      </c>
      <c r="U870">
        <f>0</f>
        <v>0</v>
      </c>
      <c r="V870">
        <f>0</f>
        <v>0</v>
      </c>
      <c r="W870">
        <f>0</f>
        <v>0</v>
      </c>
      <c r="X870">
        <f>0</f>
        <v>0</v>
      </c>
      <c r="Y870">
        <f>0</f>
        <v>0</v>
      </c>
      <c r="AA870">
        <v>32945098</v>
      </c>
      <c r="AB870">
        <f>ROUND((AK870),6)</f>
        <v>1097.92</v>
      </c>
      <c r="AC870">
        <f>0</f>
        <v>0</v>
      </c>
      <c r="AD870">
        <f>0</f>
        <v>0</v>
      </c>
      <c r="AE870">
        <f>0</f>
        <v>0</v>
      </c>
      <c r="AF870">
        <f>0</f>
        <v>0</v>
      </c>
      <c r="AG870">
        <f>0</f>
        <v>0</v>
      </c>
      <c r="AH870">
        <f>0</f>
        <v>0</v>
      </c>
      <c r="AI870">
        <f>0</f>
        <v>0</v>
      </c>
      <c r="AJ870">
        <f>0</f>
        <v>0</v>
      </c>
      <c r="AK870">
        <v>1097.92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1</v>
      </c>
      <c r="AW870">
        <v>1</v>
      </c>
      <c r="AZ870">
        <v>1</v>
      </c>
      <c r="BA870">
        <v>1</v>
      </c>
      <c r="BB870">
        <v>1</v>
      </c>
      <c r="BC870">
        <v>1</v>
      </c>
      <c r="BD870" t="s">
        <v>3</v>
      </c>
      <c r="BE870" t="s">
        <v>3</v>
      </c>
      <c r="BF870" t="s">
        <v>3</v>
      </c>
      <c r="BG870" t="s">
        <v>3</v>
      </c>
      <c r="BH870">
        <v>0</v>
      </c>
      <c r="BI870">
        <v>1</v>
      </c>
      <c r="BJ870" t="s">
        <v>743</v>
      </c>
      <c r="BM870">
        <v>700007</v>
      </c>
      <c r="BN870">
        <v>0</v>
      </c>
      <c r="BO870" t="s">
        <v>3</v>
      </c>
      <c r="BP870">
        <v>0</v>
      </c>
      <c r="BQ870">
        <v>19</v>
      </c>
      <c r="BR870">
        <v>0</v>
      </c>
      <c r="BS870">
        <v>1</v>
      </c>
      <c r="BT870">
        <v>1</v>
      </c>
      <c r="BU870">
        <v>1</v>
      </c>
      <c r="BV870">
        <v>1</v>
      </c>
      <c r="BW870">
        <v>1</v>
      </c>
      <c r="BX870">
        <v>1</v>
      </c>
      <c r="BY870" t="s">
        <v>3</v>
      </c>
      <c r="BZ870">
        <v>94</v>
      </c>
      <c r="CA870">
        <v>42</v>
      </c>
      <c r="CB870" t="s">
        <v>3</v>
      </c>
      <c r="CE870">
        <v>0</v>
      </c>
      <c r="CF870">
        <v>0</v>
      </c>
      <c r="CG870">
        <v>0</v>
      </c>
      <c r="CM870">
        <v>0</v>
      </c>
      <c r="CN870" t="s">
        <v>3</v>
      </c>
      <c r="CO870">
        <v>0</v>
      </c>
      <c r="CP870">
        <f>AB870*AZ870</f>
        <v>1097.92</v>
      </c>
      <c r="CQ870">
        <v>0</v>
      </c>
      <c r="CR870">
        <v>0</v>
      </c>
      <c r="CS870">
        <v>0</v>
      </c>
      <c r="CT870">
        <v>0</v>
      </c>
      <c r="CU870">
        <v>0</v>
      </c>
      <c r="CV870">
        <v>0</v>
      </c>
      <c r="CW870">
        <v>0</v>
      </c>
      <c r="CX870">
        <v>0</v>
      </c>
      <c r="CY870">
        <v>0</v>
      </c>
      <c r="CZ870">
        <v>0</v>
      </c>
      <c r="DC870" t="s">
        <v>3</v>
      </c>
      <c r="DD870" t="s">
        <v>3</v>
      </c>
      <c r="DE870" t="s">
        <v>3</v>
      </c>
      <c r="DF870" t="s">
        <v>3</v>
      </c>
      <c r="DG870" t="s">
        <v>3</v>
      </c>
      <c r="DH870" t="s">
        <v>3</v>
      </c>
      <c r="DI870" t="s">
        <v>3</v>
      </c>
      <c r="DJ870" t="s">
        <v>3</v>
      </c>
      <c r="DK870" t="s">
        <v>3</v>
      </c>
      <c r="DL870" t="s">
        <v>3</v>
      </c>
      <c r="DM870" t="s">
        <v>3</v>
      </c>
      <c r="DN870">
        <v>0</v>
      </c>
      <c r="DO870">
        <v>0</v>
      </c>
      <c r="DP870">
        <v>1</v>
      </c>
      <c r="DQ870">
        <v>1</v>
      </c>
      <c r="DU870">
        <v>1013</v>
      </c>
      <c r="DV870" t="s">
        <v>745</v>
      </c>
      <c r="DW870" t="s">
        <v>745</v>
      </c>
      <c r="DX870">
        <v>1</v>
      </c>
      <c r="DZ870" t="s">
        <v>3</v>
      </c>
      <c r="EA870" t="s">
        <v>3</v>
      </c>
      <c r="EB870" t="s">
        <v>3</v>
      </c>
      <c r="EC870" t="s">
        <v>3</v>
      </c>
      <c r="EE870">
        <v>31728413</v>
      </c>
      <c r="EF870">
        <v>19</v>
      </c>
      <c r="EG870" t="s">
        <v>746</v>
      </c>
      <c r="EH870">
        <v>106</v>
      </c>
      <c r="EI870" t="s">
        <v>746</v>
      </c>
      <c r="EJ870">
        <v>1</v>
      </c>
      <c r="EK870">
        <v>700007</v>
      </c>
      <c r="EL870" t="s">
        <v>746</v>
      </c>
      <c r="EM870" t="s">
        <v>747</v>
      </c>
      <c r="EO870" t="s">
        <v>3</v>
      </c>
      <c r="EQ870">
        <v>0</v>
      </c>
      <c r="ER870">
        <v>0</v>
      </c>
      <c r="ES870">
        <v>0</v>
      </c>
      <c r="ET870">
        <v>0</v>
      </c>
      <c r="EU870">
        <v>0</v>
      </c>
      <c r="EV870">
        <v>0</v>
      </c>
      <c r="EW870">
        <v>0</v>
      </c>
      <c r="EX870">
        <v>0</v>
      </c>
      <c r="EY870">
        <v>0</v>
      </c>
      <c r="FQ870">
        <v>0</v>
      </c>
      <c r="FR870">
        <f>ROUND(IF(BI870=3,GM870,0),2)</f>
        <v>0</v>
      </c>
      <c r="FS870">
        <v>0</v>
      </c>
      <c r="FX870">
        <v>0</v>
      </c>
      <c r="FY870">
        <v>0</v>
      </c>
      <c r="GA870" t="s">
        <v>3</v>
      </c>
      <c r="GD870">
        <v>1</v>
      </c>
      <c r="GF870">
        <v>-452194749</v>
      </c>
      <c r="GG870">
        <v>2</v>
      </c>
      <c r="GH870">
        <v>1</v>
      </c>
      <c r="GI870">
        <v>-2</v>
      </c>
      <c r="GJ870">
        <v>2</v>
      </c>
      <c r="GK870">
        <v>0</v>
      </c>
      <c r="GL870">
        <f>ROUND(IF(AND(BH870=3,BI870=3,FS870&lt;&gt;0),P870,0),2)</f>
        <v>0</v>
      </c>
      <c r="GM870">
        <f>ROUND(CP870*I870,2)</f>
        <v>173.99</v>
      </c>
      <c r="GN870">
        <f>IF(OR(BI870=0,BI870=1),GM870-GX870,0)</f>
        <v>173.99</v>
      </c>
      <c r="GO870">
        <f>IF(BI870=2,GM870-GX870,0)</f>
        <v>0</v>
      </c>
      <c r="GP870">
        <f>IF(BI870=4,GM870-GX870,0)</f>
        <v>0</v>
      </c>
      <c r="GR870">
        <v>0</v>
      </c>
      <c r="GS870">
        <v>3</v>
      </c>
      <c r="GT870">
        <v>0</v>
      </c>
      <c r="GU870" t="s">
        <v>3</v>
      </c>
      <c r="GV870">
        <f>0</f>
        <v>0</v>
      </c>
      <c r="GW870">
        <v>1</v>
      </c>
      <c r="GX870">
        <f>0</f>
        <v>0</v>
      </c>
      <c r="HA870">
        <v>0</v>
      </c>
      <c r="HB870">
        <v>0</v>
      </c>
      <c r="HC870">
        <v>0</v>
      </c>
      <c r="HD870">
        <f>GM870</f>
        <v>173.99</v>
      </c>
      <c r="HE870" t="s">
        <v>3</v>
      </c>
      <c r="HF870" t="s">
        <v>3</v>
      </c>
      <c r="HM870" t="s">
        <v>3</v>
      </c>
      <c r="HN870" t="s">
        <v>748</v>
      </c>
      <c r="HO870" t="s">
        <v>749</v>
      </c>
      <c r="HP870" t="s">
        <v>746</v>
      </c>
      <c r="HQ870" t="s">
        <v>746</v>
      </c>
      <c r="IK870">
        <v>0</v>
      </c>
    </row>
    <row r="871" spans="1:245" x14ac:dyDescent="0.2">
      <c r="A871">
        <v>17</v>
      </c>
      <c r="B871">
        <v>1</v>
      </c>
      <c r="E871" t="s">
        <v>750</v>
      </c>
      <c r="F871" t="s">
        <v>751</v>
      </c>
      <c r="G871" t="s">
        <v>752</v>
      </c>
      <c r="H871" t="s">
        <v>745</v>
      </c>
      <c r="I871">
        <f>ROUND(I870,7)</f>
        <v>0.15847</v>
      </c>
      <c r="J871">
        <v>0</v>
      </c>
      <c r="K871">
        <f>ROUND(I870,7)</f>
        <v>0.15847</v>
      </c>
      <c r="O871">
        <f>0</f>
        <v>0</v>
      </c>
      <c r="P871">
        <f>0</f>
        <v>0</v>
      </c>
      <c r="Q871">
        <f>0</f>
        <v>0</v>
      </c>
      <c r="R871">
        <f>0</f>
        <v>0</v>
      </c>
      <c r="S871">
        <f>0</f>
        <v>0</v>
      </c>
      <c r="T871">
        <f>0</f>
        <v>0</v>
      </c>
      <c r="U871">
        <f>0</f>
        <v>0</v>
      </c>
      <c r="V871">
        <f>0</f>
        <v>0</v>
      </c>
      <c r="W871">
        <f>0</f>
        <v>0</v>
      </c>
      <c r="X871">
        <f>0</f>
        <v>0</v>
      </c>
      <c r="Y871">
        <f>0</f>
        <v>0</v>
      </c>
      <c r="AA871">
        <v>32945098</v>
      </c>
      <c r="AB871">
        <f>ROUND((AK871),6)</f>
        <v>255.22</v>
      </c>
      <c r="AC871">
        <f>0</f>
        <v>0</v>
      </c>
      <c r="AD871">
        <f>0</f>
        <v>0</v>
      </c>
      <c r="AE871">
        <f>0</f>
        <v>0</v>
      </c>
      <c r="AF871">
        <f>0</f>
        <v>0</v>
      </c>
      <c r="AG871">
        <f>0</f>
        <v>0</v>
      </c>
      <c r="AH871">
        <f>0</f>
        <v>0</v>
      </c>
      <c r="AI871">
        <f>0</f>
        <v>0</v>
      </c>
      <c r="AJ871">
        <f>0</f>
        <v>0</v>
      </c>
      <c r="AK871">
        <v>255.22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1</v>
      </c>
      <c r="AW871">
        <v>1</v>
      </c>
      <c r="AZ871">
        <v>1</v>
      </c>
      <c r="BA871">
        <v>1</v>
      </c>
      <c r="BB871">
        <v>1</v>
      </c>
      <c r="BC871">
        <v>1</v>
      </c>
      <c r="BD871" t="s">
        <v>3</v>
      </c>
      <c r="BE871" t="s">
        <v>3</v>
      </c>
      <c r="BF871" t="s">
        <v>3</v>
      </c>
      <c r="BG871" t="s">
        <v>3</v>
      </c>
      <c r="BH871">
        <v>0</v>
      </c>
      <c r="BI871">
        <v>1</v>
      </c>
      <c r="BJ871" t="s">
        <v>751</v>
      </c>
      <c r="BM871">
        <v>700008</v>
      </c>
      <c r="BN871">
        <v>0</v>
      </c>
      <c r="BO871" t="s">
        <v>3</v>
      </c>
      <c r="BP871">
        <v>0</v>
      </c>
      <c r="BQ871">
        <v>10</v>
      </c>
      <c r="BR871">
        <v>0</v>
      </c>
      <c r="BS871">
        <v>1</v>
      </c>
      <c r="BT871">
        <v>1</v>
      </c>
      <c r="BU871">
        <v>1</v>
      </c>
      <c r="BV871">
        <v>1</v>
      </c>
      <c r="BW871">
        <v>1</v>
      </c>
      <c r="BX871">
        <v>1</v>
      </c>
      <c r="BY871" t="s">
        <v>3</v>
      </c>
      <c r="BZ871">
        <v>94</v>
      </c>
      <c r="CA871">
        <v>61</v>
      </c>
      <c r="CB871" t="s">
        <v>3</v>
      </c>
      <c r="CE871">
        <v>0</v>
      </c>
      <c r="CF871">
        <v>0</v>
      </c>
      <c r="CG871">
        <v>0</v>
      </c>
      <c r="CM871">
        <v>0</v>
      </c>
      <c r="CN871" t="s">
        <v>3</v>
      </c>
      <c r="CO871">
        <v>0</v>
      </c>
      <c r="CP871">
        <f>AB871*AZ871</f>
        <v>255.22</v>
      </c>
      <c r="CQ871">
        <v>0</v>
      </c>
      <c r="CR871">
        <v>0</v>
      </c>
      <c r="CS871">
        <v>0</v>
      </c>
      <c r="CT871">
        <v>0</v>
      </c>
      <c r="CU871">
        <v>0</v>
      </c>
      <c r="CV871">
        <v>0</v>
      </c>
      <c r="CW871">
        <v>0</v>
      </c>
      <c r="CX871">
        <v>0</v>
      </c>
      <c r="CY871">
        <v>0</v>
      </c>
      <c r="CZ871">
        <v>0</v>
      </c>
      <c r="DC871" t="s">
        <v>3</v>
      </c>
      <c r="DD871" t="s">
        <v>3</v>
      </c>
      <c r="DE871" t="s">
        <v>3</v>
      </c>
      <c r="DF871" t="s">
        <v>3</v>
      </c>
      <c r="DG871" t="s">
        <v>3</v>
      </c>
      <c r="DH871" t="s">
        <v>3</v>
      </c>
      <c r="DI871" t="s">
        <v>3</v>
      </c>
      <c r="DJ871" t="s">
        <v>3</v>
      </c>
      <c r="DK871" t="s">
        <v>3</v>
      </c>
      <c r="DL871" t="s">
        <v>3</v>
      </c>
      <c r="DM871" t="s">
        <v>3</v>
      </c>
      <c r="DN871">
        <v>0</v>
      </c>
      <c r="DO871">
        <v>0</v>
      </c>
      <c r="DP871">
        <v>1</v>
      </c>
      <c r="DQ871">
        <v>1</v>
      </c>
      <c r="DU871">
        <v>1013</v>
      </c>
      <c r="DV871" t="s">
        <v>745</v>
      </c>
      <c r="DW871" t="s">
        <v>745</v>
      </c>
      <c r="DX871">
        <v>1</v>
      </c>
      <c r="DZ871" t="s">
        <v>3</v>
      </c>
      <c r="EA871" t="s">
        <v>3</v>
      </c>
      <c r="EB871" t="s">
        <v>3</v>
      </c>
      <c r="EC871" t="s">
        <v>3</v>
      </c>
      <c r="EE871">
        <v>31728414</v>
      </c>
      <c r="EF871">
        <v>10</v>
      </c>
      <c r="EG871" t="s">
        <v>753</v>
      </c>
      <c r="EH871">
        <v>107</v>
      </c>
      <c r="EI871" t="s">
        <v>754</v>
      </c>
      <c r="EJ871">
        <v>1</v>
      </c>
      <c r="EK871">
        <v>700008</v>
      </c>
      <c r="EL871" t="s">
        <v>755</v>
      </c>
      <c r="EM871" t="s">
        <v>756</v>
      </c>
      <c r="EO871" t="s">
        <v>3</v>
      </c>
      <c r="EQ871">
        <v>0</v>
      </c>
      <c r="ER871">
        <v>0</v>
      </c>
      <c r="ES871">
        <v>0</v>
      </c>
      <c r="ET871">
        <v>0</v>
      </c>
      <c r="EU871">
        <v>0</v>
      </c>
      <c r="EV871">
        <v>0</v>
      </c>
      <c r="EW871">
        <v>0</v>
      </c>
      <c r="EX871">
        <v>0</v>
      </c>
      <c r="EY871">
        <v>0</v>
      </c>
      <c r="FQ871">
        <v>0</v>
      </c>
      <c r="FR871">
        <f>ROUND(IF(BI871=3,GM871,0),2)</f>
        <v>0</v>
      </c>
      <c r="FS871">
        <v>0</v>
      </c>
      <c r="FX871">
        <v>0</v>
      </c>
      <c r="FY871">
        <v>0</v>
      </c>
      <c r="GA871" t="s">
        <v>3</v>
      </c>
      <c r="GD871">
        <v>1</v>
      </c>
      <c r="GF871">
        <v>-1906037597</v>
      </c>
      <c r="GG871">
        <v>2</v>
      </c>
      <c r="GH871">
        <v>1</v>
      </c>
      <c r="GI871">
        <v>-2</v>
      </c>
      <c r="GJ871">
        <v>2</v>
      </c>
      <c r="GK871">
        <v>0</v>
      </c>
      <c r="GL871">
        <f>ROUND(IF(AND(BH871=3,BI871=3,FS871&lt;&gt;0),P871,0),2)</f>
        <v>0</v>
      </c>
      <c r="GM871">
        <f>ROUND(CP871*I871,2)</f>
        <v>40.44</v>
      </c>
      <c r="GN871">
        <f>IF(OR(BI871=0,BI871=1),GM871-GX871,0)</f>
        <v>40.44</v>
      </c>
      <c r="GO871">
        <f>IF(BI871=2,GM871-GX871,0)</f>
        <v>0</v>
      </c>
      <c r="GP871">
        <f>IF(BI871=4,GM871-GX871,0)</f>
        <v>0</v>
      </c>
      <c r="GR871">
        <v>0</v>
      </c>
      <c r="GS871">
        <v>3</v>
      </c>
      <c r="GT871">
        <v>0</v>
      </c>
      <c r="GU871" t="s">
        <v>3</v>
      </c>
      <c r="GV871">
        <f>0</f>
        <v>0</v>
      </c>
      <c r="GW871">
        <v>1</v>
      </c>
      <c r="GX871">
        <f>0</f>
        <v>0</v>
      </c>
      <c r="HA871">
        <v>0</v>
      </c>
      <c r="HB871">
        <v>0</v>
      </c>
      <c r="HC871">
        <v>0</v>
      </c>
      <c r="HD871">
        <f>GM871</f>
        <v>40.44</v>
      </c>
      <c r="HE871" t="s">
        <v>3</v>
      </c>
      <c r="HF871" t="s">
        <v>3</v>
      </c>
      <c r="HM871" t="s">
        <v>3</v>
      </c>
      <c r="HN871" t="s">
        <v>757</v>
      </c>
      <c r="HO871" t="s">
        <v>758</v>
      </c>
      <c r="HP871" t="s">
        <v>754</v>
      </c>
      <c r="HQ871" t="s">
        <v>754</v>
      </c>
      <c r="IK871">
        <v>0</v>
      </c>
    </row>
    <row r="873" spans="1:245" x14ac:dyDescent="0.2">
      <c r="A873" s="2">
        <v>51</v>
      </c>
      <c r="B873" s="2">
        <f>B866</f>
        <v>1</v>
      </c>
      <c r="C873" s="2">
        <f>A866</f>
        <v>4</v>
      </c>
      <c r="D873" s="2">
        <f>ROW(A866)</f>
        <v>866</v>
      </c>
      <c r="E873" s="2"/>
      <c r="F873" s="2" t="str">
        <f>IF(F866&lt;&gt;"",F866,"")</f>
        <v>Новый раздел</v>
      </c>
      <c r="G873" s="2" t="str">
        <f>IF(G866&lt;&gt;"",G866,"")</f>
        <v>Прочие работы</v>
      </c>
      <c r="H873" s="2">
        <v>0</v>
      </c>
      <c r="I873" s="2"/>
      <c r="J873" s="2"/>
      <c r="K873" s="2"/>
      <c r="L873" s="2"/>
      <c r="M873" s="2"/>
      <c r="N873" s="2"/>
      <c r="O873" s="2">
        <f t="shared" ref="O873:T873" si="624">ROUND(AB873,2)</f>
        <v>0</v>
      </c>
      <c r="P873" s="2">
        <f t="shared" si="624"/>
        <v>0</v>
      </c>
      <c r="Q873" s="2">
        <f t="shared" si="624"/>
        <v>0</v>
      </c>
      <c r="R873" s="2">
        <f t="shared" si="624"/>
        <v>0</v>
      </c>
      <c r="S873" s="2">
        <f t="shared" si="624"/>
        <v>0</v>
      </c>
      <c r="T873" s="2">
        <f t="shared" si="624"/>
        <v>0</v>
      </c>
      <c r="U873" s="2">
        <f>AH873</f>
        <v>0</v>
      </c>
      <c r="V873" s="2">
        <f>AI873</f>
        <v>0</v>
      </c>
      <c r="W873" s="2">
        <f>ROUND(AJ873,2)</f>
        <v>0</v>
      </c>
      <c r="X873" s="2">
        <f>ROUND(AK873,2)</f>
        <v>0</v>
      </c>
      <c r="Y873" s="2">
        <f>ROUND(AL873,2)</f>
        <v>0</v>
      </c>
      <c r="Z873" s="2"/>
      <c r="AA873" s="2"/>
      <c r="AB873" s="2">
        <f>ROUND(SUMIF(AA870:AA871,"=32945098",O870:O871),2)</f>
        <v>0</v>
      </c>
      <c r="AC873" s="2">
        <f>ROUND(SUMIF(AA870:AA871,"=32945098",P870:P871),2)</f>
        <v>0</v>
      </c>
      <c r="AD873" s="2">
        <f>ROUND(SUMIF(AA870:AA871,"=32945098",Q870:Q871),2)</f>
        <v>0</v>
      </c>
      <c r="AE873" s="2">
        <f>ROUND(SUMIF(AA870:AA871,"=32945098",R870:R871),2)</f>
        <v>0</v>
      </c>
      <c r="AF873" s="2">
        <f>ROUND(SUMIF(AA870:AA871,"=32945098",S870:S871),2)</f>
        <v>0</v>
      </c>
      <c r="AG873" s="2">
        <f>ROUND(SUMIF(AA870:AA871,"=32945098",T870:T871),2)</f>
        <v>0</v>
      </c>
      <c r="AH873" s="2">
        <f>SUMIF(AA870:AA871,"=32945098",U870:U871)</f>
        <v>0</v>
      </c>
      <c r="AI873" s="2">
        <f>SUMIF(AA870:AA871,"=32945098",V870:V871)</f>
        <v>0</v>
      </c>
      <c r="AJ873" s="2">
        <f>ROUND(SUMIF(AA870:AA871,"=32945098",W870:W871),2)</f>
        <v>0</v>
      </c>
      <c r="AK873" s="2">
        <f>ROUND(SUMIF(AA870:AA871,"=32945098",X870:X871),2)</f>
        <v>0</v>
      </c>
      <c r="AL873" s="2">
        <f>ROUND(SUMIF(AA870:AA871,"=32945098",Y870:Y871),2)</f>
        <v>0</v>
      </c>
      <c r="AM873" s="2"/>
      <c r="AN873" s="2"/>
      <c r="AO873" s="2">
        <f t="shared" ref="AO873:BD873" si="625">ROUND(BX873,2)</f>
        <v>0</v>
      </c>
      <c r="AP873" s="2">
        <f t="shared" si="625"/>
        <v>0</v>
      </c>
      <c r="AQ873" s="2">
        <f t="shared" si="625"/>
        <v>0</v>
      </c>
      <c r="AR873" s="2">
        <f t="shared" si="625"/>
        <v>214.43</v>
      </c>
      <c r="AS873" s="2">
        <f t="shared" si="625"/>
        <v>214.43</v>
      </c>
      <c r="AT873" s="2">
        <f t="shared" si="625"/>
        <v>0</v>
      </c>
      <c r="AU873" s="2">
        <f t="shared" si="625"/>
        <v>0</v>
      </c>
      <c r="AV873" s="2">
        <f t="shared" si="625"/>
        <v>0</v>
      </c>
      <c r="AW873" s="2">
        <f t="shared" si="625"/>
        <v>0</v>
      </c>
      <c r="AX873" s="2">
        <f t="shared" si="625"/>
        <v>0</v>
      </c>
      <c r="AY873" s="2">
        <f t="shared" si="625"/>
        <v>0</v>
      </c>
      <c r="AZ873" s="2">
        <f t="shared" si="625"/>
        <v>0</v>
      </c>
      <c r="BA873" s="2">
        <f t="shared" si="625"/>
        <v>0</v>
      </c>
      <c r="BB873" s="2">
        <f t="shared" si="625"/>
        <v>0</v>
      </c>
      <c r="BC873" s="2">
        <f t="shared" si="625"/>
        <v>0</v>
      </c>
      <c r="BD873" s="2">
        <f t="shared" si="625"/>
        <v>214.43</v>
      </c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>
        <f>ROUND(SUMIF(AA870:AA871,"=32945098",FQ870:FQ871),2)</f>
        <v>0</v>
      </c>
      <c r="BY873" s="2">
        <f>ROUND(SUMIF(AA870:AA871,"=32945098",FR870:FR871),2)</f>
        <v>0</v>
      </c>
      <c r="BZ873" s="2">
        <f>ROUND(SUMIF(AA870:AA871,"=32945098",GL870:GL871),2)</f>
        <v>0</v>
      </c>
      <c r="CA873" s="2">
        <f>ROUND(SUMIF(AA870:AA871,"=32945098",GM870:GM871),2)</f>
        <v>214.43</v>
      </c>
      <c r="CB873" s="2">
        <f>ROUND(SUMIF(AA870:AA871,"=32945098",GN870:GN871),2)</f>
        <v>214.43</v>
      </c>
      <c r="CC873" s="2">
        <f>ROUND(SUMIF(AA870:AA871,"=32945098",GO870:GO871),2)</f>
        <v>0</v>
      </c>
      <c r="CD873" s="2">
        <f>ROUND(SUMIF(AA870:AA871,"=32945098",GP870:GP871),2)</f>
        <v>0</v>
      </c>
      <c r="CE873" s="2">
        <f>AC873-BX873</f>
        <v>0</v>
      </c>
      <c r="CF873" s="2">
        <f>AC873-BY873</f>
        <v>0</v>
      </c>
      <c r="CG873" s="2">
        <f>BX873-BZ873</f>
        <v>0</v>
      </c>
      <c r="CH873" s="2">
        <f>AC873-BX873-BY873+BZ873</f>
        <v>0</v>
      </c>
      <c r="CI873" s="2">
        <f>BY873-BZ873</f>
        <v>0</v>
      </c>
      <c r="CJ873" s="2">
        <f>ROUND(SUMIF(AA870:AA871,"=32945098",GX870:GX871),2)</f>
        <v>0</v>
      </c>
      <c r="CK873" s="2">
        <f>ROUND(SUMIF(AA870:AA871,"=32945098",GY870:GY871),2)</f>
        <v>0</v>
      </c>
      <c r="CL873" s="2">
        <f>ROUND(SUMIF(AA870:AA871,"=32945098",GZ870:GZ871),2)</f>
        <v>0</v>
      </c>
      <c r="CM873" s="2">
        <f>ROUND(SUMIF(AA870:AA871,"=32945098",HD870:HD871),2)</f>
        <v>214.43</v>
      </c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  <c r="DT873" s="3"/>
      <c r="DU873" s="3"/>
      <c r="DV873" s="3"/>
      <c r="DW873" s="3"/>
      <c r="DX873" s="3"/>
      <c r="DY873" s="3"/>
      <c r="DZ873" s="3"/>
      <c r="EA873" s="3"/>
      <c r="EB873" s="3"/>
      <c r="EC873" s="3"/>
      <c r="ED873" s="3"/>
      <c r="EE873" s="3"/>
      <c r="EF873" s="3"/>
      <c r="EG873" s="3"/>
      <c r="EH873" s="3"/>
      <c r="EI873" s="3"/>
      <c r="EJ873" s="3"/>
      <c r="EK873" s="3"/>
      <c r="EL873" s="3"/>
      <c r="EM873" s="3"/>
      <c r="EN873" s="3"/>
      <c r="EO873" s="3"/>
      <c r="EP873" s="3"/>
      <c r="EQ873" s="3"/>
      <c r="ER873" s="3"/>
      <c r="ES873" s="3"/>
      <c r="ET873" s="3"/>
      <c r="EU873" s="3"/>
      <c r="EV873" s="3"/>
      <c r="EW873" s="3"/>
      <c r="EX873" s="3"/>
      <c r="EY873" s="3"/>
      <c r="EZ873" s="3"/>
      <c r="FA873" s="3"/>
      <c r="FB873" s="3"/>
      <c r="FC873" s="3"/>
      <c r="FD873" s="3"/>
      <c r="FE873" s="3"/>
      <c r="FF873" s="3"/>
      <c r="FG873" s="3"/>
      <c r="FH873" s="3"/>
      <c r="FI873" s="3"/>
      <c r="FJ873" s="3"/>
      <c r="FK873" s="3"/>
      <c r="FL873" s="3"/>
      <c r="FM873" s="3"/>
      <c r="FN873" s="3"/>
      <c r="FO873" s="3"/>
      <c r="FP873" s="3"/>
      <c r="FQ873" s="3"/>
      <c r="FR873" s="3"/>
      <c r="FS873" s="3"/>
      <c r="FT873" s="3"/>
      <c r="FU873" s="3"/>
      <c r="FV873" s="3"/>
      <c r="FW873" s="3"/>
      <c r="FX873" s="3"/>
      <c r="FY873" s="3"/>
      <c r="FZ873" s="3"/>
      <c r="GA873" s="3"/>
      <c r="GB873" s="3"/>
      <c r="GC873" s="3"/>
      <c r="GD873" s="3"/>
      <c r="GE873" s="3"/>
      <c r="GF873" s="3"/>
      <c r="GG873" s="3"/>
      <c r="GH873" s="3"/>
      <c r="GI873" s="3"/>
      <c r="GJ873" s="3"/>
      <c r="GK873" s="3"/>
      <c r="GL873" s="3"/>
      <c r="GM873" s="3"/>
      <c r="GN873" s="3"/>
      <c r="GO873" s="3"/>
      <c r="GP873" s="3"/>
      <c r="GQ873" s="3"/>
      <c r="GR873" s="3"/>
      <c r="GS873" s="3"/>
      <c r="GT873" s="3"/>
      <c r="GU873" s="3"/>
      <c r="GV873" s="3"/>
      <c r="GW873" s="3"/>
      <c r="GX873" s="3">
        <v>0</v>
      </c>
    </row>
    <row r="875" spans="1:245" x14ac:dyDescent="0.2">
      <c r="A875" s="4">
        <v>50</v>
      </c>
      <c r="B875" s="4">
        <v>0</v>
      </c>
      <c r="C875" s="4">
        <v>0</v>
      </c>
      <c r="D875" s="4">
        <v>1</v>
      </c>
      <c r="E875" s="4">
        <v>201</v>
      </c>
      <c r="F875" s="4">
        <f>ROUND(Source!O873,O875)</f>
        <v>0</v>
      </c>
      <c r="G875" s="4" t="s">
        <v>107</v>
      </c>
      <c r="H875" s="4" t="s">
        <v>108</v>
      </c>
      <c r="I875" s="4"/>
      <c r="J875" s="4"/>
      <c r="K875" s="4">
        <v>201</v>
      </c>
      <c r="L875" s="4">
        <v>1</v>
      </c>
      <c r="M875" s="4">
        <v>3</v>
      </c>
      <c r="N875" s="4" t="s">
        <v>3</v>
      </c>
      <c r="O875" s="4">
        <v>2</v>
      </c>
      <c r="P875" s="4"/>
      <c r="Q875" s="4"/>
      <c r="R875" s="4"/>
      <c r="S875" s="4"/>
      <c r="T875" s="4"/>
      <c r="U875" s="4"/>
      <c r="V875" s="4"/>
      <c r="W875" s="4">
        <v>5304.99</v>
      </c>
      <c r="X875" s="4">
        <v>1</v>
      </c>
      <c r="Y875" s="4">
        <v>5304.99</v>
      </c>
      <c r="Z875" s="4"/>
      <c r="AA875" s="4"/>
      <c r="AB875" s="4"/>
    </row>
    <row r="876" spans="1:245" x14ac:dyDescent="0.2">
      <c r="A876" s="4">
        <v>50</v>
      </c>
      <c r="B876" s="4">
        <v>0</v>
      </c>
      <c r="C876" s="4">
        <v>0</v>
      </c>
      <c r="D876" s="4">
        <v>1</v>
      </c>
      <c r="E876" s="4">
        <v>202</v>
      </c>
      <c r="F876" s="4">
        <f>ROUND(Source!P873,O876)</f>
        <v>0</v>
      </c>
      <c r="G876" s="4" t="s">
        <v>109</v>
      </c>
      <c r="H876" s="4" t="s">
        <v>110</v>
      </c>
      <c r="I876" s="4"/>
      <c r="J876" s="4"/>
      <c r="K876" s="4">
        <v>202</v>
      </c>
      <c r="L876" s="4">
        <v>2</v>
      </c>
      <c r="M876" s="4">
        <v>3</v>
      </c>
      <c r="N876" s="4" t="s">
        <v>3</v>
      </c>
      <c r="O876" s="4">
        <v>2</v>
      </c>
      <c r="P876" s="4"/>
      <c r="Q876" s="4"/>
      <c r="R876" s="4"/>
      <c r="S876" s="4"/>
      <c r="T876" s="4"/>
      <c r="U876" s="4"/>
      <c r="V876" s="4"/>
      <c r="W876" s="4">
        <v>0</v>
      </c>
      <c r="X876" s="4">
        <v>1</v>
      </c>
      <c r="Y876" s="4">
        <v>0</v>
      </c>
      <c r="Z876" s="4"/>
      <c r="AA876" s="4"/>
      <c r="AB876" s="4"/>
    </row>
    <row r="877" spans="1:245" x14ac:dyDescent="0.2">
      <c r="A877" s="4">
        <v>50</v>
      </c>
      <c r="B877" s="4">
        <v>0</v>
      </c>
      <c r="C877" s="4">
        <v>0</v>
      </c>
      <c r="D877" s="4">
        <v>1</v>
      </c>
      <c r="E877" s="4">
        <v>222</v>
      </c>
      <c r="F877" s="4">
        <f>ROUND(Source!AO873,O877)</f>
        <v>0</v>
      </c>
      <c r="G877" s="4" t="s">
        <v>111</v>
      </c>
      <c r="H877" s="4" t="s">
        <v>112</v>
      </c>
      <c r="I877" s="4"/>
      <c r="J877" s="4"/>
      <c r="K877" s="4">
        <v>222</v>
      </c>
      <c r="L877" s="4">
        <v>3</v>
      </c>
      <c r="M877" s="4">
        <v>3</v>
      </c>
      <c r="N877" s="4" t="s">
        <v>3</v>
      </c>
      <c r="O877" s="4">
        <v>2</v>
      </c>
      <c r="P877" s="4"/>
      <c r="Q877" s="4"/>
      <c r="R877" s="4"/>
      <c r="S877" s="4"/>
      <c r="T877" s="4"/>
      <c r="U877" s="4"/>
      <c r="V877" s="4"/>
      <c r="W877" s="4">
        <v>0</v>
      </c>
      <c r="X877" s="4">
        <v>1</v>
      </c>
      <c r="Y877" s="4">
        <v>0</v>
      </c>
      <c r="Z877" s="4"/>
      <c r="AA877" s="4"/>
      <c r="AB877" s="4"/>
    </row>
    <row r="878" spans="1:245" x14ac:dyDescent="0.2">
      <c r="A878" s="4">
        <v>50</v>
      </c>
      <c r="B878" s="4">
        <v>0</v>
      </c>
      <c r="C878" s="4">
        <v>0</v>
      </c>
      <c r="D878" s="4">
        <v>1</v>
      </c>
      <c r="E878" s="4">
        <v>225</v>
      </c>
      <c r="F878" s="4">
        <f>ROUND(Source!AV873,O878)</f>
        <v>0</v>
      </c>
      <c r="G878" s="4" t="s">
        <v>113</v>
      </c>
      <c r="H878" s="4" t="s">
        <v>114</v>
      </c>
      <c r="I878" s="4"/>
      <c r="J878" s="4"/>
      <c r="K878" s="4">
        <v>225</v>
      </c>
      <c r="L878" s="4">
        <v>4</v>
      </c>
      <c r="M878" s="4">
        <v>3</v>
      </c>
      <c r="N878" s="4" t="s">
        <v>3</v>
      </c>
      <c r="O878" s="4">
        <v>2</v>
      </c>
      <c r="P878" s="4"/>
      <c r="Q878" s="4"/>
      <c r="R878" s="4"/>
      <c r="S878" s="4"/>
      <c r="T878" s="4"/>
      <c r="U878" s="4"/>
      <c r="V878" s="4"/>
      <c r="W878" s="4">
        <v>0</v>
      </c>
      <c r="X878" s="4">
        <v>1</v>
      </c>
      <c r="Y878" s="4">
        <v>0</v>
      </c>
      <c r="Z878" s="4"/>
      <c r="AA878" s="4"/>
      <c r="AB878" s="4"/>
    </row>
    <row r="879" spans="1:245" x14ac:dyDescent="0.2">
      <c r="A879" s="4">
        <v>50</v>
      </c>
      <c r="B879" s="4">
        <v>0</v>
      </c>
      <c r="C879" s="4">
        <v>0</v>
      </c>
      <c r="D879" s="4">
        <v>1</v>
      </c>
      <c r="E879" s="4">
        <v>226</v>
      </c>
      <c r="F879" s="4">
        <f>ROUND(Source!AW873,O879)</f>
        <v>0</v>
      </c>
      <c r="G879" s="4" t="s">
        <v>115</v>
      </c>
      <c r="H879" s="4" t="s">
        <v>116</v>
      </c>
      <c r="I879" s="4"/>
      <c r="J879" s="4"/>
      <c r="K879" s="4">
        <v>226</v>
      </c>
      <c r="L879" s="4">
        <v>5</v>
      </c>
      <c r="M879" s="4">
        <v>3</v>
      </c>
      <c r="N879" s="4" t="s">
        <v>3</v>
      </c>
      <c r="O879" s="4">
        <v>2</v>
      </c>
      <c r="P879" s="4"/>
      <c r="Q879" s="4"/>
      <c r="R879" s="4"/>
      <c r="S879" s="4"/>
      <c r="T879" s="4"/>
      <c r="U879" s="4"/>
      <c r="V879" s="4"/>
      <c r="W879" s="4">
        <v>0</v>
      </c>
      <c r="X879" s="4">
        <v>1</v>
      </c>
      <c r="Y879" s="4">
        <v>0</v>
      </c>
      <c r="Z879" s="4"/>
      <c r="AA879" s="4"/>
      <c r="AB879" s="4"/>
    </row>
    <row r="880" spans="1:245" x14ac:dyDescent="0.2">
      <c r="A880" s="4">
        <v>50</v>
      </c>
      <c r="B880" s="4">
        <v>0</v>
      </c>
      <c r="C880" s="4">
        <v>0</v>
      </c>
      <c r="D880" s="4">
        <v>1</v>
      </c>
      <c r="E880" s="4">
        <v>227</v>
      </c>
      <c r="F880" s="4">
        <f>ROUND(Source!AX873,O880)</f>
        <v>0</v>
      </c>
      <c r="G880" s="4" t="s">
        <v>117</v>
      </c>
      <c r="H880" s="4" t="s">
        <v>118</v>
      </c>
      <c r="I880" s="4"/>
      <c r="J880" s="4"/>
      <c r="K880" s="4">
        <v>227</v>
      </c>
      <c r="L880" s="4">
        <v>6</v>
      </c>
      <c r="M880" s="4">
        <v>3</v>
      </c>
      <c r="N880" s="4" t="s">
        <v>3</v>
      </c>
      <c r="O880" s="4">
        <v>2</v>
      </c>
      <c r="P880" s="4"/>
      <c r="Q880" s="4"/>
      <c r="R880" s="4"/>
      <c r="S880" s="4"/>
      <c r="T880" s="4"/>
      <c r="U880" s="4"/>
      <c r="V880" s="4"/>
      <c r="W880" s="4">
        <v>0</v>
      </c>
      <c r="X880" s="4">
        <v>1</v>
      </c>
      <c r="Y880" s="4">
        <v>0</v>
      </c>
      <c r="Z880" s="4"/>
      <c r="AA880" s="4"/>
      <c r="AB880" s="4"/>
    </row>
    <row r="881" spans="1:28" x14ac:dyDescent="0.2">
      <c r="A881" s="4">
        <v>50</v>
      </c>
      <c r="B881" s="4">
        <v>0</v>
      </c>
      <c r="C881" s="4">
        <v>0</v>
      </c>
      <c r="D881" s="4">
        <v>1</v>
      </c>
      <c r="E881" s="4">
        <v>228</v>
      </c>
      <c r="F881" s="4">
        <f>ROUND(Source!AY873,O881)</f>
        <v>0</v>
      </c>
      <c r="G881" s="4" t="s">
        <v>119</v>
      </c>
      <c r="H881" s="4" t="s">
        <v>120</v>
      </c>
      <c r="I881" s="4"/>
      <c r="J881" s="4"/>
      <c r="K881" s="4">
        <v>228</v>
      </c>
      <c r="L881" s="4">
        <v>7</v>
      </c>
      <c r="M881" s="4">
        <v>3</v>
      </c>
      <c r="N881" s="4" t="s">
        <v>3</v>
      </c>
      <c r="O881" s="4">
        <v>2</v>
      </c>
      <c r="P881" s="4"/>
      <c r="Q881" s="4"/>
      <c r="R881" s="4"/>
      <c r="S881" s="4"/>
      <c r="T881" s="4"/>
      <c r="U881" s="4"/>
      <c r="V881" s="4"/>
      <c r="W881" s="4">
        <v>0</v>
      </c>
      <c r="X881" s="4">
        <v>1</v>
      </c>
      <c r="Y881" s="4">
        <v>0</v>
      </c>
      <c r="Z881" s="4"/>
      <c r="AA881" s="4"/>
      <c r="AB881" s="4"/>
    </row>
    <row r="882" spans="1:28" x14ac:dyDescent="0.2">
      <c r="A882" s="4">
        <v>50</v>
      </c>
      <c r="B882" s="4">
        <v>0</v>
      </c>
      <c r="C882" s="4">
        <v>0</v>
      </c>
      <c r="D882" s="4">
        <v>1</v>
      </c>
      <c r="E882" s="4">
        <v>216</v>
      </c>
      <c r="F882" s="4">
        <f>ROUND(Source!AP873,O882)</f>
        <v>0</v>
      </c>
      <c r="G882" s="4" t="s">
        <v>121</v>
      </c>
      <c r="H882" s="4" t="s">
        <v>122</v>
      </c>
      <c r="I882" s="4"/>
      <c r="J882" s="4"/>
      <c r="K882" s="4">
        <v>216</v>
      </c>
      <c r="L882" s="4">
        <v>8</v>
      </c>
      <c r="M882" s="4">
        <v>3</v>
      </c>
      <c r="N882" s="4" t="s">
        <v>3</v>
      </c>
      <c r="O882" s="4">
        <v>2</v>
      </c>
      <c r="P882" s="4"/>
      <c r="Q882" s="4"/>
      <c r="R882" s="4"/>
      <c r="S882" s="4"/>
      <c r="T882" s="4"/>
      <c r="U882" s="4"/>
      <c r="V882" s="4"/>
      <c r="W882" s="4">
        <v>0</v>
      </c>
      <c r="X882" s="4">
        <v>1</v>
      </c>
      <c r="Y882" s="4">
        <v>0</v>
      </c>
      <c r="Z882" s="4"/>
      <c r="AA882" s="4"/>
      <c r="AB882" s="4"/>
    </row>
    <row r="883" spans="1:28" x14ac:dyDescent="0.2">
      <c r="A883" s="4">
        <v>50</v>
      </c>
      <c r="B883" s="4">
        <v>0</v>
      </c>
      <c r="C883" s="4">
        <v>0</v>
      </c>
      <c r="D883" s="4">
        <v>1</v>
      </c>
      <c r="E883" s="4">
        <v>223</v>
      </c>
      <c r="F883" s="4">
        <f>ROUND(Source!AQ873,O883)</f>
        <v>0</v>
      </c>
      <c r="G883" s="4" t="s">
        <v>123</v>
      </c>
      <c r="H883" s="4" t="s">
        <v>124</v>
      </c>
      <c r="I883" s="4"/>
      <c r="J883" s="4"/>
      <c r="K883" s="4">
        <v>223</v>
      </c>
      <c r="L883" s="4">
        <v>9</v>
      </c>
      <c r="M883" s="4">
        <v>3</v>
      </c>
      <c r="N883" s="4" t="s">
        <v>3</v>
      </c>
      <c r="O883" s="4">
        <v>2</v>
      </c>
      <c r="P883" s="4"/>
      <c r="Q883" s="4"/>
      <c r="R883" s="4"/>
      <c r="S883" s="4"/>
      <c r="T883" s="4"/>
      <c r="U883" s="4"/>
      <c r="V883" s="4"/>
      <c r="W883" s="4">
        <v>0</v>
      </c>
      <c r="X883" s="4">
        <v>1</v>
      </c>
      <c r="Y883" s="4">
        <v>0</v>
      </c>
      <c r="Z883" s="4"/>
      <c r="AA883" s="4"/>
      <c r="AB883" s="4"/>
    </row>
    <row r="884" spans="1:28" x14ac:dyDescent="0.2">
      <c r="A884" s="4">
        <v>50</v>
      </c>
      <c r="B884" s="4">
        <v>0</v>
      </c>
      <c r="C884" s="4">
        <v>0</v>
      </c>
      <c r="D884" s="4">
        <v>1</v>
      </c>
      <c r="E884" s="4">
        <v>229</v>
      </c>
      <c r="F884" s="4">
        <f>ROUND(Source!AZ873,O884)</f>
        <v>0</v>
      </c>
      <c r="G884" s="4" t="s">
        <v>125</v>
      </c>
      <c r="H884" s="4" t="s">
        <v>126</v>
      </c>
      <c r="I884" s="4"/>
      <c r="J884" s="4"/>
      <c r="K884" s="4">
        <v>229</v>
      </c>
      <c r="L884" s="4">
        <v>10</v>
      </c>
      <c r="M884" s="4">
        <v>3</v>
      </c>
      <c r="N884" s="4" t="s">
        <v>3</v>
      </c>
      <c r="O884" s="4">
        <v>2</v>
      </c>
      <c r="P884" s="4"/>
      <c r="Q884" s="4"/>
      <c r="R884" s="4"/>
      <c r="S884" s="4"/>
      <c r="T884" s="4"/>
      <c r="U884" s="4"/>
      <c r="V884" s="4"/>
      <c r="W884" s="4">
        <v>0</v>
      </c>
      <c r="X884" s="4">
        <v>1</v>
      </c>
      <c r="Y884" s="4">
        <v>0</v>
      </c>
      <c r="Z884" s="4"/>
      <c r="AA884" s="4"/>
      <c r="AB884" s="4"/>
    </row>
    <row r="885" spans="1:28" x14ac:dyDescent="0.2">
      <c r="A885" s="4">
        <v>50</v>
      </c>
      <c r="B885" s="4">
        <v>0</v>
      </c>
      <c r="C885" s="4">
        <v>0</v>
      </c>
      <c r="D885" s="4">
        <v>1</v>
      </c>
      <c r="E885" s="4">
        <v>203</v>
      </c>
      <c r="F885" s="4">
        <f>ROUND(Source!Q873,O885)</f>
        <v>0</v>
      </c>
      <c r="G885" s="4" t="s">
        <v>127</v>
      </c>
      <c r="H885" s="4" t="s">
        <v>128</v>
      </c>
      <c r="I885" s="4"/>
      <c r="J885" s="4"/>
      <c r="K885" s="4">
        <v>203</v>
      </c>
      <c r="L885" s="4">
        <v>11</v>
      </c>
      <c r="M885" s="4">
        <v>3</v>
      </c>
      <c r="N885" s="4" t="s">
        <v>3</v>
      </c>
      <c r="O885" s="4">
        <v>2</v>
      </c>
      <c r="P885" s="4"/>
      <c r="Q885" s="4"/>
      <c r="R885" s="4"/>
      <c r="S885" s="4"/>
      <c r="T885" s="4"/>
      <c r="U885" s="4"/>
      <c r="V885" s="4"/>
      <c r="W885" s="4">
        <v>0</v>
      </c>
      <c r="X885" s="4">
        <v>1</v>
      </c>
      <c r="Y885" s="4">
        <v>0</v>
      </c>
      <c r="Z885" s="4"/>
      <c r="AA885" s="4"/>
      <c r="AB885" s="4"/>
    </row>
    <row r="886" spans="1:28" x14ac:dyDescent="0.2">
      <c r="A886" s="4">
        <v>50</v>
      </c>
      <c r="B886" s="4">
        <v>0</v>
      </c>
      <c r="C886" s="4">
        <v>0</v>
      </c>
      <c r="D886" s="4">
        <v>1</v>
      </c>
      <c r="E886" s="4">
        <v>231</v>
      </c>
      <c r="F886" s="4">
        <f>ROUND(Source!BB873,O886)</f>
        <v>0</v>
      </c>
      <c r="G886" s="4" t="s">
        <v>129</v>
      </c>
      <c r="H886" s="4" t="s">
        <v>130</v>
      </c>
      <c r="I886" s="4"/>
      <c r="J886" s="4"/>
      <c r="K886" s="4">
        <v>231</v>
      </c>
      <c r="L886" s="4">
        <v>12</v>
      </c>
      <c r="M886" s="4">
        <v>3</v>
      </c>
      <c r="N886" s="4" t="s">
        <v>3</v>
      </c>
      <c r="O886" s="4">
        <v>2</v>
      </c>
      <c r="P886" s="4"/>
      <c r="Q886" s="4"/>
      <c r="R886" s="4"/>
      <c r="S886" s="4"/>
      <c r="T886" s="4"/>
      <c r="U886" s="4"/>
      <c r="V886" s="4"/>
      <c r="W886" s="4">
        <v>0</v>
      </c>
      <c r="X886" s="4">
        <v>1</v>
      </c>
      <c r="Y886" s="4">
        <v>0</v>
      </c>
      <c r="Z886" s="4"/>
      <c r="AA886" s="4"/>
      <c r="AB886" s="4"/>
    </row>
    <row r="887" spans="1:28" x14ac:dyDescent="0.2">
      <c r="A887" s="4">
        <v>50</v>
      </c>
      <c r="B887" s="4">
        <v>0</v>
      </c>
      <c r="C887" s="4">
        <v>0</v>
      </c>
      <c r="D887" s="4">
        <v>1</v>
      </c>
      <c r="E887" s="4">
        <v>204</v>
      </c>
      <c r="F887" s="4">
        <f>ROUND(Source!R873,O887)</f>
        <v>0</v>
      </c>
      <c r="G887" s="4" t="s">
        <v>131</v>
      </c>
      <c r="H887" s="4" t="s">
        <v>132</v>
      </c>
      <c r="I887" s="4"/>
      <c r="J887" s="4"/>
      <c r="K887" s="4">
        <v>204</v>
      </c>
      <c r="L887" s="4">
        <v>13</v>
      </c>
      <c r="M887" s="4">
        <v>3</v>
      </c>
      <c r="N887" s="4" t="s">
        <v>3</v>
      </c>
      <c r="O887" s="4">
        <v>2</v>
      </c>
      <c r="P887" s="4"/>
      <c r="Q887" s="4"/>
      <c r="R887" s="4"/>
      <c r="S887" s="4"/>
      <c r="T887" s="4"/>
      <c r="U887" s="4"/>
      <c r="V887" s="4"/>
      <c r="W887" s="4">
        <v>0</v>
      </c>
      <c r="X887" s="4">
        <v>1</v>
      </c>
      <c r="Y887" s="4">
        <v>0</v>
      </c>
      <c r="Z887" s="4"/>
      <c r="AA887" s="4"/>
      <c r="AB887" s="4"/>
    </row>
    <row r="888" spans="1:28" x14ac:dyDescent="0.2">
      <c r="A888" s="4">
        <v>50</v>
      </c>
      <c r="B888" s="4">
        <v>0</v>
      </c>
      <c r="C888" s="4">
        <v>0</v>
      </c>
      <c r="D888" s="4">
        <v>1</v>
      </c>
      <c r="E888" s="4">
        <v>205</v>
      </c>
      <c r="F888" s="4">
        <f>ROUND(Source!S873,O888)</f>
        <v>0</v>
      </c>
      <c r="G888" s="4" t="s">
        <v>133</v>
      </c>
      <c r="H888" s="4" t="s">
        <v>134</v>
      </c>
      <c r="I888" s="4"/>
      <c r="J888" s="4"/>
      <c r="K888" s="4">
        <v>205</v>
      </c>
      <c r="L888" s="4">
        <v>14</v>
      </c>
      <c r="M888" s="4">
        <v>3</v>
      </c>
      <c r="N888" s="4" t="s">
        <v>3</v>
      </c>
      <c r="O888" s="4">
        <v>2</v>
      </c>
      <c r="P888" s="4"/>
      <c r="Q888" s="4"/>
      <c r="R888" s="4"/>
      <c r="S888" s="4"/>
      <c r="T888" s="4"/>
      <c r="U888" s="4"/>
      <c r="V888" s="4"/>
      <c r="W888" s="4">
        <v>0</v>
      </c>
      <c r="X888" s="4">
        <v>1</v>
      </c>
      <c r="Y888" s="4">
        <v>0</v>
      </c>
      <c r="Z888" s="4"/>
      <c r="AA888" s="4"/>
      <c r="AB888" s="4"/>
    </row>
    <row r="889" spans="1:28" x14ac:dyDescent="0.2">
      <c r="A889" s="4">
        <v>50</v>
      </c>
      <c r="B889" s="4">
        <v>0</v>
      </c>
      <c r="C889" s="4">
        <v>0</v>
      </c>
      <c r="D889" s="4">
        <v>1</v>
      </c>
      <c r="E889" s="4">
        <v>232</v>
      </c>
      <c r="F889" s="4">
        <f>ROUND(Source!BC873,O889)</f>
        <v>0</v>
      </c>
      <c r="G889" s="4" t="s">
        <v>135</v>
      </c>
      <c r="H889" s="4" t="s">
        <v>136</v>
      </c>
      <c r="I889" s="4"/>
      <c r="J889" s="4"/>
      <c r="K889" s="4">
        <v>232</v>
      </c>
      <c r="L889" s="4">
        <v>15</v>
      </c>
      <c r="M889" s="4">
        <v>3</v>
      </c>
      <c r="N889" s="4" t="s">
        <v>3</v>
      </c>
      <c r="O889" s="4">
        <v>2</v>
      </c>
      <c r="P889" s="4"/>
      <c r="Q889" s="4"/>
      <c r="R889" s="4"/>
      <c r="S889" s="4"/>
      <c r="T889" s="4"/>
      <c r="U889" s="4"/>
      <c r="V889" s="4"/>
      <c r="W889" s="4">
        <v>0</v>
      </c>
      <c r="X889" s="4">
        <v>1</v>
      </c>
      <c r="Y889" s="4">
        <v>0</v>
      </c>
      <c r="Z889" s="4"/>
      <c r="AA889" s="4"/>
      <c r="AB889" s="4"/>
    </row>
    <row r="890" spans="1:28" x14ac:dyDescent="0.2">
      <c r="A890" s="4">
        <v>50</v>
      </c>
      <c r="B890" s="4">
        <v>0</v>
      </c>
      <c r="C890" s="4">
        <v>0</v>
      </c>
      <c r="D890" s="4">
        <v>1</v>
      </c>
      <c r="E890" s="4">
        <v>214</v>
      </c>
      <c r="F890" s="4">
        <f>ROUND(Source!AS873,O890)</f>
        <v>214.43</v>
      </c>
      <c r="G890" s="4" t="s">
        <v>137</v>
      </c>
      <c r="H890" s="4" t="s">
        <v>138</v>
      </c>
      <c r="I890" s="4"/>
      <c r="J890" s="4"/>
      <c r="K890" s="4">
        <v>214</v>
      </c>
      <c r="L890" s="4">
        <v>16</v>
      </c>
      <c r="M890" s="4">
        <v>3</v>
      </c>
      <c r="N890" s="4" t="s">
        <v>3</v>
      </c>
      <c r="O890" s="4">
        <v>2</v>
      </c>
      <c r="P890" s="4"/>
      <c r="Q890" s="4"/>
      <c r="R890" s="4"/>
      <c r="S890" s="4"/>
      <c r="T890" s="4"/>
      <c r="U890" s="4"/>
      <c r="V890" s="4"/>
      <c r="W890" s="4">
        <v>5304.99</v>
      </c>
      <c r="X890" s="4">
        <v>1</v>
      </c>
      <c r="Y890" s="4">
        <v>5304.99</v>
      </c>
      <c r="Z890" s="4"/>
      <c r="AA890" s="4"/>
      <c r="AB890" s="4"/>
    </row>
    <row r="891" spans="1:28" x14ac:dyDescent="0.2">
      <c r="A891" s="4">
        <v>50</v>
      </c>
      <c r="B891" s="4">
        <v>0</v>
      </c>
      <c r="C891" s="4">
        <v>0</v>
      </c>
      <c r="D891" s="4">
        <v>1</v>
      </c>
      <c r="E891" s="4">
        <v>215</v>
      </c>
      <c r="F891" s="4">
        <f>ROUND(Source!AT873,O891)</f>
        <v>0</v>
      </c>
      <c r="G891" s="4" t="s">
        <v>139</v>
      </c>
      <c r="H891" s="4" t="s">
        <v>140</v>
      </c>
      <c r="I891" s="4"/>
      <c r="J891" s="4"/>
      <c r="K891" s="4">
        <v>215</v>
      </c>
      <c r="L891" s="4">
        <v>17</v>
      </c>
      <c r="M891" s="4">
        <v>3</v>
      </c>
      <c r="N891" s="4" t="s">
        <v>3</v>
      </c>
      <c r="O891" s="4">
        <v>2</v>
      </c>
      <c r="P891" s="4"/>
      <c r="Q891" s="4"/>
      <c r="R891" s="4"/>
      <c r="S891" s="4"/>
      <c r="T891" s="4"/>
      <c r="U891" s="4"/>
      <c r="V891" s="4"/>
      <c r="W891" s="4">
        <v>0</v>
      </c>
      <c r="X891" s="4">
        <v>1</v>
      </c>
      <c r="Y891" s="4">
        <v>0</v>
      </c>
      <c r="Z891" s="4"/>
      <c r="AA891" s="4"/>
      <c r="AB891" s="4"/>
    </row>
    <row r="892" spans="1:28" x14ac:dyDescent="0.2">
      <c r="A892" s="4">
        <v>50</v>
      </c>
      <c r="B892" s="4">
        <v>0</v>
      </c>
      <c r="C892" s="4">
        <v>0</v>
      </c>
      <c r="D892" s="4">
        <v>1</v>
      </c>
      <c r="E892" s="4">
        <v>217</v>
      </c>
      <c r="F892" s="4">
        <f>ROUND(Source!AU873,O892)</f>
        <v>0</v>
      </c>
      <c r="G892" s="4" t="s">
        <v>141</v>
      </c>
      <c r="H892" s="4" t="s">
        <v>142</v>
      </c>
      <c r="I892" s="4"/>
      <c r="J892" s="4"/>
      <c r="K892" s="4">
        <v>217</v>
      </c>
      <c r="L892" s="4">
        <v>18</v>
      </c>
      <c r="M892" s="4">
        <v>3</v>
      </c>
      <c r="N892" s="4" t="s">
        <v>3</v>
      </c>
      <c r="O892" s="4">
        <v>2</v>
      </c>
      <c r="P892" s="4"/>
      <c r="Q892" s="4"/>
      <c r="R892" s="4"/>
      <c r="S892" s="4"/>
      <c r="T892" s="4"/>
      <c r="U892" s="4"/>
      <c r="V892" s="4"/>
      <c r="W892" s="4">
        <v>0</v>
      </c>
      <c r="X892" s="4">
        <v>1</v>
      </c>
      <c r="Y892" s="4">
        <v>0</v>
      </c>
      <c r="Z892" s="4"/>
      <c r="AA892" s="4"/>
      <c r="AB892" s="4"/>
    </row>
    <row r="893" spans="1:28" x14ac:dyDescent="0.2">
      <c r="A893" s="4">
        <v>50</v>
      </c>
      <c r="B893" s="4">
        <v>0</v>
      </c>
      <c r="C893" s="4">
        <v>0</v>
      </c>
      <c r="D893" s="4">
        <v>1</v>
      </c>
      <c r="E893" s="4">
        <v>230</v>
      </c>
      <c r="F893" s="4">
        <f>ROUND(Source!BA873,O893)</f>
        <v>0</v>
      </c>
      <c r="G893" s="4" t="s">
        <v>143</v>
      </c>
      <c r="H893" s="4" t="s">
        <v>144</v>
      </c>
      <c r="I893" s="4"/>
      <c r="J893" s="4"/>
      <c r="K893" s="4">
        <v>230</v>
      </c>
      <c r="L893" s="4">
        <v>19</v>
      </c>
      <c r="M893" s="4">
        <v>3</v>
      </c>
      <c r="N893" s="4" t="s">
        <v>3</v>
      </c>
      <c r="O893" s="4">
        <v>2</v>
      </c>
      <c r="P893" s="4"/>
      <c r="Q893" s="4"/>
      <c r="R893" s="4"/>
      <c r="S893" s="4"/>
      <c r="T893" s="4"/>
      <c r="U893" s="4"/>
      <c r="V893" s="4"/>
      <c r="W893" s="4">
        <v>0</v>
      </c>
      <c r="X893" s="4">
        <v>1</v>
      </c>
      <c r="Y893" s="4">
        <v>0</v>
      </c>
      <c r="Z893" s="4"/>
      <c r="AA893" s="4"/>
      <c r="AB893" s="4"/>
    </row>
    <row r="894" spans="1:28" x14ac:dyDescent="0.2">
      <c r="A894" s="4">
        <v>50</v>
      </c>
      <c r="B894" s="4">
        <v>0</v>
      </c>
      <c r="C894" s="4">
        <v>0</v>
      </c>
      <c r="D894" s="4">
        <v>1</v>
      </c>
      <c r="E894" s="4">
        <v>206</v>
      </c>
      <c r="F894" s="4">
        <f>ROUND(Source!T873,O894)</f>
        <v>0</v>
      </c>
      <c r="G894" s="4" t="s">
        <v>145</v>
      </c>
      <c r="H894" s="4" t="s">
        <v>146</v>
      </c>
      <c r="I894" s="4"/>
      <c r="J894" s="4"/>
      <c r="K894" s="4">
        <v>206</v>
      </c>
      <c r="L894" s="4">
        <v>20</v>
      </c>
      <c r="M894" s="4">
        <v>3</v>
      </c>
      <c r="N894" s="4" t="s">
        <v>3</v>
      </c>
      <c r="O894" s="4">
        <v>2</v>
      </c>
      <c r="P894" s="4"/>
      <c r="Q894" s="4"/>
      <c r="R894" s="4"/>
      <c r="S894" s="4"/>
      <c r="T894" s="4"/>
      <c r="U894" s="4"/>
      <c r="V894" s="4"/>
      <c r="W894" s="4">
        <v>0</v>
      </c>
      <c r="X894" s="4">
        <v>1</v>
      </c>
      <c r="Y894" s="4">
        <v>0</v>
      </c>
      <c r="Z894" s="4"/>
      <c r="AA894" s="4"/>
      <c r="AB894" s="4"/>
    </row>
    <row r="895" spans="1:28" x14ac:dyDescent="0.2">
      <c r="A895" s="4">
        <v>50</v>
      </c>
      <c r="B895" s="4">
        <v>0</v>
      </c>
      <c r="C895" s="4">
        <v>0</v>
      </c>
      <c r="D895" s="4">
        <v>1</v>
      </c>
      <c r="E895" s="4">
        <v>207</v>
      </c>
      <c r="F895" s="4">
        <f>ROUND(Source!U873,O895)</f>
        <v>0</v>
      </c>
      <c r="G895" s="4" t="s">
        <v>147</v>
      </c>
      <c r="H895" s="4" t="s">
        <v>148</v>
      </c>
      <c r="I895" s="4"/>
      <c r="J895" s="4"/>
      <c r="K895" s="4">
        <v>207</v>
      </c>
      <c r="L895" s="4">
        <v>21</v>
      </c>
      <c r="M895" s="4">
        <v>3</v>
      </c>
      <c r="N895" s="4" t="s">
        <v>3</v>
      </c>
      <c r="O895" s="4">
        <v>7</v>
      </c>
      <c r="P895" s="4"/>
      <c r="Q895" s="4"/>
      <c r="R895" s="4"/>
      <c r="S895" s="4"/>
      <c r="T895" s="4"/>
      <c r="U895" s="4"/>
      <c r="V895" s="4"/>
      <c r="W895" s="4">
        <v>0</v>
      </c>
      <c r="X895" s="4">
        <v>1</v>
      </c>
      <c r="Y895" s="4">
        <v>0</v>
      </c>
      <c r="Z895" s="4"/>
      <c r="AA895" s="4"/>
      <c r="AB895" s="4"/>
    </row>
    <row r="896" spans="1:28" x14ac:dyDescent="0.2">
      <c r="A896" s="4">
        <v>50</v>
      </c>
      <c r="B896" s="4">
        <v>0</v>
      </c>
      <c r="C896" s="4">
        <v>0</v>
      </c>
      <c r="D896" s="4">
        <v>1</v>
      </c>
      <c r="E896" s="4">
        <v>208</v>
      </c>
      <c r="F896" s="4">
        <f>ROUND(Source!V873,O896)</f>
        <v>0</v>
      </c>
      <c r="G896" s="4" t="s">
        <v>149</v>
      </c>
      <c r="H896" s="4" t="s">
        <v>150</v>
      </c>
      <c r="I896" s="4"/>
      <c r="J896" s="4"/>
      <c r="K896" s="4">
        <v>208</v>
      </c>
      <c r="L896" s="4">
        <v>22</v>
      </c>
      <c r="M896" s="4">
        <v>3</v>
      </c>
      <c r="N896" s="4" t="s">
        <v>3</v>
      </c>
      <c r="O896" s="4">
        <v>7</v>
      </c>
      <c r="P896" s="4"/>
      <c r="Q896" s="4"/>
      <c r="R896" s="4"/>
      <c r="S896" s="4"/>
      <c r="T896" s="4"/>
      <c r="U896" s="4"/>
      <c r="V896" s="4"/>
      <c r="W896" s="4">
        <v>0</v>
      </c>
      <c r="X896" s="4">
        <v>1</v>
      </c>
      <c r="Y896" s="4">
        <v>0</v>
      </c>
      <c r="Z896" s="4"/>
      <c r="AA896" s="4"/>
      <c r="AB896" s="4"/>
    </row>
    <row r="897" spans="1:206" x14ac:dyDescent="0.2">
      <c r="A897" s="4">
        <v>50</v>
      </c>
      <c r="B897" s="4">
        <v>0</v>
      </c>
      <c r="C897" s="4">
        <v>0</v>
      </c>
      <c r="D897" s="4">
        <v>1</v>
      </c>
      <c r="E897" s="4">
        <v>209</v>
      </c>
      <c r="F897" s="4">
        <f>ROUND(Source!W873,O897)</f>
        <v>0</v>
      </c>
      <c r="G897" s="4" t="s">
        <v>151</v>
      </c>
      <c r="H897" s="4" t="s">
        <v>152</v>
      </c>
      <c r="I897" s="4"/>
      <c r="J897" s="4"/>
      <c r="K897" s="4">
        <v>209</v>
      </c>
      <c r="L897" s="4">
        <v>23</v>
      </c>
      <c r="M897" s="4">
        <v>3</v>
      </c>
      <c r="N897" s="4" t="s">
        <v>3</v>
      </c>
      <c r="O897" s="4">
        <v>2</v>
      </c>
      <c r="P897" s="4"/>
      <c r="Q897" s="4"/>
      <c r="R897" s="4"/>
      <c r="S897" s="4"/>
      <c r="T897" s="4"/>
      <c r="U897" s="4"/>
      <c r="V897" s="4"/>
      <c r="W897" s="4">
        <v>0</v>
      </c>
      <c r="X897" s="4">
        <v>1</v>
      </c>
      <c r="Y897" s="4">
        <v>0</v>
      </c>
      <c r="Z897" s="4"/>
      <c r="AA897" s="4"/>
      <c r="AB897" s="4"/>
    </row>
    <row r="898" spans="1:206" x14ac:dyDescent="0.2">
      <c r="A898" s="4">
        <v>50</v>
      </c>
      <c r="B898" s="4">
        <v>0</v>
      </c>
      <c r="C898" s="4">
        <v>0</v>
      </c>
      <c r="D898" s="4">
        <v>1</v>
      </c>
      <c r="E898" s="4">
        <v>233</v>
      </c>
      <c r="F898" s="4">
        <f>ROUND(Source!BD873,O898)</f>
        <v>214.43</v>
      </c>
      <c r="G898" s="4" t="s">
        <v>153</v>
      </c>
      <c r="H898" s="4" t="s">
        <v>154</v>
      </c>
      <c r="I898" s="4"/>
      <c r="J898" s="4"/>
      <c r="K898" s="4">
        <v>233</v>
      </c>
      <c r="L898" s="4">
        <v>24</v>
      </c>
      <c r="M898" s="4">
        <v>3</v>
      </c>
      <c r="N898" s="4" t="s">
        <v>3</v>
      </c>
      <c r="O898" s="4">
        <v>2</v>
      </c>
      <c r="P898" s="4"/>
      <c r="Q898" s="4"/>
      <c r="R898" s="4"/>
      <c r="S898" s="4"/>
      <c r="T898" s="4"/>
      <c r="U898" s="4"/>
      <c r="V898" s="4"/>
      <c r="W898" s="4">
        <v>5304.99</v>
      </c>
      <c r="X898" s="4">
        <v>1</v>
      </c>
      <c r="Y898" s="4">
        <v>5304.99</v>
      </c>
      <c r="Z898" s="4"/>
      <c r="AA898" s="4"/>
      <c r="AB898" s="4"/>
    </row>
    <row r="899" spans="1:206" x14ac:dyDescent="0.2">
      <c r="A899" s="4">
        <v>50</v>
      </c>
      <c r="B899" s="4">
        <v>0</v>
      </c>
      <c r="C899" s="4">
        <v>0</v>
      </c>
      <c r="D899" s="4">
        <v>1</v>
      </c>
      <c r="E899" s="4">
        <v>210</v>
      </c>
      <c r="F899" s="4">
        <f>ROUND(Source!X873,O899)</f>
        <v>0</v>
      </c>
      <c r="G899" s="4" t="s">
        <v>155</v>
      </c>
      <c r="H899" s="4" t="s">
        <v>156</v>
      </c>
      <c r="I899" s="4"/>
      <c r="J899" s="4"/>
      <c r="K899" s="4">
        <v>210</v>
      </c>
      <c r="L899" s="4">
        <v>25</v>
      </c>
      <c r="M899" s="4">
        <v>3</v>
      </c>
      <c r="N899" s="4" t="s">
        <v>3</v>
      </c>
      <c r="O899" s="4">
        <v>2</v>
      </c>
      <c r="P899" s="4"/>
      <c r="Q899" s="4"/>
      <c r="R899" s="4"/>
      <c r="S899" s="4"/>
      <c r="T899" s="4"/>
      <c r="U899" s="4"/>
      <c r="V899" s="4"/>
      <c r="W899" s="4">
        <v>0</v>
      </c>
      <c r="X899" s="4">
        <v>1</v>
      </c>
      <c r="Y899" s="4">
        <v>0</v>
      </c>
      <c r="Z899" s="4"/>
      <c r="AA899" s="4"/>
      <c r="AB899" s="4"/>
    </row>
    <row r="900" spans="1:206" x14ac:dyDescent="0.2">
      <c r="A900" s="4">
        <v>50</v>
      </c>
      <c r="B900" s="4">
        <v>0</v>
      </c>
      <c r="C900" s="4">
        <v>0</v>
      </c>
      <c r="D900" s="4">
        <v>1</v>
      </c>
      <c r="E900" s="4">
        <v>211</v>
      </c>
      <c r="F900" s="4">
        <f>ROUND(Source!Y873,O900)</f>
        <v>0</v>
      </c>
      <c r="G900" s="4" t="s">
        <v>157</v>
      </c>
      <c r="H900" s="4" t="s">
        <v>158</v>
      </c>
      <c r="I900" s="4"/>
      <c r="J900" s="4"/>
      <c r="K900" s="4">
        <v>211</v>
      </c>
      <c r="L900" s="4">
        <v>26</v>
      </c>
      <c r="M900" s="4">
        <v>3</v>
      </c>
      <c r="N900" s="4" t="s">
        <v>3</v>
      </c>
      <c r="O900" s="4">
        <v>2</v>
      </c>
      <c r="P900" s="4"/>
      <c r="Q900" s="4"/>
      <c r="R900" s="4"/>
      <c r="S900" s="4"/>
      <c r="T900" s="4"/>
      <c r="U900" s="4"/>
      <c r="V900" s="4"/>
      <c r="W900" s="4">
        <v>0</v>
      </c>
      <c r="X900" s="4">
        <v>1</v>
      </c>
      <c r="Y900" s="4">
        <v>0</v>
      </c>
      <c r="Z900" s="4"/>
      <c r="AA900" s="4"/>
      <c r="AB900" s="4"/>
    </row>
    <row r="901" spans="1:206" x14ac:dyDescent="0.2">
      <c r="A901" s="4">
        <v>50</v>
      </c>
      <c r="B901" s="4">
        <v>0</v>
      </c>
      <c r="C901" s="4">
        <v>0</v>
      </c>
      <c r="D901" s="4">
        <v>1</v>
      </c>
      <c r="E901" s="4">
        <v>224</v>
      </c>
      <c r="F901" s="4">
        <f>ROUND(Source!AR873,O901)</f>
        <v>214.43</v>
      </c>
      <c r="G901" s="4" t="s">
        <v>159</v>
      </c>
      <c r="H901" s="4" t="s">
        <v>160</v>
      </c>
      <c r="I901" s="4"/>
      <c r="J901" s="4"/>
      <c r="K901" s="4">
        <v>224</v>
      </c>
      <c r="L901" s="4">
        <v>27</v>
      </c>
      <c r="M901" s="4">
        <v>3</v>
      </c>
      <c r="N901" s="4" t="s">
        <v>3</v>
      </c>
      <c r="O901" s="4">
        <v>2</v>
      </c>
      <c r="P901" s="4"/>
      <c r="Q901" s="4"/>
      <c r="R901" s="4"/>
      <c r="S901" s="4"/>
      <c r="T901" s="4"/>
      <c r="U901" s="4"/>
      <c r="V901" s="4"/>
      <c r="W901" s="4">
        <v>5304.99</v>
      </c>
      <c r="X901" s="4">
        <v>1</v>
      </c>
      <c r="Y901" s="4">
        <v>5304.99</v>
      </c>
      <c r="Z901" s="4"/>
      <c r="AA901" s="4"/>
      <c r="AB901" s="4"/>
    </row>
    <row r="903" spans="1:206" x14ac:dyDescent="0.2">
      <c r="A903" s="2">
        <v>51</v>
      </c>
      <c r="B903" s="2">
        <f>B20</f>
        <v>1</v>
      </c>
      <c r="C903" s="2">
        <f>A20</f>
        <v>3</v>
      </c>
      <c r="D903" s="2">
        <f>ROW(A20)</f>
        <v>20</v>
      </c>
      <c r="E903" s="2"/>
      <c r="F903" s="2" t="str">
        <f>IF(F20&lt;&gt;"",F20,"")</f>
        <v/>
      </c>
      <c r="G903" s="2" t="str">
        <f>IF(G20&lt;&gt;"",G20,"")</f>
        <v>Ремонт спортзала</v>
      </c>
      <c r="H903" s="2">
        <v>0</v>
      </c>
      <c r="I903" s="2"/>
      <c r="J903" s="2"/>
      <c r="K903" s="2"/>
      <c r="L903" s="2"/>
      <c r="M903" s="2"/>
      <c r="N903" s="2"/>
      <c r="O903" s="2">
        <f t="shared" ref="O903:T903" si="626">ROUND(O45+O126+O172+O237+O286+O332+O378+O433+O488+O538+O582+O637+O687+O731+O786+O836+O873+AB903,2)</f>
        <v>845666.25</v>
      </c>
      <c r="P903" s="2">
        <f t="shared" si="626"/>
        <v>288326.24</v>
      </c>
      <c r="Q903" s="2">
        <f t="shared" si="626"/>
        <v>2922.04</v>
      </c>
      <c r="R903" s="2">
        <f t="shared" si="626"/>
        <v>5594.03</v>
      </c>
      <c r="S903" s="2">
        <f t="shared" si="626"/>
        <v>548823.93999999994</v>
      </c>
      <c r="T903" s="2">
        <f t="shared" si="626"/>
        <v>0</v>
      </c>
      <c r="U903" s="2">
        <f>U45+U126+U172+U237+U286+U332+U378+U433+U488+U538+U582+U637+U687+U731+U786+U836+U873+AH903</f>
        <v>1229.9426868</v>
      </c>
      <c r="V903" s="2">
        <f>V45+V126+V172+V237+V286+V332+V378+V433+V488+V538+V582+V637+V687+V731+V786+V836+V873+AI903</f>
        <v>11.5397097</v>
      </c>
      <c r="W903" s="2">
        <f>ROUND(W45+W126+W172+W237+W286+W332+W378+W433+W488+W538+W582+W637+W687+W731+W786+W836+W873+AJ903,2)</f>
        <v>0</v>
      </c>
      <c r="X903" s="2">
        <f>ROUND(X45+X126+X172+X237+X286+X332+X378+X433+X488+X538+X582+X637+X687+X731+X786+X836+X873+AK903,2)</f>
        <v>519673.26</v>
      </c>
      <c r="Y903" s="2">
        <f>ROUND(Y45+Y126+Y172+Y237+Y286+Y332+Y378+Y433+Y488+Y538+Y582+Y637+Y687+Y731+Y786+Y836+Y873+AL903,2)</f>
        <v>261200.68</v>
      </c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>
        <f t="shared" ref="AO903:BD903" si="627">ROUND(AO45+AO126+AO172+AO237+AO286+AO332+AO378+AO433+AO488+AO538+AO582+AO637+AO687+AO731+AO786+AO836+AO873+BX903,2)</f>
        <v>43423.7</v>
      </c>
      <c r="AP903" s="2">
        <f t="shared" si="627"/>
        <v>0</v>
      </c>
      <c r="AQ903" s="2">
        <f t="shared" si="627"/>
        <v>0</v>
      </c>
      <c r="AR903" s="2">
        <f t="shared" si="627"/>
        <v>1626754.62</v>
      </c>
      <c r="AS903" s="2">
        <f t="shared" si="627"/>
        <v>1626754.62</v>
      </c>
      <c r="AT903" s="2">
        <f t="shared" si="627"/>
        <v>0</v>
      </c>
      <c r="AU903" s="2">
        <f t="shared" si="627"/>
        <v>0</v>
      </c>
      <c r="AV903" s="2">
        <f t="shared" si="627"/>
        <v>244902.54</v>
      </c>
      <c r="AW903" s="2">
        <f t="shared" si="627"/>
        <v>288326.24</v>
      </c>
      <c r="AX903" s="2">
        <f t="shared" si="627"/>
        <v>43423.7</v>
      </c>
      <c r="AY903" s="2">
        <f t="shared" si="627"/>
        <v>244902.54</v>
      </c>
      <c r="AZ903" s="2">
        <f t="shared" si="627"/>
        <v>0</v>
      </c>
      <c r="BA903" s="2">
        <f t="shared" si="627"/>
        <v>0</v>
      </c>
      <c r="BB903" s="2">
        <f t="shared" si="627"/>
        <v>0</v>
      </c>
      <c r="BC903" s="2">
        <f t="shared" si="627"/>
        <v>0</v>
      </c>
      <c r="BD903" s="2">
        <f t="shared" si="627"/>
        <v>214.43</v>
      </c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  <c r="DT903" s="3"/>
      <c r="DU903" s="3"/>
      <c r="DV903" s="3"/>
      <c r="DW903" s="3"/>
      <c r="DX903" s="3"/>
      <c r="DY903" s="3"/>
      <c r="DZ903" s="3"/>
      <c r="EA903" s="3"/>
      <c r="EB903" s="3"/>
      <c r="EC903" s="3"/>
      <c r="ED903" s="3"/>
      <c r="EE903" s="3"/>
      <c r="EF903" s="3"/>
      <c r="EG903" s="3"/>
      <c r="EH903" s="3"/>
      <c r="EI903" s="3"/>
      <c r="EJ903" s="3"/>
      <c r="EK903" s="3"/>
      <c r="EL903" s="3"/>
      <c r="EM903" s="3"/>
      <c r="EN903" s="3"/>
      <c r="EO903" s="3"/>
      <c r="EP903" s="3"/>
      <c r="EQ903" s="3"/>
      <c r="ER903" s="3"/>
      <c r="ES903" s="3"/>
      <c r="ET903" s="3"/>
      <c r="EU903" s="3"/>
      <c r="EV903" s="3"/>
      <c r="EW903" s="3"/>
      <c r="EX903" s="3"/>
      <c r="EY903" s="3"/>
      <c r="EZ903" s="3"/>
      <c r="FA903" s="3"/>
      <c r="FB903" s="3"/>
      <c r="FC903" s="3"/>
      <c r="FD903" s="3"/>
      <c r="FE903" s="3"/>
      <c r="FF903" s="3"/>
      <c r="FG903" s="3"/>
      <c r="FH903" s="3"/>
      <c r="FI903" s="3"/>
      <c r="FJ903" s="3"/>
      <c r="FK903" s="3"/>
      <c r="FL903" s="3"/>
      <c r="FM903" s="3"/>
      <c r="FN903" s="3"/>
      <c r="FO903" s="3"/>
      <c r="FP903" s="3"/>
      <c r="FQ903" s="3"/>
      <c r="FR903" s="3"/>
      <c r="FS903" s="3"/>
      <c r="FT903" s="3"/>
      <c r="FU903" s="3"/>
      <c r="FV903" s="3"/>
      <c r="FW903" s="3"/>
      <c r="FX903" s="3"/>
      <c r="FY903" s="3"/>
      <c r="FZ903" s="3"/>
      <c r="GA903" s="3"/>
      <c r="GB903" s="3"/>
      <c r="GC903" s="3"/>
      <c r="GD903" s="3"/>
      <c r="GE903" s="3"/>
      <c r="GF903" s="3"/>
      <c r="GG903" s="3"/>
      <c r="GH903" s="3"/>
      <c r="GI903" s="3"/>
      <c r="GJ903" s="3"/>
      <c r="GK903" s="3"/>
      <c r="GL903" s="3"/>
      <c r="GM903" s="3"/>
      <c r="GN903" s="3"/>
      <c r="GO903" s="3"/>
      <c r="GP903" s="3"/>
      <c r="GQ903" s="3"/>
      <c r="GR903" s="3"/>
      <c r="GS903" s="3"/>
      <c r="GT903" s="3"/>
      <c r="GU903" s="3"/>
      <c r="GV903" s="3"/>
      <c r="GW903" s="3"/>
      <c r="GX903" s="3">
        <v>0</v>
      </c>
    </row>
    <row r="905" spans="1:206" x14ac:dyDescent="0.2">
      <c r="A905" s="4">
        <v>50</v>
      </c>
      <c r="B905" s="4">
        <v>0</v>
      </c>
      <c r="C905" s="4">
        <v>0</v>
      </c>
      <c r="D905" s="4">
        <v>1</v>
      </c>
      <c r="E905" s="4">
        <v>0</v>
      </c>
      <c r="F905" s="4">
        <f>ROUND(Source!O903,O905)</f>
        <v>845666.25</v>
      </c>
      <c r="G905" s="4" t="s">
        <v>107</v>
      </c>
      <c r="H905" s="4" t="s">
        <v>108</v>
      </c>
      <c r="I905" s="4"/>
      <c r="J905" s="4"/>
      <c r="K905" s="4">
        <v>201</v>
      </c>
      <c r="L905" s="4">
        <v>1</v>
      </c>
      <c r="M905" s="4">
        <v>3</v>
      </c>
      <c r="N905" s="4" t="s">
        <v>3</v>
      </c>
      <c r="O905" s="4">
        <v>2</v>
      </c>
      <c r="P905" s="4"/>
      <c r="Q905" s="4"/>
      <c r="R905" s="4"/>
      <c r="S905" s="4"/>
      <c r="T905" s="4"/>
      <c r="U905" s="4"/>
      <c r="V905" s="4"/>
      <c r="W905" s="4">
        <v>5142485.8899999997</v>
      </c>
      <c r="X905" s="4">
        <v>1</v>
      </c>
      <c r="Y905" s="4">
        <v>5142485.8899999997</v>
      </c>
      <c r="Z905" s="4"/>
      <c r="AA905" s="4"/>
      <c r="AB905" s="4"/>
    </row>
    <row r="906" spans="1:206" x14ac:dyDescent="0.2">
      <c r="A906" s="4">
        <v>50</v>
      </c>
      <c r="B906" s="4">
        <v>0</v>
      </c>
      <c r="C906" s="4">
        <v>0</v>
      </c>
      <c r="D906" s="4">
        <v>1</v>
      </c>
      <c r="E906" s="4">
        <v>202</v>
      </c>
      <c r="F906" s="4">
        <f>ROUND(Source!P903,O906)</f>
        <v>288326.24</v>
      </c>
      <c r="G906" s="4" t="s">
        <v>109</v>
      </c>
      <c r="H906" s="4" t="s">
        <v>110</v>
      </c>
      <c r="I906" s="4"/>
      <c r="J906" s="4"/>
      <c r="K906" s="4">
        <v>202</v>
      </c>
      <c r="L906" s="4">
        <v>2</v>
      </c>
      <c r="M906" s="4">
        <v>3</v>
      </c>
      <c r="N906" s="4" t="s">
        <v>3</v>
      </c>
      <c r="O906" s="4">
        <v>2</v>
      </c>
      <c r="P906" s="4"/>
      <c r="Q906" s="4"/>
      <c r="R906" s="4"/>
      <c r="S906" s="4"/>
      <c r="T906" s="4"/>
      <c r="U906" s="4"/>
      <c r="V906" s="4"/>
      <c r="W906" s="4">
        <v>3780503.35</v>
      </c>
      <c r="X906" s="4">
        <v>1</v>
      </c>
      <c r="Y906" s="4">
        <v>3780503.35</v>
      </c>
      <c r="Z906" s="4"/>
      <c r="AA906" s="4"/>
      <c r="AB906" s="4"/>
    </row>
    <row r="907" spans="1:206" x14ac:dyDescent="0.2">
      <c r="A907" s="4">
        <v>50</v>
      </c>
      <c r="B907" s="4">
        <v>0</v>
      </c>
      <c r="C907" s="4">
        <v>0</v>
      </c>
      <c r="D907" s="4">
        <v>1</v>
      </c>
      <c r="E907" s="4">
        <v>222</v>
      </c>
      <c r="F907" s="4">
        <f>ROUND(Source!AO903,O907)</f>
        <v>43423.7</v>
      </c>
      <c r="G907" s="4" t="s">
        <v>111</v>
      </c>
      <c r="H907" s="4" t="s">
        <v>112</v>
      </c>
      <c r="I907" s="4"/>
      <c r="J907" s="4"/>
      <c r="K907" s="4">
        <v>222</v>
      </c>
      <c r="L907" s="4">
        <v>3</v>
      </c>
      <c r="M907" s="4">
        <v>3</v>
      </c>
      <c r="N907" s="4" t="s">
        <v>3</v>
      </c>
      <c r="O907" s="4">
        <v>2</v>
      </c>
      <c r="P907" s="4"/>
      <c r="Q907" s="4"/>
      <c r="R907" s="4"/>
      <c r="S907" s="4"/>
      <c r="T907" s="4"/>
      <c r="U907" s="4"/>
      <c r="V907" s="4"/>
      <c r="W907" s="4">
        <v>43423.7</v>
      </c>
      <c r="X907" s="4">
        <v>1</v>
      </c>
      <c r="Y907" s="4">
        <v>43423.7</v>
      </c>
      <c r="Z907" s="4"/>
      <c r="AA907" s="4"/>
      <c r="AB907" s="4"/>
    </row>
    <row r="908" spans="1:206" x14ac:dyDescent="0.2">
      <c r="A908" s="4">
        <v>50</v>
      </c>
      <c r="B908" s="4">
        <v>0</v>
      </c>
      <c r="C908" s="4">
        <v>0</v>
      </c>
      <c r="D908" s="4">
        <v>1</v>
      </c>
      <c r="E908" s="4">
        <v>225</v>
      </c>
      <c r="F908" s="4">
        <f>ROUND(Source!AV903,O908)</f>
        <v>244902.54</v>
      </c>
      <c r="G908" s="4" t="s">
        <v>113</v>
      </c>
      <c r="H908" s="4" t="s">
        <v>114</v>
      </c>
      <c r="I908" s="4"/>
      <c r="J908" s="4"/>
      <c r="K908" s="4">
        <v>225</v>
      </c>
      <c r="L908" s="4">
        <v>4</v>
      </c>
      <c r="M908" s="4">
        <v>3</v>
      </c>
      <c r="N908" s="4" t="s">
        <v>3</v>
      </c>
      <c r="O908" s="4">
        <v>2</v>
      </c>
      <c r="P908" s="4"/>
      <c r="Q908" s="4"/>
      <c r="R908" s="4"/>
      <c r="S908" s="4"/>
      <c r="T908" s="4"/>
      <c r="U908" s="4"/>
      <c r="V908" s="4"/>
      <c r="W908" s="4">
        <v>3780503.35</v>
      </c>
      <c r="X908" s="4">
        <v>1</v>
      </c>
      <c r="Y908" s="4">
        <v>3780503.35</v>
      </c>
      <c r="Z908" s="4"/>
      <c r="AA908" s="4"/>
      <c r="AB908" s="4"/>
    </row>
    <row r="909" spans="1:206" x14ac:dyDescent="0.2">
      <c r="A909" s="4">
        <v>50</v>
      </c>
      <c r="B909" s="4">
        <v>0</v>
      </c>
      <c r="C909" s="4">
        <v>0</v>
      </c>
      <c r="D909" s="4">
        <v>1</v>
      </c>
      <c r="E909" s="4">
        <v>226</v>
      </c>
      <c r="F909" s="4">
        <f>ROUND(Source!AW903,O909)</f>
        <v>288326.24</v>
      </c>
      <c r="G909" s="4" t="s">
        <v>115</v>
      </c>
      <c r="H909" s="4" t="s">
        <v>116</v>
      </c>
      <c r="I909" s="4"/>
      <c r="J909" s="4"/>
      <c r="K909" s="4">
        <v>226</v>
      </c>
      <c r="L909" s="4">
        <v>5</v>
      </c>
      <c r="M909" s="4">
        <v>3</v>
      </c>
      <c r="N909" s="4" t="s">
        <v>3</v>
      </c>
      <c r="O909" s="4">
        <v>2</v>
      </c>
      <c r="P909" s="4"/>
      <c r="Q909" s="4"/>
      <c r="R909" s="4"/>
      <c r="S909" s="4"/>
      <c r="T909" s="4"/>
      <c r="U909" s="4"/>
      <c r="V909" s="4"/>
      <c r="W909" s="4">
        <v>3780503.35</v>
      </c>
      <c r="X909" s="4">
        <v>1</v>
      </c>
      <c r="Y909" s="4">
        <v>3780503.35</v>
      </c>
      <c r="Z909" s="4"/>
      <c r="AA909" s="4"/>
      <c r="AB909" s="4"/>
    </row>
    <row r="910" spans="1:206" x14ac:dyDescent="0.2">
      <c r="A910" s="4">
        <v>50</v>
      </c>
      <c r="B910" s="4">
        <v>0</v>
      </c>
      <c r="C910" s="4">
        <v>0</v>
      </c>
      <c r="D910" s="4">
        <v>1</v>
      </c>
      <c r="E910" s="4">
        <v>227</v>
      </c>
      <c r="F910" s="4">
        <f>ROUND(Source!AX903,O910)</f>
        <v>43423.7</v>
      </c>
      <c r="G910" s="4" t="s">
        <v>117</v>
      </c>
      <c r="H910" s="4" t="s">
        <v>118</v>
      </c>
      <c r="I910" s="4"/>
      <c r="J910" s="4"/>
      <c r="K910" s="4">
        <v>227</v>
      </c>
      <c r="L910" s="4">
        <v>6</v>
      </c>
      <c r="M910" s="4">
        <v>3</v>
      </c>
      <c r="N910" s="4" t="s">
        <v>3</v>
      </c>
      <c r="O910" s="4">
        <v>2</v>
      </c>
      <c r="P910" s="4"/>
      <c r="Q910" s="4"/>
      <c r="R910" s="4"/>
      <c r="S910" s="4"/>
      <c r="T910" s="4"/>
      <c r="U910" s="4"/>
      <c r="V910" s="4"/>
      <c r="W910" s="4">
        <v>0</v>
      </c>
      <c r="X910" s="4">
        <v>1</v>
      </c>
      <c r="Y910" s="4">
        <v>0</v>
      </c>
      <c r="Z910" s="4"/>
      <c r="AA910" s="4"/>
      <c r="AB910" s="4"/>
    </row>
    <row r="911" spans="1:206" x14ac:dyDescent="0.2">
      <c r="A911" s="4">
        <v>50</v>
      </c>
      <c r="B911" s="4">
        <v>0</v>
      </c>
      <c r="C911" s="4">
        <v>0</v>
      </c>
      <c r="D911" s="4">
        <v>1</v>
      </c>
      <c r="E911" s="4">
        <v>228</v>
      </c>
      <c r="F911" s="4">
        <f>ROUND(Source!AY903,O911)</f>
        <v>244902.54</v>
      </c>
      <c r="G911" s="4" t="s">
        <v>119</v>
      </c>
      <c r="H911" s="4" t="s">
        <v>120</v>
      </c>
      <c r="I911" s="4"/>
      <c r="J911" s="4"/>
      <c r="K911" s="4">
        <v>228</v>
      </c>
      <c r="L911" s="4">
        <v>7</v>
      </c>
      <c r="M911" s="4">
        <v>3</v>
      </c>
      <c r="N911" s="4" t="s">
        <v>3</v>
      </c>
      <c r="O911" s="4">
        <v>2</v>
      </c>
      <c r="P911" s="4"/>
      <c r="Q911" s="4"/>
      <c r="R911" s="4"/>
      <c r="S911" s="4"/>
      <c r="T911" s="4"/>
      <c r="U911" s="4"/>
      <c r="V911" s="4"/>
      <c r="W911" s="4">
        <v>3780503.35</v>
      </c>
      <c r="X911" s="4">
        <v>1</v>
      </c>
      <c r="Y911" s="4">
        <v>3780503.35</v>
      </c>
      <c r="Z911" s="4"/>
      <c r="AA911" s="4"/>
      <c r="AB911" s="4"/>
    </row>
    <row r="912" spans="1:206" x14ac:dyDescent="0.2">
      <c r="A912" s="4">
        <v>50</v>
      </c>
      <c r="B912" s="4">
        <v>0</v>
      </c>
      <c r="C912" s="4">
        <v>0</v>
      </c>
      <c r="D912" s="4">
        <v>1</v>
      </c>
      <c r="E912" s="4">
        <v>216</v>
      </c>
      <c r="F912" s="4">
        <f>ROUND(Source!AP903,O912)</f>
        <v>0</v>
      </c>
      <c r="G912" s="4" t="s">
        <v>121</v>
      </c>
      <c r="H912" s="4" t="s">
        <v>122</v>
      </c>
      <c r="I912" s="4"/>
      <c r="J912" s="4"/>
      <c r="K912" s="4">
        <v>216</v>
      </c>
      <c r="L912" s="4">
        <v>8</v>
      </c>
      <c r="M912" s="4">
        <v>3</v>
      </c>
      <c r="N912" s="4" t="s">
        <v>3</v>
      </c>
      <c r="O912" s="4">
        <v>2</v>
      </c>
      <c r="P912" s="4"/>
      <c r="Q912" s="4"/>
      <c r="R912" s="4"/>
      <c r="S912" s="4"/>
      <c r="T912" s="4"/>
      <c r="U912" s="4"/>
      <c r="V912" s="4"/>
      <c r="W912" s="4">
        <v>0</v>
      </c>
      <c r="X912" s="4">
        <v>1</v>
      </c>
      <c r="Y912" s="4">
        <v>0</v>
      </c>
      <c r="Z912" s="4"/>
      <c r="AA912" s="4"/>
      <c r="AB912" s="4"/>
    </row>
    <row r="913" spans="1:28" x14ac:dyDescent="0.2">
      <c r="A913" s="4">
        <v>50</v>
      </c>
      <c r="B913" s="4">
        <v>0</v>
      </c>
      <c r="C913" s="4">
        <v>0</v>
      </c>
      <c r="D913" s="4">
        <v>1</v>
      </c>
      <c r="E913" s="4">
        <v>223</v>
      </c>
      <c r="F913" s="4">
        <f>ROUND(Source!AQ903,O913)</f>
        <v>0</v>
      </c>
      <c r="G913" s="4" t="s">
        <v>123</v>
      </c>
      <c r="H913" s="4" t="s">
        <v>124</v>
      </c>
      <c r="I913" s="4"/>
      <c r="J913" s="4"/>
      <c r="K913" s="4">
        <v>223</v>
      </c>
      <c r="L913" s="4">
        <v>9</v>
      </c>
      <c r="M913" s="4">
        <v>3</v>
      </c>
      <c r="N913" s="4" t="s">
        <v>3</v>
      </c>
      <c r="O913" s="4">
        <v>2</v>
      </c>
      <c r="P913" s="4"/>
      <c r="Q913" s="4"/>
      <c r="R913" s="4"/>
      <c r="S913" s="4"/>
      <c r="T913" s="4"/>
      <c r="U913" s="4"/>
      <c r="V913" s="4"/>
      <c r="W913" s="4">
        <v>0</v>
      </c>
      <c r="X913" s="4">
        <v>1</v>
      </c>
      <c r="Y913" s="4">
        <v>0</v>
      </c>
      <c r="Z913" s="4"/>
      <c r="AA913" s="4"/>
      <c r="AB913" s="4"/>
    </row>
    <row r="914" spans="1:28" x14ac:dyDescent="0.2">
      <c r="A914" s="4">
        <v>50</v>
      </c>
      <c r="B914" s="4">
        <v>0</v>
      </c>
      <c r="C914" s="4">
        <v>0</v>
      </c>
      <c r="D914" s="4">
        <v>1</v>
      </c>
      <c r="E914" s="4">
        <v>229</v>
      </c>
      <c r="F914" s="4">
        <f>ROUND(Source!AZ903,O914)</f>
        <v>0</v>
      </c>
      <c r="G914" s="4" t="s">
        <v>125</v>
      </c>
      <c r="H914" s="4" t="s">
        <v>126</v>
      </c>
      <c r="I914" s="4"/>
      <c r="J914" s="4"/>
      <c r="K914" s="4">
        <v>229</v>
      </c>
      <c r="L914" s="4">
        <v>10</v>
      </c>
      <c r="M914" s="4">
        <v>3</v>
      </c>
      <c r="N914" s="4" t="s">
        <v>3</v>
      </c>
      <c r="O914" s="4">
        <v>2</v>
      </c>
      <c r="P914" s="4"/>
      <c r="Q914" s="4"/>
      <c r="R914" s="4"/>
      <c r="S914" s="4"/>
      <c r="T914" s="4"/>
      <c r="U914" s="4"/>
      <c r="V914" s="4"/>
      <c r="W914" s="4">
        <v>0</v>
      </c>
      <c r="X914" s="4">
        <v>1</v>
      </c>
      <c r="Y914" s="4">
        <v>0</v>
      </c>
      <c r="Z914" s="4"/>
      <c r="AA914" s="4"/>
      <c r="AB914" s="4"/>
    </row>
    <row r="915" spans="1:28" x14ac:dyDescent="0.2">
      <c r="A915" s="4">
        <v>50</v>
      </c>
      <c r="B915" s="4">
        <v>0</v>
      </c>
      <c r="C915" s="4">
        <v>0</v>
      </c>
      <c r="D915" s="4">
        <v>1</v>
      </c>
      <c r="E915" s="4">
        <v>203</v>
      </c>
      <c r="F915" s="4">
        <f>ROUND(Source!Q903,O915)</f>
        <v>2922.04</v>
      </c>
      <c r="G915" s="4" t="s">
        <v>127</v>
      </c>
      <c r="H915" s="4" t="s">
        <v>128</v>
      </c>
      <c r="I915" s="4"/>
      <c r="J915" s="4"/>
      <c r="K915" s="4">
        <v>203</v>
      </c>
      <c r="L915" s="4">
        <v>11</v>
      </c>
      <c r="M915" s="4">
        <v>3</v>
      </c>
      <c r="N915" s="4" t="s">
        <v>3</v>
      </c>
      <c r="O915" s="4">
        <v>2</v>
      </c>
      <c r="P915" s="4"/>
      <c r="Q915" s="4"/>
      <c r="R915" s="4"/>
      <c r="S915" s="4"/>
      <c r="T915" s="4"/>
      <c r="U915" s="4"/>
      <c r="V915" s="4"/>
      <c r="W915" s="4">
        <v>11076.819999999994</v>
      </c>
      <c r="X915" s="4">
        <v>1</v>
      </c>
      <c r="Y915" s="4">
        <v>11076.819999999994</v>
      </c>
      <c r="Z915" s="4"/>
      <c r="AA915" s="4"/>
      <c r="AB915" s="4"/>
    </row>
    <row r="916" spans="1:28" x14ac:dyDescent="0.2">
      <c r="A916" s="4">
        <v>50</v>
      </c>
      <c r="B916" s="4">
        <v>0</v>
      </c>
      <c r="C916" s="4">
        <v>0</v>
      </c>
      <c r="D916" s="4">
        <v>1</v>
      </c>
      <c r="E916" s="4">
        <v>231</v>
      </c>
      <c r="F916" s="4">
        <f>ROUND(Source!BB903,O916)</f>
        <v>0</v>
      </c>
      <c r="G916" s="4" t="s">
        <v>129</v>
      </c>
      <c r="H916" s="4" t="s">
        <v>130</v>
      </c>
      <c r="I916" s="4"/>
      <c r="J916" s="4"/>
      <c r="K916" s="4">
        <v>231</v>
      </c>
      <c r="L916" s="4">
        <v>12</v>
      </c>
      <c r="M916" s="4">
        <v>3</v>
      </c>
      <c r="N916" s="4" t="s">
        <v>3</v>
      </c>
      <c r="O916" s="4">
        <v>2</v>
      </c>
      <c r="P916" s="4"/>
      <c r="Q916" s="4"/>
      <c r="R916" s="4"/>
      <c r="S916" s="4"/>
      <c r="T916" s="4"/>
      <c r="U916" s="4"/>
      <c r="V916" s="4"/>
      <c r="W916" s="4">
        <v>0</v>
      </c>
      <c r="X916" s="4">
        <v>1</v>
      </c>
      <c r="Y916" s="4">
        <v>0</v>
      </c>
      <c r="Z916" s="4"/>
      <c r="AA916" s="4"/>
      <c r="AB916" s="4"/>
    </row>
    <row r="917" spans="1:28" x14ac:dyDescent="0.2">
      <c r="A917" s="4">
        <v>50</v>
      </c>
      <c r="B917" s="4">
        <v>0</v>
      </c>
      <c r="C917" s="4">
        <v>0</v>
      </c>
      <c r="D917" s="4">
        <v>1</v>
      </c>
      <c r="E917" s="4">
        <v>204</v>
      </c>
      <c r="F917" s="4">
        <f>ROUND(Source!R903,O917)</f>
        <v>5594.03</v>
      </c>
      <c r="G917" s="4" t="s">
        <v>131</v>
      </c>
      <c r="H917" s="4" t="s">
        <v>132</v>
      </c>
      <c r="I917" s="4"/>
      <c r="J917" s="4"/>
      <c r="K917" s="4">
        <v>204</v>
      </c>
      <c r="L917" s="4">
        <v>13</v>
      </c>
      <c r="M917" s="4">
        <v>3</v>
      </c>
      <c r="N917" s="4" t="s">
        <v>3</v>
      </c>
      <c r="O917" s="4">
        <v>2</v>
      </c>
      <c r="P917" s="4"/>
      <c r="Q917" s="4"/>
      <c r="R917" s="4"/>
      <c r="S917" s="4"/>
      <c r="T917" s="4"/>
      <c r="U917" s="4"/>
      <c r="V917" s="4"/>
      <c r="W917" s="4">
        <v>15541.680000000002</v>
      </c>
      <c r="X917" s="4">
        <v>1</v>
      </c>
      <c r="Y917" s="4">
        <v>15541.680000000002</v>
      </c>
      <c r="Z917" s="4"/>
      <c r="AA917" s="4"/>
      <c r="AB917" s="4"/>
    </row>
    <row r="918" spans="1:28" x14ac:dyDescent="0.2">
      <c r="A918" s="4">
        <v>50</v>
      </c>
      <c r="B918" s="4">
        <v>0</v>
      </c>
      <c r="C918" s="4">
        <v>0</v>
      </c>
      <c r="D918" s="4">
        <v>1</v>
      </c>
      <c r="E918" s="4">
        <v>205</v>
      </c>
      <c r="F918" s="4">
        <f>ROUND(Source!S903,O918)</f>
        <v>548823.93999999994</v>
      </c>
      <c r="G918" s="4" t="s">
        <v>133</v>
      </c>
      <c r="H918" s="4" t="s">
        <v>134</v>
      </c>
      <c r="I918" s="4"/>
      <c r="J918" s="4"/>
      <c r="K918" s="4">
        <v>205</v>
      </c>
      <c r="L918" s="4">
        <v>14</v>
      </c>
      <c r="M918" s="4">
        <v>3</v>
      </c>
      <c r="N918" s="4" t="s">
        <v>3</v>
      </c>
      <c r="O918" s="4">
        <v>2</v>
      </c>
      <c r="P918" s="4"/>
      <c r="Q918" s="4"/>
      <c r="R918" s="4"/>
      <c r="S918" s="4"/>
      <c r="T918" s="4"/>
      <c r="U918" s="4"/>
      <c r="V918" s="4"/>
      <c r="W918" s="4">
        <v>1330059.0499999998</v>
      </c>
      <c r="X918" s="4">
        <v>1</v>
      </c>
      <c r="Y918" s="4">
        <v>1330059.0499999998</v>
      </c>
      <c r="Z918" s="4"/>
      <c r="AA918" s="4"/>
      <c r="AB918" s="4"/>
    </row>
    <row r="919" spans="1:28" x14ac:dyDescent="0.2">
      <c r="A919" s="4">
        <v>50</v>
      </c>
      <c r="B919" s="4">
        <v>0</v>
      </c>
      <c r="C919" s="4">
        <v>0</v>
      </c>
      <c r="D919" s="4">
        <v>1</v>
      </c>
      <c r="E919" s="4">
        <v>232</v>
      </c>
      <c r="F919" s="4">
        <f>ROUND(Source!BC903,O919)</f>
        <v>0</v>
      </c>
      <c r="G919" s="4" t="s">
        <v>135</v>
      </c>
      <c r="H919" s="4" t="s">
        <v>136</v>
      </c>
      <c r="I919" s="4"/>
      <c r="J919" s="4"/>
      <c r="K919" s="4">
        <v>232</v>
      </c>
      <c r="L919" s="4">
        <v>15</v>
      </c>
      <c r="M919" s="4">
        <v>3</v>
      </c>
      <c r="N919" s="4" t="s">
        <v>3</v>
      </c>
      <c r="O919" s="4">
        <v>2</v>
      </c>
      <c r="P919" s="4"/>
      <c r="Q919" s="4"/>
      <c r="R919" s="4"/>
      <c r="S919" s="4"/>
      <c r="T919" s="4"/>
      <c r="U919" s="4"/>
      <c r="V919" s="4"/>
      <c r="W919" s="4">
        <v>0</v>
      </c>
      <c r="X919" s="4">
        <v>1</v>
      </c>
      <c r="Y919" s="4">
        <v>0</v>
      </c>
      <c r="Z919" s="4"/>
      <c r="AA919" s="4"/>
      <c r="AB919" s="4"/>
    </row>
    <row r="920" spans="1:28" x14ac:dyDescent="0.2">
      <c r="A920" s="4">
        <v>50</v>
      </c>
      <c r="B920" s="4">
        <v>0</v>
      </c>
      <c r="C920" s="4">
        <v>0</v>
      </c>
      <c r="D920" s="4">
        <v>1</v>
      </c>
      <c r="E920" s="4">
        <v>214</v>
      </c>
      <c r="F920" s="4">
        <f>ROUND(Source!AS903,O920)</f>
        <v>1626754.62</v>
      </c>
      <c r="G920" s="4" t="s">
        <v>137</v>
      </c>
      <c r="H920" s="4" t="s">
        <v>138</v>
      </c>
      <c r="I920" s="4"/>
      <c r="J920" s="4"/>
      <c r="K920" s="4">
        <v>214</v>
      </c>
      <c r="L920" s="4">
        <v>16</v>
      </c>
      <c r="M920" s="4">
        <v>3</v>
      </c>
      <c r="N920" s="4" t="s">
        <v>3</v>
      </c>
      <c r="O920" s="4">
        <v>2</v>
      </c>
      <c r="P920" s="4"/>
      <c r="Q920" s="4"/>
      <c r="R920" s="4"/>
      <c r="S920" s="4"/>
      <c r="T920" s="4"/>
      <c r="U920" s="4"/>
      <c r="V920" s="4"/>
      <c r="W920" s="4">
        <v>7041676.2300000004</v>
      </c>
      <c r="X920" s="4">
        <v>1</v>
      </c>
      <c r="Y920" s="4">
        <v>7041676.2300000004</v>
      </c>
      <c r="Z920" s="4"/>
      <c r="AA920" s="4"/>
      <c r="AB920" s="4"/>
    </row>
    <row r="921" spans="1:28" x14ac:dyDescent="0.2">
      <c r="A921" s="4">
        <v>50</v>
      </c>
      <c r="B921" s="4">
        <v>0</v>
      </c>
      <c r="C921" s="4">
        <v>0</v>
      </c>
      <c r="D921" s="4">
        <v>1</v>
      </c>
      <c r="E921" s="4">
        <v>215</v>
      </c>
      <c r="F921" s="4">
        <f>ROUND(Source!AT903,O921)</f>
        <v>0</v>
      </c>
      <c r="G921" s="4" t="s">
        <v>139</v>
      </c>
      <c r="H921" s="4" t="s">
        <v>140</v>
      </c>
      <c r="I921" s="4"/>
      <c r="J921" s="4"/>
      <c r="K921" s="4">
        <v>215</v>
      </c>
      <c r="L921" s="4">
        <v>17</v>
      </c>
      <c r="M921" s="4">
        <v>3</v>
      </c>
      <c r="N921" s="4" t="s">
        <v>3</v>
      </c>
      <c r="O921" s="4">
        <v>2</v>
      </c>
      <c r="P921" s="4"/>
      <c r="Q921" s="4"/>
      <c r="R921" s="4"/>
      <c r="S921" s="4"/>
      <c r="T921" s="4"/>
      <c r="U921" s="4"/>
      <c r="V921" s="4"/>
      <c r="W921" s="4">
        <v>60212.52</v>
      </c>
      <c r="X921" s="4">
        <v>1</v>
      </c>
      <c r="Y921" s="4">
        <v>60212.52</v>
      </c>
      <c r="Z921" s="4"/>
      <c r="AA921" s="4"/>
      <c r="AB921" s="4"/>
    </row>
    <row r="922" spans="1:28" x14ac:dyDescent="0.2">
      <c r="A922" s="4">
        <v>50</v>
      </c>
      <c r="B922" s="4">
        <v>0</v>
      </c>
      <c r="C922" s="4">
        <v>0</v>
      </c>
      <c r="D922" s="4">
        <v>1</v>
      </c>
      <c r="E922" s="4">
        <v>217</v>
      </c>
      <c r="F922" s="4">
        <f>ROUND(Source!AU903,O922)</f>
        <v>0</v>
      </c>
      <c r="G922" s="4" t="s">
        <v>141</v>
      </c>
      <c r="H922" s="4" t="s">
        <v>142</v>
      </c>
      <c r="I922" s="4"/>
      <c r="J922" s="4"/>
      <c r="K922" s="4">
        <v>217</v>
      </c>
      <c r="L922" s="4">
        <v>18</v>
      </c>
      <c r="M922" s="4">
        <v>3</v>
      </c>
      <c r="N922" s="4" t="s">
        <v>3</v>
      </c>
      <c r="O922" s="4">
        <v>2</v>
      </c>
      <c r="P922" s="4"/>
      <c r="Q922" s="4"/>
      <c r="R922" s="4"/>
      <c r="S922" s="4"/>
      <c r="T922" s="4"/>
      <c r="U922" s="4"/>
      <c r="V922" s="4"/>
      <c r="W922" s="4">
        <v>0</v>
      </c>
      <c r="X922" s="4">
        <v>1</v>
      </c>
      <c r="Y922" s="4">
        <v>0</v>
      </c>
      <c r="Z922" s="4"/>
      <c r="AA922" s="4"/>
      <c r="AB922" s="4"/>
    </row>
    <row r="923" spans="1:28" x14ac:dyDescent="0.2">
      <c r="A923" s="4">
        <v>50</v>
      </c>
      <c r="B923" s="4">
        <v>0</v>
      </c>
      <c r="C923" s="4">
        <v>0</v>
      </c>
      <c r="D923" s="4">
        <v>1</v>
      </c>
      <c r="E923" s="4">
        <v>230</v>
      </c>
      <c r="F923" s="4">
        <f>ROUND(Source!BA903,O923)</f>
        <v>0</v>
      </c>
      <c r="G923" s="4" t="s">
        <v>143</v>
      </c>
      <c r="H923" s="4" t="s">
        <v>144</v>
      </c>
      <c r="I923" s="4"/>
      <c r="J923" s="4"/>
      <c r="K923" s="4">
        <v>230</v>
      </c>
      <c r="L923" s="4">
        <v>19</v>
      </c>
      <c r="M923" s="4">
        <v>3</v>
      </c>
      <c r="N923" s="4" t="s">
        <v>3</v>
      </c>
      <c r="O923" s="4">
        <v>2</v>
      </c>
      <c r="P923" s="4"/>
      <c r="Q923" s="4"/>
      <c r="R923" s="4"/>
      <c r="S923" s="4"/>
      <c r="T923" s="4"/>
      <c r="U923" s="4"/>
      <c r="V923" s="4"/>
      <c r="W923" s="4">
        <v>0</v>
      </c>
      <c r="X923" s="4">
        <v>1</v>
      </c>
      <c r="Y923" s="4">
        <v>0</v>
      </c>
      <c r="Z923" s="4"/>
      <c r="AA923" s="4"/>
      <c r="AB923" s="4"/>
    </row>
    <row r="924" spans="1:28" x14ac:dyDescent="0.2">
      <c r="A924" s="4">
        <v>50</v>
      </c>
      <c r="B924" s="4">
        <v>0</v>
      </c>
      <c r="C924" s="4">
        <v>0</v>
      </c>
      <c r="D924" s="4">
        <v>1</v>
      </c>
      <c r="E924" s="4">
        <v>206</v>
      </c>
      <c r="F924" s="4">
        <f>ROUND(Source!T903,O924)</f>
        <v>0</v>
      </c>
      <c r="G924" s="4" t="s">
        <v>145</v>
      </c>
      <c r="H924" s="4" t="s">
        <v>146</v>
      </c>
      <c r="I924" s="4"/>
      <c r="J924" s="4"/>
      <c r="K924" s="4">
        <v>206</v>
      </c>
      <c r="L924" s="4">
        <v>20</v>
      </c>
      <c r="M924" s="4">
        <v>3</v>
      </c>
      <c r="N924" s="4" t="s">
        <v>3</v>
      </c>
      <c r="O924" s="4">
        <v>2</v>
      </c>
      <c r="P924" s="4"/>
      <c r="Q924" s="4"/>
      <c r="R924" s="4"/>
      <c r="S924" s="4"/>
      <c r="T924" s="4"/>
      <c r="U924" s="4"/>
      <c r="V924" s="4"/>
      <c r="W924" s="4">
        <v>0</v>
      </c>
      <c r="X924" s="4">
        <v>1</v>
      </c>
      <c r="Y924" s="4">
        <v>0</v>
      </c>
      <c r="Z924" s="4"/>
      <c r="AA924" s="4"/>
      <c r="AB924" s="4"/>
    </row>
    <row r="925" spans="1:28" x14ac:dyDescent="0.2">
      <c r="A925" s="4">
        <v>50</v>
      </c>
      <c r="B925" s="4">
        <v>0</v>
      </c>
      <c r="C925" s="4">
        <v>0</v>
      </c>
      <c r="D925" s="4">
        <v>1</v>
      </c>
      <c r="E925" s="4">
        <v>207</v>
      </c>
      <c r="F925" s="4">
        <f>ROUND(Source!U903,O925)</f>
        <v>1229.9426868</v>
      </c>
      <c r="G925" s="4" t="s">
        <v>147</v>
      </c>
      <c r="H925" s="4" t="s">
        <v>148</v>
      </c>
      <c r="I925" s="4"/>
      <c r="J925" s="4"/>
      <c r="K925" s="4">
        <v>207</v>
      </c>
      <c r="L925" s="4">
        <v>21</v>
      </c>
      <c r="M925" s="4">
        <v>3</v>
      </c>
      <c r="N925" s="4" t="s">
        <v>3</v>
      </c>
      <c r="O925" s="4">
        <v>7</v>
      </c>
      <c r="P925" s="4"/>
      <c r="Q925" s="4"/>
      <c r="R925" s="4"/>
      <c r="S925" s="4"/>
      <c r="T925" s="4"/>
      <c r="U925" s="4"/>
      <c r="V925" s="4"/>
      <c r="W925" s="4">
        <v>2994.9846477000001</v>
      </c>
      <c r="X925" s="4">
        <v>1</v>
      </c>
      <c r="Y925" s="4">
        <v>2994.9846477000001</v>
      </c>
      <c r="Z925" s="4"/>
      <c r="AA925" s="4"/>
      <c r="AB925" s="4"/>
    </row>
    <row r="926" spans="1:28" x14ac:dyDescent="0.2">
      <c r="A926" s="4">
        <v>50</v>
      </c>
      <c r="B926" s="4">
        <v>0</v>
      </c>
      <c r="C926" s="4">
        <v>0</v>
      </c>
      <c r="D926" s="4">
        <v>1</v>
      </c>
      <c r="E926" s="4">
        <v>208</v>
      </c>
      <c r="F926" s="4">
        <f>ROUND(Source!V903,O926)</f>
        <v>11.5397097</v>
      </c>
      <c r="G926" s="4" t="s">
        <v>149</v>
      </c>
      <c r="H926" s="4" t="s">
        <v>150</v>
      </c>
      <c r="I926" s="4"/>
      <c r="J926" s="4"/>
      <c r="K926" s="4">
        <v>208</v>
      </c>
      <c r="L926" s="4">
        <v>22</v>
      </c>
      <c r="M926" s="4">
        <v>3</v>
      </c>
      <c r="N926" s="4" t="s">
        <v>3</v>
      </c>
      <c r="O926" s="4">
        <v>7</v>
      </c>
      <c r="P926" s="4"/>
      <c r="Q926" s="4"/>
      <c r="R926" s="4"/>
      <c r="S926" s="4"/>
      <c r="T926" s="4"/>
      <c r="U926" s="4"/>
      <c r="V926" s="4"/>
      <c r="W926" s="4">
        <v>31.410072599999999</v>
      </c>
      <c r="X926" s="4">
        <v>1</v>
      </c>
      <c r="Y926" s="4">
        <v>31.410072599999999</v>
      </c>
      <c r="Z926" s="4"/>
      <c r="AA926" s="4"/>
      <c r="AB926" s="4"/>
    </row>
    <row r="927" spans="1:28" x14ac:dyDescent="0.2">
      <c r="A927" s="4">
        <v>50</v>
      </c>
      <c r="B927" s="4">
        <v>0</v>
      </c>
      <c r="C927" s="4">
        <v>0</v>
      </c>
      <c r="D927" s="4">
        <v>1</v>
      </c>
      <c r="E927" s="4">
        <v>209</v>
      </c>
      <c r="F927" s="4">
        <f>ROUND(Source!W903,O927)</f>
        <v>0</v>
      </c>
      <c r="G927" s="4" t="s">
        <v>151</v>
      </c>
      <c r="H927" s="4" t="s">
        <v>152</v>
      </c>
      <c r="I927" s="4"/>
      <c r="J927" s="4"/>
      <c r="K927" s="4">
        <v>209</v>
      </c>
      <c r="L927" s="4">
        <v>23</v>
      </c>
      <c r="M927" s="4">
        <v>3</v>
      </c>
      <c r="N927" s="4" t="s">
        <v>3</v>
      </c>
      <c r="O927" s="4">
        <v>2</v>
      </c>
      <c r="P927" s="4"/>
      <c r="Q927" s="4"/>
      <c r="R927" s="4"/>
      <c r="S927" s="4"/>
      <c r="T927" s="4"/>
      <c r="U927" s="4"/>
      <c r="V927" s="4"/>
      <c r="W927" s="4">
        <v>0</v>
      </c>
      <c r="X927" s="4">
        <v>1</v>
      </c>
      <c r="Y927" s="4">
        <v>0</v>
      </c>
      <c r="Z927" s="4"/>
      <c r="AA927" s="4"/>
      <c r="AB927" s="4"/>
    </row>
    <row r="928" spans="1:28" x14ac:dyDescent="0.2">
      <c r="A928" s="4">
        <v>50</v>
      </c>
      <c r="B928" s="4">
        <v>0</v>
      </c>
      <c r="C928" s="4">
        <v>0</v>
      </c>
      <c r="D928" s="4">
        <v>1</v>
      </c>
      <c r="E928" s="4">
        <v>233</v>
      </c>
      <c r="F928" s="4">
        <f>ROUND(Source!BD903,O928)</f>
        <v>214.43</v>
      </c>
      <c r="G928" s="4" t="s">
        <v>153</v>
      </c>
      <c r="H928" s="4" t="s">
        <v>154</v>
      </c>
      <c r="I928" s="4"/>
      <c r="J928" s="4"/>
      <c r="K928" s="4">
        <v>233</v>
      </c>
      <c r="L928" s="4">
        <v>24</v>
      </c>
      <c r="M928" s="4">
        <v>3</v>
      </c>
      <c r="N928" s="4" t="s">
        <v>3</v>
      </c>
      <c r="O928" s="4">
        <v>2</v>
      </c>
      <c r="P928" s="4"/>
      <c r="Q928" s="4"/>
      <c r="R928" s="4"/>
      <c r="S928" s="4"/>
      <c r="T928" s="4"/>
      <c r="U928" s="4"/>
      <c r="V928" s="4"/>
      <c r="W928" s="4">
        <v>5304.99</v>
      </c>
      <c r="X928" s="4">
        <v>1</v>
      </c>
      <c r="Y928" s="4">
        <v>5304.99</v>
      </c>
      <c r="Z928" s="4"/>
      <c r="AA928" s="4"/>
      <c r="AB928" s="4"/>
    </row>
    <row r="929" spans="1:206" x14ac:dyDescent="0.2">
      <c r="A929" s="4">
        <v>50</v>
      </c>
      <c r="B929" s="4">
        <v>0</v>
      </c>
      <c r="C929" s="4">
        <v>0</v>
      </c>
      <c r="D929" s="4">
        <v>1</v>
      </c>
      <c r="E929" s="4">
        <v>0</v>
      </c>
      <c r="F929" s="4">
        <f>ROUND(Source!X903,O929)</f>
        <v>519673.26</v>
      </c>
      <c r="G929" s="4" t="s">
        <v>155</v>
      </c>
      <c r="H929" s="4" t="s">
        <v>156</v>
      </c>
      <c r="I929" s="4"/>
      <c r="J929" s="4"/>
      <c r="K929" s="4">
        <v>210</v>
      </c>
      <c r="L929" s="4">
        <v>25</v>
      </c>
      <c r="M929" s="4">
        <v>3</v>
      </c>
      <c r="N929" s="4" t="s">
        <v>3</v>
      </c>
      <c r="O929" s="4">
        <v>2</v>
      </c>
      <c r="P929" s="4"/>
      <c r="Q929" s="4"/>
      <c r="R929" s="4"/>
      <c r="S929" s="4"/>
      <c r="T929" s="4"/>
      <c r="U929" s="4"/>
      <c r="V929" s="4"/>
      <c r="W929" s="4">
        <v>1291586.44</v>
      </c>
      <c r="X929" s="4">
        <v>1</v>
      </c>
      <c r="Y929" s="4">
        <v>1291586.44</v>
      </c>
      <c r="Z929" s="4"/>
      <c r="AA929" s="4"/>
      <c r="AB929" s="4"/>
    </row>
    <row r="930" spans="1:206" x14ac:dyDescent="0.2">
      <c r="A930" s="4">
        <v>50</v>
      </c>
      <c r="B930" s="4">
        <v>0</v>
      </c>
      <c r="C930" s="4">
        <v>0</v>
      </c>
      <c r="D930" s="4">
        <v>1</v>
      </c>
      <c r="E930" s="4">
        <v>0</v>
      </c>
      <c r="F930" s="4">
        <f>ROUND(Source!Y903,O930)</f>
        <v>261200.68</v>
      </c>
      <c r="G930" s="4" t="s">
        <v>157</v>
      </c>
      <c r="H930" s="4" t="s">
        <v>158</v>
      </c>
      <c r="I930" s="4"/>
      <c r="J930" s="4"/>
      <c r="K930" s="4">
        <v>211</v>
      </c>
      <c r="L930" s="4">
        <v>26</v>
      </c>
      <c r="M930" s="4">
        <v>3</v>
      </c>
      <c r="N930" s="4" t="s">
        <v>3</v>
      </c>
      <c r="O930" s="4">
        <v>2</v>
      </c>
      <c r="P930" s="4"/>
      <c r="Q930" s="4"/>
      <c r="R930" s="4"/>
      <c r="S930" s="4"/>
      <c r="T930" s="4"/>
      <c r="U930" s="4"/>
      <c r="V930" s="4"/>
      <c r="W930" s="4">
        <v>667816.42000000004</v>
      </c>
      <c r="X930" s="4">
        <v>1</v>
      </c>
      <c r="Y930" s="4">
        <v>667816.42000000004</v>
      </c>
      <c r="Z930" s="4"/>
      <c r="AA930" s="4"/>
      <c r="AB930" s="4"/>
    </row>
    <row r="931" spans="1:206" x14ac:dyDescent="0.2">
      <c r="A931" s="4">
        <v>50</v>
      </c>
      <c r="B931" s="4">
        <v>0</v>
      </c>
      <c r="C931" s="4">
        <v>0</v>
      </c>
      <c r="D931" s="4">
        <v>1</v>
      </c>
      <c r="E931" s="4">
        <v>224</v>
      </c>
      <c r="F931" s="4">
        <f>ROUND(Source!AR903,O931)</f>
        <v>1626754.62</v>
      </c>
      <c r="G931" s="4" t="s">
        <v>159</v>
      </c>
      <c r="H931" s="4" t="s">
        <v>160</v>
      </c>
      <c r="I931" s="4"/>
      <c r="J931" s="4"/>
      <c r="K931" s="4">
        <v>224</v>
      </c>
      <c r="L931" s="4">
        <v>27</v>
      </c>
      <c r="M931" s="4">
        <v>3</v>
      </c>
      <c r="N931" s="4" t="s">
        <v>3</v>
      </c>
      <c r="O931" s="4">
        <v>2</v>
      </c>
      <c r="P931" s="4"/>
      <c r="Q931" s="4"/>
      <c r="R931" s="4"/>
      <c r="S931" s="4"/>
      <c r="T931" s="4"/>
      <c r="U931" s="4"/>
      <c r="V931" s="4"/>
      <c r="W931" s="4">
        <v>7101888.75</v>
      </c>
      <c r="X931" s="4">
        <v>1</v>
      </c>
      <c r="Y931" s="4">
        <v>7101888.75</v>
      </c>
      <c r="Z931" s="4"/>
      <c r="AA931" s="4"/>
      <c r="AB931" s="4"/>
    </row>
    <row r="932" spans="1:206" x14ac:dyDescent="0.2">
      <c r="A932" s="4">
        <v>50</v>
      </c>
      <c r="B932" s="4">
        <v>1</v>
      </c>
      <c r="C932" s="4">
        <v>0</v>
      </c>
      <c r="D932" s="4">
        <v>2</v>
      </c>
      <c r="E932" s="4">
        <v>201</v>
      </c>
      <c r="F932" s="4">
        <f>ROUND(F905,O932)</f>
        <v>845666.25</v>
      </c>
      <c r="G932" s="4" t="s">
        <v>759</v>
      </c>
      <c r="H932" s="4" t="s">
        <v>760</v>
      </c>
      <c r="I932" s="4"/>
      <c r="J932" s="4"/>
      <c r="K932" s="4">
        <v>212</v>
      </c>
      <c r="L932" s="4">
        <v>28</v>
      </c>
      <c r="M932" s="4">
        <v>0</v>
      </c>
      <c r="N932" s="4" t="s">
        <v>3</v>
      </c>
      <c r="O932" s="4">
        <v>2</v>
      </c>
      <c r="P932" s="4"/>
      <c r="Q932" s="4"/>
      <c r="R932" s="4"/>
      <c r="S932" s="4"/>
      <c r="T932" s="4"/>
      <c r="U932" s="4"/>
      <c r="V932" s="4"/>
      <c r="W932" s="4">
        <v>5142485.8899999997</v>
      </c>
      <c r="X932" s="4">
        <v>1</v>
      </c>
      <c r="Y932" s="4">
        <v>5142485.8899999997</v>
      </c>
      <c r="Z932" s="4"/>
      <c r="AA932" s="4"/>
      <c r="AB932" s="4"/>
    </row>
    <row r="933" spans="1:206" x14ac:dyDescent="0.2">
      <c r="A933" s="4">
        <v>50</v>
      </c>
      <c r="B933" s="4">
        <v>1</v>
      </c>
      <c r="C933" s="4">
        <v>0</v>
      </c>
      <c r="D933" s="4">
        <v>2</v>
      </c>
      <c r="E933" s="4">
        <v>210</v>
      </c>
      <c r="F933" s="4">
        <f>ROUND(F929,O933)</f>
        <v>519673.26</v>
      </c>
      <c r="G933" s="4" t="s">
        <v>761</v>
      </c>
      <c r="H933" s="4" t="s">
        <v>156</v>
      </c>
      <c r="I933" s="4"/>
      <c r="J933" s="4"/>
      <c r="K933" s="4">
        <v>212</v>
      </c>
      <c r="L933" s="4">
        <v>29</v>
      </c>
      <c r="M933" s="4">
        <v>0</v>
      </c>
      <c r="N933" s="4" t="s">
        <v>3</v>
      </c>
      <c r="O933" s="4">
        <v>2</v>
      </c>
      <c r="P933" s="4"/>
      <c r="Q933" s="4"/>
      <c r="R933" s="4"/>
      <c r="S933" s="4"/>
      <c r="T933" s="4"/>
      <c r="U933" s="4"/>
      <c r="V933" s="4"/>
      <c r="W933" s="4">
        <v>1291586.44</v>
      </c>
      <c r="X933" s="4">
        <v>1</v>
      </c>
      <c r="Y933" s="4">
        <v>1291586.44</v>
      </c>
      <c r="Z933" s="4"/>
      <c r="AA933" s="4"/>
      <c r="AB933" s="4"/>
    </row>
    <row r="934" spans="1:206" x14ac:dyDescent="0.2">
      <c r="A934" s="4">
        <v>50</v>
      </c>
      <c r="B934" s="4">
        <v>1</v>
      </c>
      <c r="C934" s="4">
        <v>0</v>
      </c>
      <c r="D934" s="4">
        <v>2</v>
      </c>
      <c r="E934" s="4">
        <v>211</v>
      </c>
      <c r="F934" s="4">
        <f>ROUND(F930,O934)</f>
        <v>261200.68</v>
      </c>
      <c r="G934" s="4" t="s">
        <v>762</v>
      </c>
      <c r="H934" s="4" t="s">
        <v>158</v>
      </c>
      <c r="I934" s="4"/>
      <c r="J934" s="4"/>
      <c r="K934" s="4">
        <v>212</v>
      </c>
      <c r="L934" s="4">
        <v>30</v>
      </c>
      <c r="M934" s="4">
        <v>0</v>
      </c>
      <c r="N934" s="4" t="s">
        <v>3</v>
      </c>
      <c r="O934" s="4">
        <v>2</v>
      </c>
      <c r="P934" s="4"/>
      <c r="Q934" s="4"/>
      <c r="R934" s="4"/>
      <c r="S934" s="4"/>
      <c r="T934" s="4"/>
      <c r="U934" s="4"/>
      <c r="V934" s="4"/>
      <c r="W934" s="4">
        <v>667816.42000000004</v>
      </c>
      <c r="X934" s="4">
        <v>1</v>
      </c>
      <c r="Y934" s="4">
        <v>667816.42000000004</v>
      </c>
      <c r="Z934" s="4"/>
      <c r="AA934" s="4"/>
      <c r="AB934" s="4"/>
    </row>
    <row r="935" spans="1:206" x14ac:dyDescent="0.2">
      <c r="A935" s="4">
        <v>50</v>
      </c>
      <c r="B935" s="4">
        <v>1</v>
      </c>
      <c r="C935" s="4">
        <v>0</v>
      </c>
      <c r="D935" s="4">
        <v>2</v>
      </c>
      <c r="E935" s="4">
        <v>0</v>
      </c>
      <c r="F935" s="4">
        <f>ROUND(F932+F933+F934,O935)</f>
        <v>1626540.19</v>
      </c>
      <c r="G935" s="4" t="s">
        <v>763</v>
      </c>
      <c r="H935" s="4" t="s">
        <v>764</v>
      </c>
      <c r="I935" s="4"/>
      <c r="J935" s="4"/>
      <c r="K935" s="4">
        <v>212</v>
      </c>
      <c r="L935" s="4">
        <v>31</v>
      </c>
      <c r="M935" s="4">
        <v>0</v>
      </c>
      <c r="N935" s="4" t="s">
        <v>3</v>
      </c>
      <c r="O935" s="4">
        <v>2</v>
      </c>
      <c r="P935" s="4"/>
      <c r="Q935" s="4"/>
      <c r="R935" s="4"/>
      <c r="S935" s="4"/>
      <c r="T935" s="4"/>
      <c r="U935" s="4"/>
      <c r="V935" s="4"/>
      <c r="W935" s="4">
        <v>7101888.75</v>
      </c>
      <c r="X935" s="4">
        <v>1</v>
      </c>
      <c r="Y935" s="4">
        <v>7101888.75</v>
      </c>
      <c r="Z935" s="4"/>
      <c r="AA935" s="4"/>
      <c r="AB935" s="4"/>
    </row>
    <row r="936" spans="1:206" x14ac:dyDescent="0.2">
      <c r="A936" s="4">
        <v>50</v>
      </c>
      <c r="B936" s="4">
        <v>1</v>
      </c>
      <c r="C936" s="4">
        <v>0</v>
      </c>
      <c r="D936" s="4">
        <v>2</v>
      </c>
      <c r="E936" s="4">
        <v>0</v>
      </c>
      <c r="F936" s="4">
        <f>ROUND(F935*0.2,O936)</f>
        <v>325308.03999999998</v>
      </c>
      <c r="G936" s="4" t="s">
        <v>765</v>
      </c>
      <c r="H936" s="4" t="s">
        <v>766</v>
      </c>
      <c r="I936" s="4"/>
      <c r="J936" s="4"/>
      <c r="K936" s="4">
        <v>212</v>
      </c>
      <c r="L936" s="4">
        <v>32</v>
      </c>
      <c r="M936" s="4">
        <v>0</v>
      </c>
      <c r="N936" s="4" t="s">
        <v>3</v>
      </c>
      <c r="O936" s="4">
        <v>2</v>
      </c>
      <c r="P936" s="4"/>
      <c r="Q936" s="4"/>
      <c r="R936" s="4"/>
      <c r="S936" s="4"/>
      <c r="T936" s="4"/>
      <c r="U936" s="4"/>
      <c r="V936" s="4"/>
      <c r="W936" s="4">
        <v>1420377.75</v>
      </c>
      <c r="X936" s="4">
        <v>1</v>
      </c>
      <c r="Y936" s="4">
        <v>1420377.75</v>
      </c>
      <c r="Z936" s="4"/>
      <c r="AA936" s="4"/>
      <c r="AB936" s="4"/>
    </row>
    <row r="937" spans="1:206" x14ac:dyDescent="0.2">
      <c r="A937" s="4">
        <v>50</v>
      </c>
      <c r="B937" s="4">
        <v>1</v>
      </c>
      <c r="C937" s="4">
        <v>0</v>
      </c>
      <c r="D937" s="4">
        <v>2</v>
      </c>
      <c r="E937" s="4">
        <v>0</v>
      </c>
      <c r="F937" s="4">
        <f>ROUND(F935+F936,O937)</f>
        <v>1951848.23</v>
      </c>
      <c r="G937" s="4" t="s">
        <v>767</v>
      </c>
      <c r="H937" s="4" t="s">
        <v>768</v>
      </c>
      <c r="I937" s="4"/>
      <c r="J937" s="4"/>
      <c r="K937" s="4">
        <v>212</v>
      </c>
      <c r="L937" s="4">
        <v>33</v>
      </c>
      <c r="M937" s="4">
        <v>0</v>
      </c>
      <c r="N937" s="4" t="s">
        <v>3</v>
      </c>
      <c r="O937" s="4">
        <v>2</v>
      </c>
      <c r="P937" s="4"/>
      <c r="Q937" s="4"/>
      <c r="R937" s="4"/>
      <c r="S937" s="4"/>
      <c r="T937" s="4"/>
      <c r="U937" s="4"/>
      <c r="V937" s="4"/>
      <c r="W937" s="4">
        <v>8522266.5</v>
      </c>
      <c r="X937" s="4">
        <v>1</v>
      </c>
      <c r="Y937" s="4">
        <v>8522266.5</v>
      </c>
      <c r="Z937" s="4"/>
      <c r="AA937" s="4"/>
      <c r="AB937" s="4"/>
    </row>
    <row r="939" spans="1:206" x14ac:dyDescent="0.2">
      <c r="A939" s="2">
        <v>51</v>
      </c>
      <c r="B939" s="2">
        <f>B12</f>
        <v>996</v>
      </c>
      <c r="C939" s="2">
        <f>A12</f>
        <v>1</v>
      </c>
      <c r="D939" s="2">
        <f>ROW(A12)</f>
        <v>12</v>
      </c>
      <c r="E939" s="2"/>
      <c r="F939" s="2" t="str">
        <f>IF(F12&lt;&gt;"",F12,"")</f>
        <v>Новый объект</v>
      </c>
      <c r="G939" s="2" t="str">
        <f>IF(G12&lt;&gt;"",G12,"")</f>
        <v>Школа №5 Пересвет Ремонт спортзала</v>
      </c>
      <c r="H939" s="2">
        <v>0</v>
      </c>
      <c r="I939" s="2"/>
      <c r="J939" s="2"/>
      <c r="K939" s="2"/>
      <c r="L939" s="2"/>
      <c r="M939" s="2"/>
      <c r="N939" s="2"/>
      <c r="O939" s="2">
        <f t="shared" ref="O939:T939" si="628">ROUND(O903,2)</f>
        <v>845666.25</v>
      </c>
      <c r="P939" s="2">
        <f t="shared" si="628"/>
        <v>288326.24</v>
      </c>
      <c r="Q939" s="2">
        <f t="shared" si="628"/>
        <v>2922.04</v>
      </c>
      <c r="R939" s="2">
        <f t="shared" si="628"/>
        <v>5594.03</v>
      </c>
      <c r="S939" s="2">
        <f t="shared" si="628"/>
        <v>548823.93999999994</v>
      </c>
      <c r="T939" s="2">
        <f t="shared" si="628"/>
        <v>0</v>
      </c>
      <c r="U939" s="2">
        <f>U903</f>
        <v>1229.9426868</v>
      </c>
      <c r="V939" s="2">
        <f>V903</f>
        <v>11.5397097</v>
      </c>
      <c r="W939" s="2">
        <f>ROUND(W903,2)</f>
        <v>0</v>
      </c>
      <c r="X939" s="2">
        <f>ROUND(X903,2)</f>
        <v>519673.26</v>
      </c>
      <c r="Y939" s="2">
        <f>ROUND(Y903,2)</f>
        <v>261200.68</v>
      </c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>
        <f t="shared" ref="AO939:BD939" si="629">ROUND(AO903,2)</f>
        <v>43423.7</v>
      </c>
      <c r="AP939" s="2">
        <f t="shared" si="629"/>
        <v>0</v>
      </c>
      <c r="AQ939" s="2">
        <f t="shared" si="629"/>
        <v>0</v>
      </c>
      <c r="AR939" s="2">
        <f t="shared" si="629"/>
        <v>1626754.62</v>
      </c>
      <c r="AS939" s="2">
        <f t="shared" si="629"/>
        <v>1626754.62</v>
      </c>
      <c r="AT939" s="2">
        <f t="shared" si="629"/>
        <v>0</v>
      </c>
      <c r="AU939" s="2">
        <f t="shared" si="629"/>
        <v>0</v>
      </c>
      <c r="AV939" s="2">
        <f t="shared" si="629"/>
        <v>244902.54</v>
      </c>
      <c r="AW939" s="2">
        <f t="shared" si="629"/>
        <v>288326.24</v>
      </c>
      <c r="AX939" s="2">
        <f t="shared" si="629"/>
        <v>43423.7</v>
      </c>
      <c r="AY939" s="2">
        <f t="shared" si="629"/>
        <v>244902.54</v>
      </c>
      <c r="AZ939" s="2">
        <f t="shared" si="629"/>
        <v>0</v>
      </c>
      <c r="BA939" s="2">
        <f t="shared" si="629"/>
        <v>0</v>
      </c>
      <c r="BB939" s="2">
        <f t="shared" si="629"/>
        <v>0</v>
      </c>
      <c r="BC939" s="2">
        <f t="shared" si="629"/>
        <v>0</v>
      </c>
      <c r="BD939" s="2">
        <f t="shared" si="629"/>
        <v>214.43</v>
      </c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  <c r="DT939" s="3"/>
      <c r="DU939" s="3"/>
      <c r="DV939" s="3"/>
      <c r="DW939" s="3"/>
      <c r="DX939" s="3"/>
      <c r="DY939" s="3"/>
      <c r="DZ939" s="3"/>
      <c r="EA939" s="3"/>
      <c r="EB939" s="3"/>
      <c r="EC939" s="3"/>
      <c r="ED939" s="3"/>
      <c r="EE939" s="3"/>
      <c r="EF939" s="3"/>
      <c r="EG939" s="3"/>
      <c r="EH939" s="3"/>
      <c r="EI939" s="3"/>
      <c r="EJ939" s="3"/>
      <c r="EK939" s="3"/>
      <c r="EL939" s="3"/>
      <c r="EM939" s="3"/>
      <c r="EN939" s="3"/>
      <c r="EO939" s="3"/>
      <c r="EP939" s="3"/>
      <c r="EQ939" s="3"/>
      <c r="ER939" s="3"/>
      <c r="ES939" s="3"/>
      <c r="ET939" s="3"/>
      <c r="EU939" s="3"/>
      <c r="EV939" s="3"/>
      <c r="EW939" s="3"/>
      <c r="EX939" s="3"/>
      <c r="EY939" s="3"/>
      <c r="EZ939" s="3"/>
      <c r="FA939" s="3"/>
      <c r="FB939" s="3"/>
      <c r="FC939" s="3"/>
      <c r="FD939" s="3"/>
      <c r="FE939" s="3"/>
      <c r="FF939" s="3"/>
      <c r="FG939" s="3"/>
      <c r="FH939" s="3"/>
      <c r="FI939" s="3"/>
      <c r="FJ939" s="3"/>
      <c r="FK939" s="3"/>
      <c r="FL939" s="3"/>
      <c r="FM939" s="3"/>
      <c r="FN939" s="3"/>
      <c r="FO939" s="3"/>
      <c r="FP939" s="3"/>
      <c r="FQ939" s="3"/>
      <c r="FR939" s="3"/>
      <c r="FS939" s="3"/>
      <c r="FT939" s="3"/>
      <c r="FU939" s="3"/>
      <c r="FV939" s="3"/>
      <c r="FW939" s="3"/>
      <c r="FX939" s="3"/>
      <c r="FY939" s="3"/>
      <c r="FZ939" s="3"/>
      <c r="GA939" s="3"/>
      <c r="GB939" s="3"/>
      <c r="GC939" s="3"/>
      <c r="GD939" s="3"/>
      <c r="GE939" s="3"/>
      <c r="GF939" s="3"/>
      <c r="GG939" s="3"/>
      <c r="GH939" s="3"/>
      <c r="GI939" s="3"/>
      <c r="GJ939" s="3"/>
      <c r="GK939" s="3"/>
      <c r="GL939" s="3"/>
      <c r="GM939" s="3"/>
      <c r="GN939" s="3"/>
      <c r="GO939" s="3"/>
      <c r="GP939" s="3"/>
      <c r="GQ939" s="3"/>
      <c r="GR939" s="3"/>
      <c r="GS939" s="3"/>
      <c r="GT939" s="3"/>
      <c r="GU939" s="3"/>
      <c r="GV939" s="3"/>
      <c r="GW939" s="3"/>
      <c r="GX939" s="3">
        <v>0</v>
      </c>
    </row>
    <row r="941" spans="1:206" x14ac:dyDescent="0.2">
      <c r="A941" s="4">
        <v>50</v>
      </c>
      <c r="B941" s="4">
        <v>0</v>
      </c>
      <c r="C941" s="4">
        <v>0</v>
      </c>
      <c r="D941" s="4">
        <v>1</v>
      </c>
      <c r="E941" s="4">
        <v>201</v>
      </c>
      <c r="F941" s="4">
        <f>ROUND(Source!O939,O941)</f>
        <v>845666.25</v>
      </c>
      <c r="G941" s="4" t="s">
        <v>107</v>
      </c>
      <c r="H941" s="4" t="s">
        <v>108</v>
      </c>
      <c r="I941" s="4"/>
      <c r="J941" s="4"/>
      <c r="K941" s="4">
        <v>201</v>
      </c>
      <c r="L941" s="4">
        <v>1</v>
      </c>
      <c r="M941" s="4">
        <v>3</v>
      </c>
      <c r="N941" s="4" t="s">
        <v>3</v>
      </c>
      <c r="O941" s="4">
        <v>2</v>
      </c>
      <c r="P941" s="4"/>
      <c r="Q941" s="4"/>
      <c r="R941" s="4"/>
      <c r="S941" s="4"/>
      <c r="T941" s="4"/>
      <c r="U941" s="4"/>
      <c r="V941" s="4"/>
      <c r="W941" s="4">
        <v>5142485.8899999997</v>
      </c>
      <c r="X941" s="4">
        <v>1</v>
      </c>
      <c r="Y941" s="4">
        <v>5142485.8899999997</v>
      </c>
      <c r="Z941" s="4"/>
      <c r="AA941" s="4"/>
      <c r="AB941" s="4"/>
    </row>
    <row r="942" spans="1:206" x14ac:dyDescent="0.2">
      <c r="A942" s="4">
        <v>50</v>
      </c>
      <c r="B942" s="4">
        <v>0</v>
      </c>
      <c r="C942" s="4">
        <v>0</v>
      </c>
      <c r="D942" s="4">
        <v>1</v>
      </c>
      <c r="E942" s="4">
        <v>202</v>
      </c>
      <c r="F942" s="4">
        <f>ROUND(Source!P939,O942)</f>
        <v>288326.24</v>
      </c>
      <c r="G942" s="4" t="s">
        <v>109</v>
      </c>
      <c r="H942" s="4" t="s">
        <v>110</v>
      </c>
      <c r="I942" s="4"/>
      <c r="J942" s="4"/>
      <c r="K942" s="4">
        <v>202</v>
      </c>
      <c r="L942" s="4">
        <v>2</v>
      </c>
      <c r="M942" s="4">
        <v>3</v>
      </c>
      <c r="N942" s="4" t="s">
        <v>3</v>
      </c>
      <c r="O942" s="4">
        <v>2</v>
      </c>
      <c r="P942" s="4"/>
      <c r="Q942" s="4"/>
      <c r="R942" s="4"/>
      <c r="S942" s="4"/>
      <c r="T942" s="4"/>
      <c r="U942" s="4"/>
      <c r="V942" s="4"/>
      <c r="W942" s="4">
        <v>3780503.35</v>
      </c>
      <c r="X942" s="4">
        <v>1</v>
      </c>
      <c r="Y942" s="4">
        <v>3780503.35</v>
      </c>
      <c r="Z942" s="4"/>
      <c r="AA942" s="4"/>
      <c r="AB942" s="4"/>
    </row>
    <row r="943" spans="1:206" x14ac:dyDescent="0.2">
      <c r="A943" s="4">
        <v>50</v>
      </c>
      <c r="B943" s="4">
        <v>0</v>
      </c>
      <c r="C943" s="4">
        <v>0</v>
      </c>
      <c r="D943" s="4">
        <v>1</v>
      </c>
      <c r="E943" s="4">
        <v>222</v>
      </c>
      <c r="F943" s="4">
        <f>ROUND(Source!AO939,O943)</f>
        <v>43423.7</v>
      </c>
      <c r="G943" s="4" t="s">
        <v>111</v>
      </c>
      <c r="H943" s="4" t="s">
        <v>112</v>
      </c>
      <c r="I943" s="4"/>
      <c r="J943" s="4"/>
      <c r="K943" s="4">
        <v>222</v>
      </c>
      <c r="L943" s="4">
        <v>3</v>
      </c>
      <c r="M943" s="4">
        <v>3</v>
      </c>
      <c r="N943" s="4" t="s">
        <v>3</v>
      </c>
      <c r="O943" s="4">
        <v>2</v>
      </c>
      <c r="P943" s="4"/>
      <c r="Q943" s="4"/>
      <c r="R943" s="4"/>
      <c r="S943" s="4"/>
      <c r="T943" s="4"/>
      <c r="U943" s="4"/>
      <c r="V943" s="4"/>
      <c r="W943" s="4">
        <v>43423.7</v>
      </c>
      <c r="X943" s="4">
        <v>1</v>
      </c>
      <c r="Y943" s="4">
        <v>43423.7</v>
      </c>
      <c r="Z943" s="4"/>
      <c r="AA943" s="4"/>
      <c r="AB943" s="4"/>
    </row>
    <row r="944" spans="1:206" x14ac:dyDescent="0.2">
      <c r="A944" s="4">
        <v>50</v>
      </c>
      <c r="B944" s="4">
        <v>0</v>
      </c>
      <c r="C944" s="4">
        <v>0</v>
      </c>
      <c r="D944" s="4">
        <v>1</v>
      </c>
      <c r="E944" s="4">
        <v>225</v>
      </c>
      <c r="F944" s="4">
        <f>ROUND(Source!AV939,O944)</f>
        <v>244902.54</v>
      </c>
      <c r="G944" s="4" t="s">
        <v>113</v>
      </c>
      <c r="H944" s="4" t="s">
        <v>114</v>
      </c>
      <c r="I944" s="4"/>
      <c r="J944" s="4"/>
      <c r="K944" s="4">
        <v>225</v>
      </c>
      <c r="L944" s="4">
        <v>4</v>
      </c>
      <c r="M944" s="4">
        <v>3</v>
      </c>
      <c r="N944" s="4" t="s">
        <v>3</v>
      </c>
      <c r="O944" s="4">
        <v>2</v>
      </c>
      <c r="P944" s="4"/>
      <c r="Q944" s="4"/>
      <c r="R944" s="4"/>
      <c r="S944" s="4"/>
      <c r="T944" s="4"/>
      <c r="U944" s="4"/>
      <c r="V944" s="4"/>
      <c r="W944" s="4">
        <v>3780503.35</v>
      </c>
      <c r="X944" s="4">
        <v>1</v>
      </c>
      <c r="Y944" s="4">
        <v>3780503.35</v>
      </c>
      <c r="Z944" s="4"/>
      <c r="AA944" s="4"/>
      <c r="AB944" s="4"/>
    </row>
    <row r="945" spans="1:28" x14ac:dyDescent="0.2">
      <c r="A945" s="4">
        <v>50</v>
      </c>
      <c r="B945" s="4">
        <v>0</v>
      </c>
      <c r="C945" s="4">
        <v>0</v>
      </c>
      <c r="D945" s="4">
        <v>1</v>
      </c>
      <c r="E945" s="4">
        <v>226</v>
      </c>
      <c r="F945" s="4">
        <f>ROUND(Source!AW939,O945)</f>
        <v>288326.24</v>
      </c>
      <c r="G945" s="4" t="s">
        <v>115</v>
      </c>
      <c r="H945" s="4" t="s">
        <v>116</v>
      </c>
      <c r="I945" s="4"/>
      <c r="J945" s="4"/>
      <c r="K945" s="4">
        <v>226</v>
      </c>
      <c r="L945" s="4">
        <v>5</v>
      </c>
      <c r="M945" s="4">
        <v>3</v>
      </c>
      <c r="N945" s="4" t="s">
        <v>3</v>
      </c>
      <c r="O945" s="4">
        <v>2</v>
      </c>
      <c r="P945" s="4"/>
      <c r="Q945" s="4"/>
      <c r="R945" s="4"/>
      <c r="S945" s="4"/>
      <c r="T945" s="4"/>
      <c r="U945" s="4"/>
      <c r="V945" s="4"/>
      <c r="W945" s="4">
        <v>3780503.35</v>
      </c>
      <c r="X945" s="4">
        <v>1</v>
      </c>
      <c r="Y945" s="4">
        <v>3780503.35</v>
      </c>
      <c r="Z945" s="4"/>
      <c r="AA945" s="4"/>
      <c r="AB945" s="4"/>
    </row>
    <row r="946" spans="1:28" x14ac:dyDescent="0.2">
      <c r="A946" s="4">
        <v>50</v>
      </c>
      <c r="B946" s="4">
        <v>0</v>
      </c>
      <c r="C946" s="4">
        <v>0</v>
      </c>
      <c r="D946" s="4">
        <v>1</v>
      </c>
      <c r="E946" s="4">
        <v>227</v>
      </c>
      <c r="F946" s="4">
        <f>ROUND(Source!AX939,O946)</f>
        <v>43423.7</v>
      </c>
      <c r="G946" s="4" t="s">
        <v>117</v>
      </c>
      <c r="H946" s="4" t="s">
        <v>118</v>
      </c>
      <c r="I946" s="4"/>
      <c r="J946" s="4"/>
      <c r="K946" s="4">
        <v>227</v>
      </c>
      <c r="L946" s="4">
        <v>6</v>
      </c>
      <c r="M946" s="4">
        <v>3</v>
      </c>
      <c r="N946" s="4" t="s">
        <v>3</v>
      </c>
      <c r="O946" s="4">
        <v>2</v>
      </c>
      <c r="P946" s="4"/>
      <c r="Q946" s="4"/>
      <c r="R946" s="4"/>
      <c r="S946" s="4"/>
      <c r="T946" s="4"/>
      <c r="U946" s="4"/>
      <c r="V946" s="4"/>
      <c r="W946" s="4">
        <v>0</v>
      </c>
      <c r="X946" s="4">
        <v>1</v>
      </c>
      <c r="Y946" s="4">
        <v>0</v>
      </c>
      <c r="Z946" s="4"/>
      <c r="AA946" s="4"/>
      <c r="AB946" s="4"/>
    </row>
    <row r="947" spans="1:28" x14ac:dyDescent="0.2">
      <c r="A947" s="4">
        <v>50</v>
      </c>
      <c r="B947" s="4">
        <v>0</v>
      </c>
      <c r="C947" s="4">
        <v>0</v>
      </c>
      <c r="D947" s="4">
        <v>1</v>
      </c>
      <c r="E947" s="4">
        <v>228</v>
      </c>
      <c r="F947" s="4">
        <f>ROUND(Source!AY939,O947)</f>
        <v>244902.54</v>
      </c>
      <c r="G947" s="4" t="s">
        <v>119</v>
      </c>
      <c r="H947" s="4" t="s">
        <v>120</v>
      </c>
      <c r="I947" s="4"/>
      <c r="J947" s="4"/>
      <c r="K947" s="4">
        <v>228</v>
      </c>
      <c r="L947" s="4">
        <v>7</v>
      </c>
      <c r="M947" s="4">
        <v>3</v>
      </c>
      <c r="N947" s="4" t="s">
        <v>3</v>
      </c>
      <c r="O947" s="4">
        <v>2</v>
      </c>
      <c r="P947" s="4"/>
      <c r="Q947" s="4"/>
      <c r="R947" s="4"/>
      <c r="S947" s="4"/>
      <c r="T947" s="4"/>
      <c r="U947" s="4"/>
      <c r="V947" s="4"/>
      <c r="W947" s="4">
        <v>3780503.35</v>
      </c>
      <c r="X947" s="4">
        <v>1</v>
      </c>
      <c r="Y947" s="4">
        <v>3780503.35</v>
      </c>
      <c r="Z947" s="4"/>
      <c r="AA947" s="4"/>
      <c r="AB947" s="4"/>
    </row>
    <row r="948" spans="1:28" x14ac:dyDescent="0.2">
      <c r="A948" s="4">
        <v>50</v>
      </c>
      <c r="B948" s="4">
        <v>0</v>
      </c>
      <c r="C948" s="4">
        <v>0</v>
      </c>
      <c r="D948" s="4">
        <v>1</v>
      </c>
      <c r="E948" s="4">
        <v>216</v>
      </c>
      <c r="F948" s="4">
        <f>ROUND(Source!AP939,O948)</f>
        <v>0</v>
      </c>
      <c r="G948" s="4" t="s">
        <v>121</v>
      </c>
      <c r="H948" s="4" t="s">
        <v>122</v>
      </c>
      <c r="I948" s="4"/>
      <c r="J948" s="4"/>
      <c r="K948" s="4">
        <v>216</v>
      </c>
      <c r="L948" s="4">
        <v>8</v>
      </c>
      <c r="M948" s="4">
        <v>3</v>
      </c>
      <c r="N948" s="4" t="s">
        <v>3</v>
      </c>
      <c r="O948" s="4">
        <v>2</v>
      </c>
      <c r="P948" s="4"/>
      <c r="Q948" s="4"/>
      <c r="R948" s="4"/>
      <c r="S948" s="4"/>
      <c r="T948" s="4"/>
      <c r="U948" s="4"/>
      <c r="V948" s="4"/>
      <c r="W948" s="4">
        <v>0</v>
      </c>
      <c r="X948" s="4">
        <v>1</v>
      </c>
      <c r="Y948" s="4">
        <v>0</v>
      </c>
      <c r="Z948" s="4"/>
      <c r="AA948" s="4"/>
      <c r="AB948" s="4"/>
    </row>
    <row r="949" spans="1:28" x14ac:dyDescent="0.2">
      <c r="A949" s="4">
        <v>50</v>
      </c>
      <c r="B949" s="4">
        <v>0</v>
      </c>
      <c r="C949" s="4">
        <v>0</v>
      </c>
      <c r="D949" s="4">
        <v>1</v>
      </c>
      <c r="E949" s="4">
        <v>223</v>
      </c>
      <c r="F949" s="4">
        <f>ROUND(Source!AQ939,O949)</f>
        <v>0</v>
      </c>
      <c r="G949" s="4" t="s">
        <v>123</v>
      </c>
      <c r="H949" s="4" t="s">
        <v>124</v>
      </c>
      <c r="I949" s="4"/>
      <c r="J949" s="4"/>
      <c r="K949" s="4">
        <v>223</v>
      </c>
      <c r="L949" s="4">
        <v>9</v>
      </c>
      <c r="M949" s="4">
        <v>3</v>
      </c>
      <c r="N949" s="4" t="s">
        <v>3</v>
      </c>
      <c r="O949" s="4">
        <v>2</v>
      </c>
      <c r="P949" s="4"/>
      <c r="Q949" s="4"/>
      <c r="R949" s="4"/>
      <c r="S949" s="4"/>
      <c r="T949" s="4"/>
      <c r="U949" s="4"/>
      <c r="V949" s="4"/>
      <c r="W949" s="4">
        <v>0</v>
      </c>
      <c r="X949" s="4">
        <v>1</v>
      </c>
      <c r="Y949" s="4">
        <v>0</v>
      </c>
      <c r="Z949" s="4"/>
      <c r="AA949" s="4"/>
      <c r="AB949" s="4"/>
    </row>
    <row r="950" spans="1:28" x14ac:dyDescent="0.2">
      <c r="A950" s="4">
        <v>50</v>
      </c>
      <c r="B950" s="4">
        <v>0</v>
      </c>
      <c r="C950" s="4">
        <v>0</v>
      </c>
      <c r="D950" s="4">
        <v>1</v>
      </c>
      <c r="E950" s="4">
        <v>229</v>
      </c>
      <c r="F950" s="4">
        <f>ROUND(Source!AZ939,O950)</f>
        <v>0</v>
      </c>
      <c r="G950" s="4" t="s">
        <v>125</v>
      </c>
      <c r="H950" s="4" t="s">
        <v>126</v>
      </c>
      <c r="I950" s="4"/>
      <c r="J950" s="4"/>
      <c r="K950" s="4">
        <v>229</v>
      </c>
      <c r="L950" s="4">
        <v>10</v>
      </c>
      <c r="M950" s="4">
        <v>3</v>
      </c>
      <c r="N950" s="4" t="s">
        <v>3</v>
      </c>
      <c r="O950" s="4">
        <v>2</v>
      </c>
      <c r="P950" s="4"/>
      <c r="Q950" s="4"/>
      <c r="R950" s="4"/>
      <c r="S950" s="4"/>
      <c r="T950" s="4"/>
      <c r="U950" s="4"/>
      <c r="V950" s="4"/>
      <c r="W950" s="4">
        <v>0</v>
      </c>
      <c r="X950" s="4">
        <v>1</v>
      </c>
      <c r="Y950" s="4">
        <v>0</v>
      </c>
      <c r="Z950" s="4"/>
      <c r="AA950" s="4"/>
      <c r="AB950" s="4"/>
    </row>
    <row r="951" spans="1:28" x14ac:dyDescent="0.2">
      <c r="A951" s="4">
        <v>50</v>
      </c>
      <c r="B951" s="4">
        <v>0</v>
      </c>
      <c r="C951" s="4">
        <v>0</v>
      </c>
      <c r="D951" s="4">
        <v>1</v>
      </c>
      <c r="E951" s="4">
        <v>203</v>
      </c>
      <c r="F951" s="4">
        <f>ROUND(Source!Q939,O951)</f>
        <v>2922.04</v>
      </c>
      <c r="G951" s="4" t="s">
        <v>127</v>
      </c>
      <c r="H951" s="4" t="s">
        <v>128</v>
      </c>
      <c r="I951" s="4"/>
      <c r="J951" s="4"/>
      <c r="K951" s="4">
        <v>203</v>
      </c>
      <c r="L951" s="4">
        <v>11</v>
      </c>
      <c r="M951" s="4">
        <v>3</v>
      </c>
      <c r="N951" s="4" t="s">
        <v>3</v>
      </c>
      <c r="O951" s="4">
        <v>2</v>
      </c>
      <c r="P951" s="4"/>
      <c r="Q951" s="4"/>
      <c r="R951" s="4"/>
      <c r="S951" s="4"/>
      <c r="T951" s="4"/>
      <c r="U951" s="4"/>
      <c r="V951" s="4"/>
      <c r="W951" s="4">
        <v>11076.820000000005</v>
      </c>
      <c r="X951" s="4">
        <v>1</v>
      </c>
      <c r="Y951" s="4">
        <v>11076.820000000005</v>
      </c>
      <c r="Z951" s="4"/>
      <c r="AA951" s="4"/>
      <c r="AB951" s="4"/>
    </row>
    <row r="952" spans="1:28" x14ac:dyDescent="0.2">
      <c r="A952" s="4">
        <v>50</v>
      </c>
      <c r="B952" s="4">
        <v>0</v>
      </c>
      <c r="C952" s="4">
        <v>0</v>
      </c>
      <c r="D952" s="4">
        <v>1</v>
      </c>
      <c r="E952" s="4">
        <v>231</v>
      </c>
      <c r="F952" s="4">
        <f>ROUND(Source!BB939,O952)</f>
        <v>0</v>
      </c>
      <c r="G952" s="4" t="s">
        <v>129</v>
      </c>
      <c r="H952" s="4" t="s">
        <v>130</v>
      </c>
      <c r="I952" s="4"/>
      <c r="J952" s="4"/>
      <c r="K952" s="4">
        <v>231</v>
      </c>
      <c r="L952" s="4">
        <v>12</v>
      </c>
      <c r="M952" s="4">
        <v>3</v>
      </c>
      <c r="N952" s="4" t="s">
        <v>3</v>
      </c>
      <c r="O952" s="4">
        <v>2</v>
      </c>
      <c r="P952" s="4"/>
      <c r="Q952" s="4"/>
      <c r="R952" s="4"/>
      <c r="S952" s="4"/>
      <c r="T952" s="4"/>
      <c r="U952" s="4"/>
      <c r="V952" s="4"/>
      <c r="W952" s="4">
        <v>0</v>
      </c>
      <c r="X952" s="4">
        <v>1</v>
      </c>
      <c r="Y952" s="4">
        <v>0</v>
      </c>
      <c r="Z952" s="4"/>
      <c r="AA952" s="4"/>
      <c r="AB952" s="4"/>
    </row>
    <row r="953" spans="1:28" x14ac:dyDescent="0.2">
      <c r="A953" s="4">
        <v>50</v>
      </c>
      <c r="B953" s="4">
        <v>0</v>
      </c>
      <c r="C953" s="4">
        <v>0</v>
      </c>
      <c r="D953" s="4">
        <v>1</v>
      </c>
      <c r="E953" s="4">
        <v>204</v>
      </c>
      <c r="F953" s="4">
        <f>ROUND(Source!R939,O953)</f>
        <v>5594.03</v>
      </c>
      <c r="G953" s="4" t="s">
        <v>131</v>
      </c>
      <c r="H953" s="4" t="s">
        <v>132</v>
      </c>
      <c r="I953" s="4"/>
      <c r="J953" s="4"/>
      <c r="K953" s="4">
        <v>204</v>
      </c>
      <c r="L953" s="4">
        <v>13</v>
      </c>
      <c r="M953" s="4">
        <v>3</v>
      </c>
      <c r="N953" s="4" t="s">
        <v>3</v>
      </c>
      <c r="O953" s="4">
        <v>2</v>
      </c>
      <c r="P953" s="4"/>
      <c r="Q953" s="4"/>
      <c r="R953" s="4"/>
      <c r="S953" s="4"/>
      <c r="T953" s="4"/>
      <c r="U953" s="4"/>
      <c r="V953" s="4"/>
      <c r="W953" s="4">
        <v>15541.679999999998</v>
      </c>
      <c r="X953" s="4">
        <v>1</v>
      </c>
      <c r="Y953" s="4">
        <v>15541.679999999998</v>
      </c>
      <c r="Z953" s="4"/>
      <c r="AA953" s="4"/>
      <c r="AB953" s="4"/>
    </row>
    <row r="954" spans="1:28" x14ac:dyDescent="0.2">
      <c r="A954" s="4">
        <v>50</v>
      </c>
      <c r="B954" s="4">
        <v>0</v>
      </c>
      <c r="C954" s="4">
        <v>0</v>
      </c>
      <c r="D954" s="4">
        <v>1</v>
      </c>
      <c r="E954" s="4">
        <v>205</v>
      </c>
      <c r="F954" s="4">
        <f>ROUND(Source!S939,O954)</f>
        <v>548823.93999999994</v>
      </c>
      <c r="G954" s="4" t="s">
        <v>133</v>
      </c>
      <c r="H954" s="4" t="s">
        <v>134</v>
      </c>
      <c r="I954" s="4"/>
      <c r="J954" s="4"/>
      <c r="K954" s="4">
        <v>205</v>
      </c>
      <c r="L954" s="4">
        <v>14</v>
      </c>
      <c r="M954" s="4">
        <v>3</v>
      </c>
      <c r="N954" s="4" t="s">
        <v>3</v>
      </c>
      <c r="O954" s="4">
        <v>2</v>
      </c>
      <c r="P954" s="4"/>
      <c r="Q954" s="4"/>
      <c r="R954" s="4"/>
      <c r="S954" s="4"/>
      <c r="T954" s="4"/>
      <c r="U954" s="4"/>
      <c r="V954" s="4"/>
      <c r="W954" s="4">
        <v>1330059.0499999996</v>
      </c>
      <c r="X954" s="4">
        <v>1</v>
      </c>
      <c r="Y954" s="4">
        <v>1330059.0499999996</v>
      </c>
      <c r="Z954" s="4"/>
      <c r="AA954" s="4"/>
      <c r="AB954" s="4"/>
    </row>
    <row r="955" spans="1:28" x14ac:dyDescent="0.2">
      <c r="A955" s="4">
        <v>50</v>
      </c>
      <c r="B955" s="4">
        <v>0</v>
      </c>
      <c r="C955" s="4">
        <v>0</v>
      </c>
      <c r="D955" s="4">
        <v>1</v>
      </c>
      <c r="E955" s="4">
        <v>232</v>
      </c>
      <c r="F955" s="4">
        <f>ROUND(Source!BC939,O955)</f>
        <v>0</v>
      </c>
      <c r="G955" s="4" t="s">
        <v>135</v>
      </c>
      <c r="H955" s="4" t="s">
        <v>136</v>
      </c>
      <c r="I955" s="4"/>
      <c r="J955" s="4"/>
      <c r="K955" s="4">
        <v>232</v>
      </c>
      <c r="L955" s="4">
        <v>15</v>
      </c>
      <c r="M955" s="4">
        <v>3</v>
      </c>
      <c r="N955" s="4" t="s">
        <v>3</v>
      </c>
      <c r="O955" s="4">
        <v>2</v>
      </c>
      <c r="P955" s="4"/>
      <c r="Q955" s="4"/>
      <c r="R955" s="4"/>
      <c r="S955" s="4"/>
      <c r="T955" s="4"/>
      <c r="U955" s="4"/>
      <c r="V955" s="4"/>
      <c r="W955" s="4">
        <v>0</v>
      </c>
      <c r="X955" s="4">
        <v>1</v>
      </c>
      <c r="Y955" s="4">
        <v>0</v>
      </c>
      <c r="Z955" s="4"/>
      <c r="AA955" s="4"/>
      <c r="AB955" s="4"/>
    </row>
    <row r="956" spans="1:28" x14ac:dyDescent="0.2">
      <c r="A956" s="4">
        <v>50</v>
      </c>
      <c r="B956" s="4">
        <v>0</v>
      </c>
      <c r="C956" s="4">
        <v>0</v>
      </c>
      <c r="D956" s="4">
        <v>1</v>
      </c>
      <c r="E956" s="4">
        <v>214</v>
      </c>
      <c r="F956" s="4">
        <f>ROUND(Source!AS939,O956)</f>
        <v>1626754.62</v>
      </c>
      <c r="G956" s="4" t="s">
        <v>137</v>
      </c>
      <c r="H956" s="4" t="s">
        <v>138</v>
      </c>
      <c r="I956" s="4"/>
      <c r="J956" s="4"/>
      <c r="K956" s="4">
        <v>214</v>
      </c>
      <c r="L956" s="4">
        <v>16</v>
      </c>
      <c r="M956" s="4">
        <v>3</v>
      </c>
      <c r="N956" s="4" t="s">
        <v>3</v>
      </c>
      <c r="O956" s="4">
        <v>2</v>
      </c>
      <c r="P956" s="4"/>
      <c r="Q956" s="4"/>
      <c r="R956" s="4"/>
      <c r="S956" s="4"/>
      <c r="T956" s="4"/>
      <c r="U956" s="4"/>
      <c r="V956" s="4"/>
      <c r="W956" s="4">
        <v>7041676.2300000004</v>
      </c>
      <c r="X956" s="4">
        <v>1</v>
      </c>
      <c r="Y956" s="4">
        <v>7041676.2300000004</v>
      </c>
      <c r="Z956" s="4"/>
      <c r="AA956" s="4"/>
      <c r="AB956" s="4"/>
    </row>
    <row r="957" spans="1:28" x14ac:dyDescent="0.2">
      <c r="A957" s="4">
        <v>50</v>
      </c>
      <c r="B957" s="4">
        <v>0</v>
      </c>
      <c r="C957" s="4">
        <v>0</v>
      </c>
      <c r="D957" s="4">
        <v>1</v>
      </c>
      <c r="E957" s="4">
        <v>215</v>
      </c>
      <c r="F957" s="4">
        <f>ROUND(Source!AT939,O957)</f>
        <v>0</v>
      </c>
      <c r="G957" s="4" t="s">
        <v>139</v>
      </c>
      <c r="H957" s="4" t="s">
        <v>140</v>
      </c>
      <c r="I957" s="4"/>
      <c r="J957" s="4"/>
      <c r="K957" s="4">
        <v>215</v>
      </c>
      <c r="L957" s="4">
        <v>17</v>
      </c>
      <c r="M957" s="4">
        <v>3</v>
      </c>
      <c r="N957" s="4" t="s">
        <v>3</v>
      </c>
      <c r="O957" s="4">
        <v>2</v>
      </c>
      <c r="P957" s="4"/>
      <c r="Q957" s="4"/>
      <c r="R957" s="4"/>
      <c r="S957" s="4"/>
      <c r="T957" s="4"/>
      <c r="U957" s="4"/>
      <c r="V957" s="4"/>
      <c r="W957" s="4">
        <v>60212.52</v>
      </c>
      <c r="X957" s="4">
        <v>1</v>
      </c>
      <c r="Y957" s="4">
        <v>60212.52</v>
      </c>
      <c r="Z957" s="4"/>
      <c r="AA957" s="4"/>
      <c r="AB957" s="4"/>
    </row>
    <row r="958" spans="1:28" x14ac:dyDescent="0.2">
      <c r="A958" s="4">
        <v>50</v>
      </c>
      <c r="B958" s="4">
        <v>0</v>
      </c>
      <c r="C958" s="4">
        <v>0</v>
      </c>
      <c r="D958" s="4">
        <v>1</v>
      </c>
      <c r="E958" s="4">
        <v>217</v>
      </c>
      <c r="F958" s="4">
        <f>ROUND(Source!AU939,O958)</f>
        <v>0</v>
      </c>
      <c r="G958" s="4" t="s">
        <v>141</v>
      </c>
      <c r="H958" s="4" t="s">
        <v>142</v>
      </c>
      <c r="I958" s="4"/>
      <c r="J958" s="4"/>
      <c r="K958" s="4">
        <v>217</v>
      </c>
      <c r="L958" s="4">
        <v>18</v>
      </c>
      <c r="M958" s="4">
        <v>3</v>
      </c>
      <c r="N958" s="4" t="s">
        <v>3</v>
      </c>
      <c r="O958" s="4">
        <v>2</v>
      </c>
      <c r="P958" s="4"/>
      <c r="Q958" s="4"/>
      <c r="R958" s="4"/>
      <c r="S958" s="4"/>
      <c r="T958" s="4"/>
      <c r="U958" s="4"/>
      <c r="V958" s="4"/>
      <c r="W958" s="4">
        <v>0</v>
      </c>
      <c r="X958" s="4">
        <v>1</v>
      </c>
      <c r="Y958" s="4">
        <v>0</v>
      </c>
      <c r="Z958" s="4"/>
      <c r="AA958" s="4"/>
      <c r="AB958" s="4"/>
    </row>
    <row r="959" spans="1:28" x14ac:dyDescent="0.2">
      <c r="A959" s="4">
        <v>50</v>
      </c>
      <c r="B959" s="4">
        <v>0</v>
      </c>
      <c r="C959" s="4">
        <v>0</v>
      </c>
      <c r="D959" s="4">
        <v>1</v>
      </c>
      <c r="E959" s="4">
        <v>230</v>
      </c>
      <c r="F959" s="4">
        <f>ROUND(Source!BA939,O959)</f>
        <v>0</v>
      </c>
      <c r="G959" s="4" t="s">
        <v>143</v>
      </c>
      <c r="H959" s="4" t="s">
        <v>144</v>
      </c>
      <c r="I959" s="4"/>
      <c r="J959" s="4"/>
      <c r="K959" s="4">
        <v>230</v>
      </c>
      <c r="L959" s="4">
        <v>19</v>
      </c>
      <c r="M959" s="4">
        <v>3</v>
      </c>
      <c r="N959" s="4" t="s">
        <v>3</v>
      </c>
      <c r="O959" s="4">
        <v>2</v>
      </c>
      <c r="P959" s="4"/>
      <c r="Q959" s="4"/>
      <c r="R959" s="4"/>
      <c r="S959" s="4"/>
      <c r="T959" s="4"/>
      <c r="U959" s="4"/>
      <c r="V959" s="4"/>
      <c r="W959" s="4">
        <v>0</v>
      </c>
      <c r="X959" s="4">
        <v>1</v>
      </c>
      <c r="Y959" s="4">
        <v>0</v>
      </c>
      <c r="Z959" s="4"/>
      <c r="AA959" s="4"/>
      <c r="AB959" s="4"/>
    </row>
    <row r="960" spans="1:28" x14ac:dyDescent="0.2">
      <c r="A960" s="4">
        <v>50</v>
      </c>
      <c r="B960" s="4">
        <v>0</v>
      </c>
      <c r="C960" s="4">
        <v>0</v>
      </c>
      <c r="D960" s="4">
        <v>1</v>
      </c>
      <c r="E960" s="4">
        <v>206</v>
      </c>
      <c r="F960" s="4">
        <f>ROUND(Source!T939,O960)</f>
        <v>0</v>
      </c>
      <c r="G960" s="4" t="s">
        <v>145</v>
      </c>
      <c r="H960" s="4" t="s">
        <v>146</v>
      </c>
      <c r="I960" s="4"/>
      <c r="J960" s="4"/>
      <c r="K960" s="4">
        <v>206</v>
      </c>
      <c r="L960" s="4">
        <v>20</v>
      </c>
      <c r="M960" s="4">
        <v>3</v>
      </c>
      <c r="N960" s="4" t="s">
        <v>3</v>
      </c>
      <c r="O960" s="4">
        <v>2</v>
      </c>
      <c r="P960" s="4"/>
      <c r="Q960" s="4"/>
      <c r="R960" s="4"/>
      <c r="S960" s="4"/>
      <c r="T960" s="4"/>
      <c r="U960" s="4"/>
      <c r="V960" s="4"/>
      <c r="W960" s="4">
        <v>0</v>
      </c>
      <c r="X960" s="4">
        <v>1</v>
      </c>
      <c r="Y960" s="4">
        <v>0</v>
      </c>
      <c r="Z960" s="4"/>
      <c r="AA960" s="4"/>
      <c r="AB960" s="4"/>
    </row>
    <row r="961" spans="1:28" x14ac:dyDescent="0.2">
      <c r="A961" s="4">
        <v>50</v>
      </c>
      <c r="B961" s="4">
        <v>0</v>
      </c>
      <c r="C961" s="4">
        <v>0</v>
      </c>
      <c r="D961" s="4">
        <v>1</v>
      </c>
      <c r="E961" s="4">
        <v>207</v>
      </c>
      <c r="F961" s="4">
        <f>ROUND(Source!U939,O961)</f>
        <v>1229.9426868</v>
      </c>
      <c r="G961" s="4" t="s">
        <v>147</v>
      </c>
      <c r="H961" s="4" t="s">
        <v>148</v>
      </c>
      <c r="I961" s="4"/>
      <c r="J961" s="4"/>
      <c r="K961" s="4">
        <v>207</v>
      </c>
      <c r="L961" s="4">
        <v>21</v>
      </c>
      <c r="M961" s="4">
        <v>3</v>
      </c>
      <c r="N961" s="4" t="s">
        <v>3</v>
      </c>
      <c r="O961" s="4">
        <v>7</v>
      </c>
      <c r="P961" s="4"/>
      <c r="Q961" s="4"/>
      <c r="R961" s="4"/>
      <c r="S961" s="4"/>
      <c r="T961" s="4"/>
      <c r="U961" s="4"/>
      <c r="V961" s="4"/>
      <c r="W961" s="4">
        <v>2994.9846477000001</v>
      </c>
      <c r="X961" s="4">
        <v>1</v>
      </c>
      <c r="Y961" s="4">
        <v>2994.9846477000001</v>
      </c>
      <c r="Z961" s="4"/>
      <c r="AA961" s="4"/>
      <c r="AB961" s="4"/>
    </row>
    <row r="962" spans="1:28" x14ac:dyDescent="0.2">
      <c r="A962" s="4">
        <v>50</v>
      </c>
      <c r="B962" s="4">
        <v>0</v>
      </c>
      <c r="C962" s="4">
        <v>0</v>
      </c>
      <c r="D962" s="4">
        <v>1</v>
      </c>
      <c r="E962" s="4">
        <v>208</v>
      </c>
      <c r="F962" s="4">
        <f>ROUND(Source!V939,O962)</f>
        <v>11.5397097</v>
      </c>
      <c r="G962" s="4" t="s">
        <v>149</v>
      </c>
      <c r="H962" s="4" t="s">
        <v>150</v>
      </c>
      <c r="I962" s="4"/>
      <c r="J962" s="4"/>
      <c r="K962" s="4">
        <v>208</v>
      </c>
      <c r="L962" s="4">
        <v>22</v>
      </c>
      <c r="M962" s="4">
        <v>3</v>
      </c>
      <c r="N962" s="4" t="s">
        <v>3</v>
      </c>
      <c r="O962" s="4">
        <v>7</v>
      </c>
      <c r="P962" s="4"/>
      <c r="Q962" s="4"/>
      <c r="R962" s="4"/>
      <c r="S962" s="4"/>
      <c r="T962" s="4"/>
      <c r="U962" s="4"/>
      <c r="V962" s="4"/>
      <c r="W962" s="4">
        <v>31.410072599999999</v>
      </c>
      <c r="X962" s="4">
        <v>1</v>
      </c>
      <c r="Y962" s="4">
        <v>31.410072599999999</v>
      </c>
      <c r="Z962" s="4"/>
      <c r="AA962" s="4"/>
      <c r="AB962" s="4"/>
    </row>
    <row r="963" spans="1:28" x14ac:dyDescent="0.2">
      <c r="A963" s="4">
        <v>50</v>
      </c>
      <c r="B963" s="4">
        <v>0</v>
      </c>
      <c r="C963" s="4">
        <v>0</v>
      </c>
      <c r="D963" s="4">
        <v>1</v>
      </c>
      <c r="E963" s="4">
        <v>209</v>
      </c>
      <c r="F963" s="4">
        <f>ROUND(Source!W939,O963)</f>
        <v>0</v>
      </c>
      <c r="G963" s="4" t="s">
        <v>151</v>
      </c>
      <c r="H963" s="4" t="s">
        <v>152</v>
      </c>
      <c r="I963" s="4"/>
      <c r="J963" s="4"/>
      <c r="K963" s="4">
        <v>209</v>
      </c>
      <c r="L963" s="4">
        <v>23</v>
      </c>
      <c r="M963" s="4">
        <v>3</v>
      </c>
      <c r="N963" s="4" t="s">
        <v>3</v>
      </c>
      <c r="O963" s="4">
        <v>2</v>
      </c>
      <c r="P963" s="4"/>
      <c r="Q963" s="4"/>
      <c r="R963" s="4"/>
      <c r="S963" s="4"/>
      <c r="T963" s="4"/>
      <c r="U963" s="4"/>
      <c r="V963" s="4"/>
      <c r="W963" s="4">
        <v>0</v>
      </c>
      <c r="X963" s="4">
        <v>1</v>
      </c>
      <c r="Y963" s="4">
        <v>0</v>
      </c>
      <c r="Z963" s="4"/>
      <c r="AA963" s="4"/>
      <c r="AB963" s="4"/>
    </row>
    <row r="964" spans="1:28" x14ac:dyDescent="0.2">
      <c r="A964" s="4">
        <v>50</v>
      </c>
      <c r="B964" s="4">
        <v>0</v>
      </c>
      <c r="C964" s="4">
        <v>0</v>
      </c>
      <c r="D964" s="4">
        <v>1</v>
      </c>
      <c r="E964" s="4">
        <v>233</v>
      </c>
      <c r="F964" s="4">
        <f>ROUND(Source!BD939,O964)</f>
        <v>214.43</v>
      </c>
      <c r="G964" s="4" t="s">
        <v>153</v>
      </c>
      <c r="H964" s="4" t="s">
        <v>154</v>
      </c>
      <c r="I964" s="4"/>
      <c r="J964" s="4"/>
      <c r="K964" s="4">
        <v>233</v>
      </c>
      <c r="L964" s="4">
        <v>24</v>
      </c>
      <c r="M964" s="4">
        <v>3</v>
      </c>
      <c r="N964" s="4" t="s">
        <v>3</v>
      </c>
      <c r="O964" s="4">
        <v>2</v>
      </c>
      <c r="P964" s="4"/>
      <c r="Q964" s="4"/>
      <c r="R964" s="4"/>
      <c r="S964" s="4"/>
      <c r="T964" s="4"/>
      <c r="U964" s="4"/>
      <c r="V964" s="4"/>
      <c r="W964" s="4">
        <v>5304.99</v>
      </c>
      <c r="X964" s="4">
        <v>1</v>
      </c>
      <c r="Y964" s="4">
        <v>5304.99</v>
      </c>
      <c r="Z964" s="4"/>
      <c r="AA964" s="4"/>
      <c r="AB964" s="4"/>
    </row>
    <row r="965" spans="1:28" x14ac:dyDescent="0.2">
      <c r="A965" s="4">
        <v>50</v>
      </c>
      <c r="B965" s="4">
        <v>0</v>
      </c>
      <c r="C965" s="4">
        <v>0</v>
      </c>
      <c r="D965" s="4">
        <v>1</v>
      </c>
      <c r="E965" s="4">
        <v>210</v>
      </c>
      <c r="F965" s="4">
        <f>ROUND(Source!X939,O965)</f>
        <v>519673.26</v>
      </c>
      <c r="G965" s="4" t="s">
        <v>155</v>
      </c>
      <c r="H965" s="4" t="s">
        <v>156</v>
      </c>
      <c r="I965" s="4"/>
      <c r="J965" s="4"/>
      <c r="K965" s="4">
        <v>210</v>
      </c>
      <c r="L965" s="4">
        <v>25</v>
      </c>
      <c r="M965" s="4">
        <v>3</v>
      </c>
      <c r="N965" s="4" t="s">
        <v>3</v>
      </c>
      <c r="O965" s="4">
        <v>2</v>
      </c>
      <c r="P965" s="4"/>
      <c r="Q965" s="4"/>
      <c r="R965" s="4"/>
      <c r="S965" s="4"/>
      <c r="T965" s="4"/>
      <c r="U965" s="4"/>
      <c r="V965" s="4"/>
      <c r="W965" s="4">
        <v>1291586.44</v>
      </c>
      <c r="X965" s="4">
        <v>1</v>
      </c>
      <c r="Y965" s="4">
        <v>1291586.44</v>
      </c>
      <c r="Z965" s="4"/>
      <c r="AA965" s="4"/>
      <c r="AB965" s="4"/>
    </row>
    <row r="966" spans="1:28" x14ac:dyDescent="0.2">
      <c r="A966" s="4">
        <v>50</v>
      </c>
      <c r="B966" s="4">
        <v>0</v>
      </c>
      <c r="C966" s="4">
        <v>0</v>
      </c>
      <c r="D966" s="4">
        <v>1</v>
      </c>
      <c r="E966" s="4">
        <v>211</v>
      </c>
      <c r="F966" s="4">
        <f>ROUND(Source!Y939,O966)</f>
        <v>261200.68</v>
      </c>
      <c r="G966" s="4" t="s">
        <v>157</v>
      </c>
      <c r="H966" s="4" t="s">
        <v>158</v>
      </c>
      <c r="I966" s="4"/>
      <c r="J966" s="4"/>
      <c r="K966" s="4">
        <v>211</v>
      </c>
      <c r="L966" s="4">
        <v>26</v>
      </c>
      <c r="M966" s="4">
        <v>3</v>
      </c>
      <c r="N966" s="4" t="s">
        <v>3</v>
      </c>
      <c r="O966" s="4">
        <v>2</v>
      </c>
      <c r="P966" s="4"/>
      <c r="Q966" s="4"/>
      <c r="R966" s="4"/>
      <c r="S966" s="4"/>
      <c r="T966" s="4"/>
      <c r="U966" s="4"/>
      <c r="V966" s="4"/>
      <c r="W966" s="4">
        <v>667816.42000000004</v>
      </c>
      <c r="X966" s="4">
        <v>1</v>
      </c>
      <c r="Y966" s="4">
        <v>667816.42000000004</v>
      </c>
      <c r="Z966" s="4"/>
      <c r="AA966" s="4"/>
      <c r="AB966" s="4"/>
    </row>
    <row r="967" spans="1:28" x14ac:dyDescent="0.2">
      <c r="A967" s="4">
        <v>50</v>
      </c>
      <c r="B967" s="4">
        <v>0</v>
      </c>
      <c r="C967" s="4">
        <v>0</v>
      </c>
      <c r="D967" s="4">
        <v>1</v>
      </c>
      <c r="E967" s="4">
        <v>224</v>
      </c>
      <c r="F967" s="4">
        <f>ROUND(Source!AR939,O967)</f>
        <v>1626754.62</v>
      </c>
      <c r="G967" s="4" t="s">
        <v>159</v>
      </c>
      <c r="H967" s="4" t="s">
        <v>160</v>
      </c>
      <c r="I967" s="4"/>
      <c r="J967" s="4"/>
      <c r="K967" s="4">
        <v>224</v>
      </c>
      <c r="L967" s="4">
        <v>27</v>
      </c>
      <c r="M967" s="4">
        <v>3</v>
      </c>
      <c r="N967" s="4" t="s">
        <v>3</v>
      </c>
      <c r="O967" s="4">
        <v>2</v>
      </c>
      <c r="P967" s="4"/>
      <c r="Q967" s="4"/>
      <c r="R967" s="4"/>
      <c r="S967" s="4"/>
      <c r="T967" s="4"/>
      <c r="U967" s="4"/>
      <c r="V967" s="4"/>
      <c r="W967" s="4">
        <v>7101888.75</v>
      </c>
      <c r="X967" s="4">
        <v>1</v>
      </c>
      <c r="Y967" s="4">
        <v>7101888.75</v>
      </c>
      <c r="Z967" s="4"/>
      <c r="AA967" s="4"/>
      <c r="AB967" s="4"/>
    </row>
    <row r="970" spans="1:28" x14ac:dyDescent="0.2">
      <c r="A970">
        <v>70</v>
      </c>
      <c r="B970">
        <v>1</v>
      </c>
      <c r="D970">
        <v>1</v>
      </c>
      <c r="E970" t="s">
        <v>769</v>
      </c>
      <c r="F970" t="s">
        <v>770</v>
      </c>
      <c r="G970">
        <v>0</v>
      </c>
      <c r="H970">
        <v>0</v>
      </c>
      <c r="I970" t="s">
        <v>3</v>
      </c>
      <c r="J970">
        <v>1</v>
      </c>
      <c r="K970">
        <v>0</v>
      </c>
      <c r="L970" t="s">
        <v>3</v>
      </c>
      <c r="M970" t="s">
        <v>3</v>
      </c>
      <c r="N970">
        <v>0</v>
      </c>
      <c r="P970" t="s">
        <v>771</v>
      </c>
    </row>
    <row r="971" spans="1:28" x14ac:dyDescent="0.2">
      <c r="A971">
        <v>70</v>
      </c>
      <c r="B971">
        <v>1</v>
      </c>
      <c r="D971">
        <v>2</v>
      </c>
      <c r="E971" t="s">
        <v>772</v>
      </c>
      <c r="F971" t="s">
        <v>773</v>
      </c>
      <c r="G971">
        <v>1</v>
      </c>
      <c r="H971">
        <v>0</v>
      </c>
      <c r="I971" t="s">
        <v>3</v>
      </c>
      <c r="J971">
        <v>1</v>
      </c>
      <c r="K971">
        <v>0</v>
      </c>
      <c r="L971" t="s">
        <v>3</v>
      </c>
      <c r="M971" t="s">
        <v>3</v>
      </c>
      <c r="N971">
        <v>0</v>
      </c>
      <c r="P971" t="s">
        <v>774</v>
      </c>
    </row>
    <row r="972" spans="1:28" x14ac:dyDescent="0.2">
      <c r="A972">
        <v>70</v>
      </c>
      <c r="B972">
        <v>1</v>
      </c>
      <c r="D972">
        <v>3</v>
      </c>
      <c r="E972" t="s">
        <v>775</v>
      </c>
      <c r="F972" t="s">
        <v>776</v>
      </c>
      <c r="G972">
        <v>0</v>
      </c>
      <c r="H972">
        <v>0</v>
      </c>
      <c r="I972" t="s">
        <v>3</v>
      </c>
      <c r="J972">
        <v>1</v>
      </c>
      <c r="K972">
        <v>0</v>
      </c>
      <c r="L972" t="s">
        <v>3</v>
      </c>
      <c r="M972" t="s">
        <v>3</v>
      </c>
      <c r="N972">
        <v>0</v>
      </c>
      <c r="P972" t="s">
        <v>777</v>
      </c>
    </row>
    <row r="973" spans="1:28" x14ac:dyDescent="0.2">
      <c r="A973">
        <v>70</v>
      </c>
      <c r="B973">
        <v>1</v>
      </c>
      <c r="D973">
        <v>4</v>
      </c>
      <c r="E973" t="s">
        <v>778</v>
      </c>
      <c r="F973" t="s">
        <v>779</v>
      </c>
      <c r="G973">
        <v>1</v>
      </c>
      <c r="H973">
        <v>0</v>
      </c>
      <c r="I973" t="s">
        <v>3</v>
      </c>
      <c r="J973">
        <v>2</v>
      </c>
      <c r="K973">
        <v>0</v>
      </c>
      <c r="L973" t="s">
        <v>3</v>
      </c>
      <c r="M973" t="s">
        <v>3</v>
      </c>
      <c r="N973">
        <v>0</v>
      </c>
      <c r="P973" t="s">
        <v>3</v>
      </c>
    </row>
    <row r="974" spans="1:28" x14ac:dyDescent="0.2">
      <c r="A974">
        <v>70</v>
      </c>
      <c r="B974">
        <v>1</v>
      </c>
      <c r="D974">
        <v>5</v>
      </c>
      <c r="E974" t="s">
        <v>780</v>
      </c>
      <c r="F974" t="s">
        <v>781</v>
      </c>
      <c r="G974">
        <v>0</v>
      </c>
      <c r="H974">
        <v>0</v>
      </c>
      <c r="I974" t="s">
        <v>3</v>
      </c>
      <c r="J974">
        <v>2</v>
      </c>
      <c r="K974">
        <v>0</v>
      </c>
      <c r="L974" t="s">
        <v>3</v>
      </c>
      <c r="M974" t="s">
        <v>3</v>
      </c>
      <c r="N974">
        <v>0</v>
      </c>
      <c r="P974" t="s">
        <v>3</v>
      </c>
    </row>
    <row r="975" spans="1:28" x14ac:dyDescent="0.2">
      <c r="A975">
        <v>70</v>
      </c>
      <c r="B975">
        <v>1</v>
      </c>
      <c r="D975">
        <v>6</v>
      </c>
      <c r="E975" t="s">
        <v>782</v>
      </c>
      <c r="F975" t="s">
        <v>783</v>
      </c>
      <c r="G975">
        <v>0</v>
      </c>
      <c r="H975">
        <v>0</v>
      </c>
      <c r="I975" t="s">
        <v>3</v>
      </c>
      <c r="J975">
        <v>2</v>
      </c>
      <c r="K975">
        <v>0</v>
      </c>
      <c r="L975" t="s">
        <v>3</v>
      </c>
      <c r="M975" t="s">
        <v>3</v>
      </c>
      <c r="N975">
        <v>0</v>
      </c>
      <c r="P975" t="s">
        <v>3</v>
      </c>
    </row>
    <row r="976" spans="1:28" x14ac:dyDescent="0.2">
      <c r="A976">
        <v>70</v>
      </c>
      <c r="B976">
        <v>1</v>
      </c>
      <c r="D976">
        <v>7</v>
      </c>
      <c r="E976" t="s">
        <v>784</v>
      </c>
      <c r="F976" t="s">
        <v>785</v>
      </c>
      <c r="G976">
        <v>0</v>
      </c>
      <c r="H976">
        <v>0</v>
      </c>
      <c r="I976" t="s">
        <v>786</v>
      </c>
      <c r="J976">
        <v>0</v>
      </c>
      <c r="K976">
        <v>0</v>
      </c>
      <c r="L976" t="s">
        <v>3</v>
      </c>
      <c r="M976" t="s">
        <v>3</v>
      </c>
      <c r="N976">
        <v>0</v>
      </c>
      <c r="P976" t="s">
        <v>787</v>
      </c>
    </row>
    <row r="977" spans="1:16" x14ac:dyDescent="0.2">
      <c r="A977">
        <v>70</v>
      </c>
      <c r="B977">
        <v>1</v>
      </c>
      <c r="D977">
        <v>8</v>
      </c>
      <c r="E977" t="s">
        <v>788</v>
      </c>
      <c r="F977" t="s">
        <v>789</v>
      </c>
      <c r="G977">
        <v>1</v>
      </c>
      <c r="H977">
        <v>0</v>
      </c>
      <c r="I977" t="s">
        <v>3</v>
      </c>
      <c r="J977">
        <v>5</v>
      </c>
      <c r="K977">
        <v>0</v>
      </c>
      <c r="L977" t="s">
        <v>3</v>
      </c>
      <c r="M977" t="s">
        <v>3</v>
      </c>
      <c r="N977">
        <v>0</v>
      </c>
      <c r="P977" t="s">
        <v>3</v>
      </c>
    </row>
    <row r="978" spans="1:16" x14ac:dyDescent="0.2">
      <c r="A978">
        <v>70</v>
      </c>
      <c r="B978">
        <v>1</v>
      </c>
      <c r="D978">
        <v>9</v>
      </c>
      <c r="E978" t="s">
        <v>790</v>
      </c>
      <c r="F978" t="s">
        <v>791</v>
      </c>
      <c r="G978">
        <v>0</v>
      </c>
      <c r="H978">
        <v>0</v>
      </c>
      <c r="I978" t="s">
        <v>3</v>
      </c>
      <c r="J978">
        <v>5</v>
      </c>
      <c r="K978">
        <v>0</v>
      </c>
      <c r="L978" t="s">
        <v>3</v>
      </c>
      <c r="M978" t="s">
        <v>3</v>
      </c>
      <c r="N978">
        <v>0</v>
      </c>
      <c r="P978" t="s">
        <v>792</v>
      </c>
    </row>
    <row r="979" spans="1:16" x14ac:dyDescent="0.2">
      <c r="A979">
        <v>70</v>
      </c>
      <c r="B979">
        <v>1</v>
      </c>
      <c r="D979">
        <v>10</v>
      </c>
      <c r="E979" t="s">
        <v>793</v>
      </c>
      <c r="F979" t="s">
        <v>794</v>
      </c>
      <c r="G979">
        <v>0</v>
      </c>
      <c r="H979">
        <v>0</v>
      </c>
      <c r="I979" t="s">
        <v>795</v>
      </c>
      <c r="J979">
        <v>5</v>
      </c>
      <c r="K979">
        <v>0</v>
      </c>
      <c r="L979" t="s">
        <v>3</v>
      </c>
      <c r="M979" t="s">
        <v>3</v>
      </c>
      <c r="N979">
        <v>0</v>
      </c>
      <c r="P979" t="s">
        <v>796</v>
      </c>
    </row>
    <row r="980" spans="1:16" x14ac:dyDescent="0.2">
      <c r="A980">
        <v>70</v>
      </c>
      <c r="B980">
        <v>1</v>
      </c>
      <c r="D980">
        <v>11</v>
      </c>
      <c r="E980" t="s">
        <v>797</v>
      </c>
      <c r="F980" t="s">
        <v>798</v>
      </c>
      <c r="G980">
        <v>0</v>
      </c>
      <c r="H980">
        <v>0</v>
      </c>
      <c r="I980" t="s">
        <v>799</v>
      </c>
      <c r="J980">
        <v>0</v>
      </c>
      <c r="K980">
        <v>0</v>
      </c>
      <c r="L980" t="s">
        <v>3</v>
      </c>
      <c r="M980" t="s">
        <v>3</v>
      </c>
      <c r="N980">
        <v>0</v>
      </c>
      <c r="P980" t="s">
        <v>800</v>
      </c>
    </row>
    <row r="981" spans="1:16" x14ac:dyDescent="0.2">
      <c r="A981">
        <v>70</v>
      </c>
      <c r="B981">
        <v>1</v>
      </c>
      <c r="D981">
        <v>12</v>
      </c>
      <c r="E981" t="s">
        <v>801</v>
      </c>
      <c r="F981" t="s">
        <v>802</v>
      </c>
      <c r="G981">
        <v>0</v>
      </c>
      <c r="H981">
        <v>0</v>
      </c>
      <c r="I981" t="s">
        <v>803</v>
      </c>
      <c r="J981">
        <v>0</v>
      </c>
      <c r="K981">
        <v>0</v>
      </c>
      <c r="L981" t="s">
        <v>3</v>
      </c>
      <c r="M981" t="s">
        <v>3</v>
      </c>
      <c r="N981">
        <v>0</v>
      </c>
      <c r="P981" t="s">
        <v>804</v>
      </c>
    </row>
    <row r="982" spans="1:16" x14ac:dyDescent="0.2">
      <c r="A982">
        <v>70</v>
      </c>
      <c r="B982">
        <v>1</v>
      </c>
      <c r="D982">
        <v>13</v>
      </c>
      <c r="E982" t="s">
        <v>805</v>
      </c>
      <c r="F982" t="s">
        <v>806</v>
      </c>
      <c r="G982">
        <v>0</v>
      </c>
      <c r="H982">
        <v>0</v>
      </c>
      <c r="I982" t="s">
        <v>807</v>
      </c>
      <c r="J982">
        <v>0</v>
      </c>
      <c r="K982">
        <v>0</v>
      </c>
      <c r="L982" t="s">
        <v>3</v>
      </c>
      <c r="M982" t="s">
        <v>3</v>
      </c>
      <c r="N982">
        <v>0</v>
      </c>
      <c r="P982" t="s">
        <v>808</v>
      </c>
    </row>
    <row r="983" spans="1:16" x14ac:dyDescent="0.2">
      <c r="A983">
        <v>70</v>
      </c>
      <c r="B983">
        <v>1</v>
      </c>
      <c r="D983">
        <v>14</v>
      </c>
      <c r="E983" t="s">
        <v>809</v>
      </c>
      <c r="F983" t="s">
        <v>810</v>
      </c>
      <c r="G983">
        <v>0</v>
      </c>
      <c r="H983">
        <v>0</v>
      </c>
      <c r="I983" t="s">
        <v>3</v>
      </c>
      <c r="J983">
        <v>0</v>
      </c>
      <c r="K983">
        <v>0</v>
      </c>
      <c r="L983" t="s">
        <v>3</v>
      </c>
      <c r="M983" t="s">
        <v>3</v>
      </c>
      <c r="N983">
        <v>0</v>
      </c>
      <c r="P983" t="s">
        <v>3</v>
      </c>
    </row>
    <row r="984" spans="1:16" x14ac:dyDescent="0.2">
      <c r="A984">
        <v>70</v>
      </c>
      <c r="B984">
        <v>1</v>
      </c>
      <c r="D984">
        <v>15</v>
      </c>
      <c r="E984" t="s">
        <v>811</v>
      </c>
      <c r="F984" t="s">
        <v>812</v>
      </c>
      <c r="G984">
        <v>0</v>
      </c>
      <c r="H984">
        <v>0</v>
      </c>
      <c r="I984" t="s">
        <v>3</v>
      </c>
      <c r="J984">
        <v>0</v>
      </c>
      <c r="K984">
        <v>0</v>
      </c>
      <c r="L984" t="s">
        <v>3</v>
      </c>
      <c r="M984" t="s">
        <v>3</v>
      </c>
      <c r="N984">
        <v>0</v>
      </c>
      <c r="P984" t="s">
        <v>813</v>
      </c>
    </row>
    <row r="985" spans="1:16" x14ac:dyDescent="0.2">
      <c r="A985">
        <v>70</v>
      </c>
      <c r="B985">
        <v>1</v>
      </c>
      <c r="D985">
        <v>16</v>
      </c>
      <c r="E985" t="s">
        <v>814</v>
      </c>
      <c r="F985" t="s">
        <v>815</v>
      </c>
      <c r="G985">
        <v>0</v>
      </c>
      <c r="H985">
        <v>0</v>
      </c>
      <c r="I985" t="s">
        <v>3</v>
      </c>
      <c r="J985">
        <v>3</v>
      </c>
      <c r="K985">
        <v>0</v>
      </c>
      <c r="L985" t="s">
        <v>3</v>
      </c>
      <c r="M985" t="s">
        <v>3</v>
      </c>
      <c r="N985">
        <v>0</v>
      </c>
      <c r="P985" t="s">
        <v>3</v>
      </c>
    </row>
    <row r="986" spans="1:16" x14ac:dyDescent="0.2">
      <c r="A986">
        <v>70</v>
      </c>
      <c r="B986">
        <v>1</v>
      </c>
      <c r="D986">
        <v>17</v>
      </c>
      <c r="E986" t="s">
        <v>816</v>
      </c>
      <c r="F986" t="s">
        <v>817</v>
      </c>
      <c r="G986">
        <v>1</v>
      </c>
      <c r="H986">
        <v>0</v>
      </c>
      <c r="I986" t="s">
        <v>3</v>
      </c>
      <c r="J986">
        <v>3</v>
      </c>
      <c r="K986">
        <v>0</v>
      </c>
      <c r="L986" t="s">
        <v>3</v>
      </c>
      <c r="M986" t="s">
        <v>3</v>
      </c>
      <c r="N986">
        <v>0</v>
      </c>
      <c r="P986" t="s">
        <v>3</v>
      </c>
    </row>
    <row r="987" spans="1:16" x14ac:dyDescent="0.2">
      <c r="A987">
        <v>70</v>
      </c>
      <c r="B987">
        <v>1</v>
      </c>
      <c r="D987">
        <v>1</v>
      </c>
      <c r="E987" t="s">
        <v>818</v>
      </c>
      <c r="F987" t="s">
        <v>819</v>
      </c>
      <c r="G987">
        <v>0.9</v>
      </c>
      <c r="H987">
        <v>1</v>
      </c>
      <c r="I987" t="s">
        <v>820</v>
      </c>
      <c r="J987">
        <v>0</v>
      </c>
      <c r="K987">
        <v>0</v>
      </c>
      <c r="L987" t="s">
        <v>3</v>
      </c>
      <c r="M987" t="s">
        <v>3</v>
      </c>
      <c r="N987">
        <v>0</v>
      </c>
      <c r="P987" t="s">
        <v>821</v>
      </c>
    </row>
    <row r="988" spans="1:16" x14ac:dyDescent="0.2">
      <c r="A988">
        <v>70</v>
      </c>
      <c r="B988">
        <v>1</v>
      </c>
      <c r="D988">
        <v>2</v>
      </c>
      <c r="E988" t="s">
        <v>822</v>
      </c>
      <c r="F988" t="s">
        <v>823</v>
      </c>
      <c r="G988">
        <v>0.85</v>
      </c>
      <c r="H988">
        <v>1</v>
      </c>
      <c r="I988" t="s">
        <v>824</v>
      </c>
      <c r="J988">
        <v>0</v>
      </c>
      <c r="K988">
        <v>0</v>
      </c>
      <c r="L988" t="s">
        <v>3</v>
      </c>
      <c r="M988" t="s">
        <v>3</v>
      </c>
      <c r="N988">
        <v>0</v>
      </c>
      <c r="P988" t="s">
        <v>825</v>
      </c>
    </row>
    <row r="989" spans="1:16" x14ac:dyDescent="0.2">
      <c r="A989">
        <v>70</v>
      </c>
      <c r="B989">
        <v>1</v>
      </c>
      <c r="D989">
        <v>3</v>
      </c>
      <c r="E989" t="s">
        <v>826</v>
      </c>
      <c r="F989" t="s">
        <v>827</v>
      </c>
      <c r="G989">
        <v>1.03</v>
      </c>
      <c r="H989">
        <v>0</v>
      </c>
      <c r="I989" t="s">
        <v>3</v>
      </c>
      <c r="J989">
        <v>0</v>
      </c>
      <c r="K989">
        <v>0</v>
      </c>
      <c r="L989" t="s">
        <v>3</v>
      </c>
      <c r="M989" t="s">
        <v>3</v>
      </c>
      <c r="N989">
        <v>0</v>
      </c>
      <c r="P989" t="s">
        <v>828</v>
      </c>
    </row>
    <row r="990" spans="1:16" x14ac:dyDescent="0.2">
      <c r="A990">
        <v>70</v>
      </c>
      <c r="B990">
        <v>1</v>
      </c>
      <c r="D990">
        <v>4</v>
      </c>
      <c r="E990" t="s">
        <v>829</v>
      </c>
      <c r="F990" t="s">
        <v>830</v>
      </c>
      <c r="G990">
        <v>1.1499999999999999</v>
      </c>
      <c r="H990">
        <v>0</v>
      </c>
      <c r="I990" t="s">
        <v>3</v>
      </c>
      <c r="J990">
        <v>0</v>
      </c>
      <c r="K990">
        <v>0</v>
      </c>
      <c r="L990" t="s">
        <v>3</v>
      </c>
      <c r="M990" t="s">
        <v>3</v>
      </c>
      <c r="N990">
        <v>0</v>
      </c>
      <c r="P990" t="s">
        <v>831</v>
      </c>
    </row>
    <row r="991" spans="1:16" x14ac:dyDescent="0.2">
      <c r="A991">
        <v>70</v>
      </c>
      <c r="B991">
        <v>1</v>
      </c>
      <c r="D991">
        <v>5</v>
      </c>
      <c r="E991" t="s">
        <v>832</v>
      </c>
      <c r="F991" t="s">
        <v>833</v>
      </c>
      <c r="G991">
        <v>7</v>
      </c>
      <c r="H991">
        <v>0</v>
      </c>
      <c r="I991" t="s">
        <v>3</v>
      </c>
      <c r="J991">
        <v>0</v>
      </c>
      <c r="K991">
        <v>0</v>
      </c>
      <c r="L991" t="s">
        <v>3</v>
      </c>
      <c r="M991" t="s">
        <v>3</v>
      </c>
      <c r="N991">
        <v>0</v>
      </c>
      <c r="P991" t="s">
        <v>3</v>
      </c>
    </row>
    <row r="992" spans="1:16" x14ac:dyDescent="0.2">
      <c r="A992">
        <v>70</v>
      </c>
      <c r="B992">
        <v>1</v>
      </c>
      <c r="D992">
        <v>6</v>
      </c>
      <c r="E992" t="s">
        <v>834</v>
      </c>
      <c r="F992" t="s">
        <v>3</v>
      </c>
      <c r="G992">
        <v>2</v>
      </c>
      <c r="H992">
        <v>0</v>
      </c>
      <c r="I992" t="s">
        <v>3</v>
      </c>
      <c r="J992">
        <v>0</v>
      </c>
      <c r="K992">
        <v>0</v>
      </c>
      <c r="L992" t="s">
        <v>3</v>
      </c>
      <c r="M992" t="s">
        <v>3</v>
      </c>
      <c r="N992">
        <v>0</v>
      </c>
      <c r="P992" t="s">
        <v>3</v>
      </c>
    </row>
    <row r="994" spans="1:50" x14ac:dyDescent="0.2">
      <c r="A994">
        <v>-1</v>
      </c>
    </row>
    <row r="996" spans="1:50" x14ac:dyDescent="0.2">
      <c r="A996" s="3">
        <v>75</v>
      </c>
      <c r="B996" s="3" t="s">
        <v>835</v>
      </c>
      <c r="C996" s="3">
        <v>2025</v>
      </c>
      <c r="D996" s="3">
        <v>0</v>
      </c>
      <c r="E996" s="3">
        <v>6</v>
      </c>
      <c r="F996" s="3">
        <v>1</v>
      </c>
      <c r="G996" s="3">
        <v>0</v>
      </c>
      <c r="H996" s="3">
        <v>1</v>
      </c>
      <c r="I996" s="3">
        <v>0</v>
      </c>
      <c r="J996" s="3">
        <v>3</v>
      </c>
      <c r="K996" s="3">
        <v>0</v>
      </c>
      <c r="L996" s="3">
        <v>0</v>
      </c>
      <c r="M996" s="3">
        <v>0</v>
      </c>
      <c r="N996" s="3">
        <v>32945098</v>
      </c>
      <c r="O996" s="3">
        <v>1</v>
      </c>
    </row>
    <row r="997" spans="1:50" x14ac:dyDescent="0.2">
      <c r="A997" s="5">
        <v>2</v>
      </c>
      <c r="B997" s="5" t="s">
        <v>836</v>
      </c>
      <c r="C997" s="5" t="s">
        <v>837</v>
      </c>
      <c r="D997" s="5">
        <v>0</v>
      </c>
      <c r="E997" s="5">
        <v>0</v>
      </c>
      <c r="F997" s="5">
        <v>0</v>
      </c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>
        <v>32945099</v>
      </c>
    </row>
    <row r="998" spans="1:50" x14ac:dyDescent="0.2">
      <c r="A998" s="5">
        <v>1</v>
      </c>
      <c r="B998" s="5" t="s">
        <v>838</v>
      </c>
      <c r="C998" s="5" t="s">
        <v>839</v>
      </c>
      <c r="D998" s="5">
        <v>2025</v>
      </c>
      <c r="E998" s="5">
        <v>6</v>
      </c>
      <c r="F998" s="5">
        <v>1</v>
      </c>
      <c r="G998" s="5">
        <v>1</v>
      </c>
      <c r="H998" s="5">
        <v>0</v>
      </c>
      <c r="I998" s="5">
        <v>2</v>
      </c>
      <c r="J998" s="5">
        <v>1</v>
      </c>
      <c r="K998" s="5">
        <v>1</v>
      </c>
      <c r="L998" s="5">
        <v>1</v>
      </c>
      <c r="M998" s="5">
        <v>1</v>
      </c>
      <c r="N998" s="5">
        <v>1</v>
      </c>
      <c r="O998" s="5">
        <v>1</v>
      </c>
      <c r="P998" s="5">
        <v>1</v>
      </c>
      <c r="Q998" s="5">
        <v>1</v>
      </c>
      <c r="R998" s="5" t="s">
        <v>3</v>
      </c>
      <c r="S998" s="5" t="s">
        <v>3</v>
      </c>
      <c r="T998" s="5" t="s">
        <v>3</v>
      </c>
      <c r="U998" s="5" t="s">
        <v>3</v>
      </c>
      <c r="V998" s="5" t="s">
        <v>3</v>
      </c>
      <c r="W998" s="5" t="s">
        <v>3</v>
      </c>
      <c r="X998" s="5" t="s">
        <v>3</v>
      </c>
      <c r="Y998" s="5" t="s">
        <v>3</v>
      </c>
      <c r="Z998" s="5" t="s">
        <v>3</v>
      </c>
      <c r="AA998" s="5" t="s">
        <v>3</v>
      </c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>
        <v>32945100</v>
      </c>
      <c r="AO998" s="5" t="s">
        <v>840</v>
      </c>
      <c r="AP998" s="5" t="s">
        <v>841</v>
      </c>
      <c r="AQ998" s="5">
        <v>45800</v>
      </c>
      <c r="AR998" s="5">
        <v>381</v>
      </c>
      <c r="AS998" s="5" t="s">
        <v>842</v>
      </c>
      <c r="AT998" s="5" t="s">
        <v>843</v>
      </c>
      <c r="AU998" s="5" t="s">
        <v>841</v>
      </c>
      <c r="AV998" s="5">
        <v>45720</v>
      </c>
      <c r="AW998" s="5">
        <v>20</v>
      </c>
      <c r="AX998" s="5" t="s">
        <v>844</v>
      </c>
    </row>
    <row r="1002" spans="1:50" x14ac:dyDescent="0.2">
      <c r="A1002">
        <v>65</v>
      </c>
      <c r="C1002">
        <v>1</v>
      </c>
      <c r="D1002">
        <v>0</v>
      </c>
      <c r="E1002">
        <v>245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53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33" x14ac:dyDescent="0.2">
      <c r="A1">
        <v>0</v>
      </c>
      <c r="B1" t="s">
        <v>0</v>
      </c>
      <c r="D1" t="s">
        <v>845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65782</v>
      </c>
      <c r="M1">
        <v>10</v>
      </c>
      <c r="N1">
        <v>11</v>
      </c>
      <c r="O1">
        <v>13</v>
      </c>
      <c r="P1">
        <v>0</v>
      </c>
      <c r="Q1">
        <v>1</v>
      </c>
    </row>
    <row r="12" spans="1:133" x14ac:dyDescent="0.2">
      <c r="A12" s="1">
        <v>1</v>
      </c>
      <c r="B12" s="1">
        <v>51</v>
      </c>
      <c r="C12" s="1">
        <v>0</v>
      </c>
      <c r="D12" s="1"/>
      <c r="E12" s="1">
        <v>0</v>
      </c>
      <c r="F12" s="1" t="s">
        <v>4</v>
      </c>
      <c r="G12" s="1" t="s">
        <v>5</v>
      </c>
      <c r="H12" s="1" t="s">
        <v>3</v>
      </c>
      <c r="I12" s="1">
        <v>0</v>
      </c>
      <c r="J12" s="1" t="s">
        <v>3</v>
      </c>
      <c r="K12" s="1">
        <v>0</v>
      </c>
      <c r="L12" s="1">
        <v>0</v>
      </c>
      <c r="M12" s="1">
        <v>523</v>
      </c>
      <c r="N12" s="1"/>
      <c r="O12" s="1">
        <v>0</v>
      </c>
      <c r="P12" s="1">
        <v>0</v>
      </c>
      <c r="Q12" s="1">
        <v>7</v>
      </c>
      <c r="R12" s="1">
        <v>0</v>
      </c>
      <c r="S12" s="1"/>
      <c r="T12" s="1">
        <v>4</v>
      </c>
      <c r="U12" s="1" t="s">
        <v>3</v>
      </c>
      <c r="V12" s="1">
        <v>0</v>
      </c>
      <c r="W12" s="1" t="s">
        <v>3</v>
      </c>
      <c r="X12" s="1" t="s">
        <v>3</v>
      </c>
      <c r="Y12" s="1" t="s">
        <v>3</v>
      </c>
      <c r="Z12" s="1" t="s">
        <v>3</v>
      </c>
      <c r="AA12" s="1" t="s">
        <v>3</v>
      </c>
      <c r="AB12" s="1" t="s">
        <v>3</v>
      </c>
      <c r="AC12" s="1" t="s">
        <v>3</v>
      </c>
      <c r="AD12" s="1" t="s">
        <v>3</v>
      </c>
      <c r="AE12" s="1" t="s">
        <v>3</v>
      </c>
      <c r="AF12" s="1" t="s">
        <v>3</v>
      </c>
      <c r="AG12" s="1" t="s">
        <v>3</v>
      </c>
      <c r="AH12" s="1" t="s">
        <v>3</v>
      </c>
      <c r="AI12" s="1" t="s">
        <v>3</v>
      </c>
      <c r="AJ12" s="1" t="s">
        <v>3</v>
      </c>
      <c r="AK12" s="1"/>
      <c r="AL12" s="1" t="s">
        <v>3</v>
      </c>
      <c r="AM12" s="1" t="s">
        <v>3</v>
      </c>
      <c r="AN12" s="1" t="s">
        <v>3</v>
      </c>
      <c r="AO12" s="1"/>
      <c r="AP12" s="1" t="s">
        <v>3</v>
      </c>
      <c r="AQ12" s="1" t="s">
        <v>3</v>
      </c>
      <c r="AR12" s="1" t="s">
        <v>3</v>
      </c>
      <c r="AS12" s="1"/>
      <c r="AT12" s="1"/>
      <c r="AU12" s="1"/>
      <c r="AV12" s="1"/>
      <c r="AW12" s="1"/>
      <c r="AX12" s="1" t="s">
        <v>3</v>
      </c>
      <c r="AY12" s="1" t="s">
        <v>3</v>
      </c>
      <c r="AZ12" s="1" t="s">
        <v>3</v>
      </c>
      <c r="BA12" s="1"/>
      <c r="BB12" s="1">
        <v>0</v>
      </c>
      <c r="BC12" s="1"/>
      <c r="BD12" s="1"/>
      <c r="BE12" s="1"/>
      <c r="BF12" s="1"/>
      <c r="BG12" s="1"/>
      <c r="BH12" s="1" t="s">
        <v>6</v>
      </c>
      <c r="BI12" s="1" t="s">
        <v>7</v>
      </c>
      <c r="BJ12" s="1">
        <v>1</v>
      </c>
      <c r="BK12" s="1">
        <v>1</v>
      </c>
      <c r="BL12" s="1">
        <v>0</v>
      </c>
      <c r="BM12" s="1">
        <v>0</v>
      </c>
      <c r="BN12" s="1">
        <v>1</v>
      </c>
      <c r="BO12" s="1">
        <v>0</v>
      </c>
      <c r="BP12" s="1">
        <v>6</v>
      </c>
      <c r="BQ12" s="1">
        <v>2</v>
      </c>
      <c r="BR12" s="1">
        <v>1</v>
      </c>
      <c r="BS12" s="1">
        <v>1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 t="s">
        <v>8</v>
      </c>
      <c r="BZ12" s="1" t="s">
        <v>9</v>
      </c>
      <c r="CA12" s="1" t="s">
        <v>10</v>
      </c>
      <c r="CB12" s="1" t="s">
        <v>10</v>
      </c>
      <c r="CC12" s="1" t="s">
        <v>10</v>
      </c>
      <c r="CD12" s="1" t="s">
        <v>10</v>
      </c>
      <c r="CE12" s="1" t="s">
        <v>11</v>
      </c>
      <c r="CF12" s="1">
        <v>0</v>
      </c>
      <c r="CG12" s="1">
        <v>0</v>
      </c>
      <c r="CH12" s="1">
        <v>487096328</v>
      </c>
      <c r="CI12" s="1" t="s">
        <v>3</v>
      </c>
      <c r="CJ12" s="1" t="s">
        <v>3</v>
      </c>
      <c r="CK12" s="1">
        <v>14</v>
      </c>
      <c r="CL12" s="1"/>
      <c r="CM12" s="1"/>
      <c r="CN12" s="1"/>
      <c r="CO12" s="1"/>
      <c r="CP12" s="1"/>
      <c r="CQ12" s="1" t="s">
        <v>12</v>
      </c>
      <c r="CR12" s="1" t="s">
        <v>13</v>
      </c>
      <c r="CS12" s="1">
        <v>45798</v>
      </c>
      <c r="CT12" s="1">
        <v>533</v>
      </c>
      <c r="CU12" s="1">
        <v>14</v>
      </c>
      <c r="CV12" s="1" t="s">
        <v>1035</v>
      </c>
      <c r="CW12" s="1"/>
      <c r="CX12" s="1"/>
      <c r="CY12" s="1">
        <v>0</v>
      </c>
      <c r="CZ12" s="1" t="s">
        <v>14</v>
      </c>
      <c r="DA12" s="1" t="s">
        <v>3</v>
      </c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>
        <v>0</v>
      </c>
    </row>
    <row r="14" spans="1:133" x14ac:dyDescent="0.2">
      <c r="A14" s="1">
        <v>22</v>
      </c>
      <c r="B14" s="1">
        <v>1</v>
      </c>
      <c r="C14" s="1">
        <v>0</v>
      </c>
      <c r="D14" s="1">
        <v>32945098</v>
      </c>
      <c r="E14" s="1">
        <v>0</v>
      </c>
      <c r="F14" s="1">
        <v>2</v>
      </c>
      <c r="G14" s="1">
        <v>1</v>
      </c>
      <c r="H14" s="1"/>
      <c r="I14" s="1"/>
      <c r="J14" s="1"/>
      <c r="K14" s="1"/>
      <c r="L14" s="1"/>
      <c r="M14" s="1"/>
      <c r="N14" s="1"/>
      <c r="O14" s="1"/>
    </row>
    <row r="16" spans="1:133" x14ac:dyDescent="0.2">
      <c r="A16" s="6">
        <v>3</v>
      </c>
      <c r="B16" s="6">
        <v>1</v>
      </c>
      <c r="C16" s="6" t="s">
        <v>16</v>
      </c>
      <c r="D16" s="6" t="s">
        <v>15</v>
      </c>
      <c r="E16" s="7">
        <f>ROUND((Source!F920)/1000,2)</f>
        <v>1626.75</v>
      </c>
      <c r="F16" s="7">
        <f>ROUND((Source!F921)/1000,2)</f>
        <v>0</v>
      </c>
      <c r="G16" s="7">
        <f>ROUND((Source!F912)/1000,2)</f>
        <v>0</v>
      </c>
      <c r="H16" s="7">
        <f>ROUND((Source!F922)/1000+(Source!F923)/1000,2)</f>
        <v>0</v>
      </c>
      <c r="I16" s="7">
        <f>E16+F16+G16+H16</f>
        <v>1626.75</v>
      </c>
      <c r="J16" s="7">
        <f>ROUND((Source!F918+Source!F917)/1000,2)</f>
        <v>554.41999999999996</v>
      </c>
      <c r="AI16" s="6">
        <v>0</v>
      </c>
      <c r="AJ16" s="6">
        <v>0</v>
      </c>
      <c r="AK16" s="6" t="s">
        <v>3</v>
      </c>
      <c r="AL16" s="6" t="s">
        <v>3</v>
      </c>
      <c r="AM16" s="6" t="s">
        <v>3</v>
      </c>
      <c r="AN16" s="6">
        <v>0</v>
      </c>
      <c r="AO16" s="6" t="s">
        <v>3</v>
      </c>
      <c r="AP16" s="6" t="s">
        <v>3</v>
      </c>
      <c r="AT16" s="7">
        <v>5142485.8899999997</v>
      </c>
      <c r="AU16" s="7">
        <v>3780503.35</v>
      </c>
      <c r="AV16" s="7">
        <v>43423.7</v>
      </c>
      <c r="AW16" s="7">
        <v>0</v>
      </c>
      <c r="AX16" s="7">
        <v>0</v>
      </c>
      <c r="AY16" s="7">
        <v>11076.819999999994</v>
      </c>
      <c r="AZ16" s="7">
        <v>15541.680000000002</v>
      </c>
      <c r="BA16" s="7">
        <v>1330059.0499999998</v>
      </c>
      <c r="BB16" s="7">
        <v>7041676.2300000004</v>
      </c>
      <c r="BC16" s="7">
        <v>60212.52</v>
      </c>
      <c r="BD16" s="7">
        <v>0</v>
      </c>
      <c r="BE16" s="7">
        <v>0</v>
      </c>
      <c r="BF16" s="7">
        <v>2994.9846477000001</v>
      </c>
      <c r="BG16" s="7">
        <v>31.410072599999999</v>
      </c>
      <c r="BH16" s="7">
        <v>0</v>
      </c>
      <c r="BI16" s="7">
        <v>1291586.44</v>
      </c>
      <c r="BJ16" s="7">
        <v>667816.42000000004</v>
      </c>
      <c r="BK16" s="7">
        <v>7101888.75</v>
      </c>
    </row>
    <row r="18" spans="1:16" x14ac:dyDescent="0.2">
      <c r="A18">
        <v>51</v>
      </c>
      <c r="E18">
        <v>7041.68</v>
      </c>
      <c r="F18">
        <v>60.21</v>
      </c>
      <c r="G18">
        <v>0</v>
      </c>
      <c r="H18">
        <v>0</v>
      </c>
      <c r="I18">
        <v>7101.89</v>
      </c>
      <c r="J18">
        <v>1345.6</v>
      </c>
    </row>
    <row r="20" spans="1:16" x14ac:dyDescent="0.2">
      <c r="A20" s="4">
        <v>50</v>
      </c>
      <c r="B20" s="4">
        <v>0</v>
      </c>
      <c r="C20" s="4">
        <v>0</v>
      </c>
      <c r="D20" s="4">
        <v>1</v>
      </c>
      <c r="E20" s="4">
        <v>201</v>
      </c>
      <c r="F20" s="4">
        <v>5142485.8899999997</v>
      </c>
      <c r="G20" s="4" t="s">
        <v>107</v>
      </c>
      <c r="H20" s="4" t="s">
        <v>108</v>
      </c>
      <c r="I20" s="4"/>
      <c r="J20" s="4"/>
      <c r="K20" s="4">
        <v>201</v>
      </c>
      <c r="L20" s="4">
        <v>1</v>
      </c>
      <c r="M20" s="4">
        <v>3</v>
      </c>
      <c r="N20" s="4" t="s">
        <v>3</v>
      </c>
      <c r="O20" s="4">
        <v>2</v>
      </c>
      <c r="P20" s="4"/>
    </row>
    <row r="21" spans="1:16" x14ac:dyDescent="0.2">
      <c r="A21" s="4">
        <v>50</v>
      </c>
      <c r="B21" s="4">
        <v>0</v>
      </c>
      <c r="C21" s="4">
        <v>0</v>
      </c>
      <c r="D21" s="4">
        <v>1</v>
      </c>
      <c r="E21" s="4">
        <v>202</v>
      </c>
      <c r="F21" s="4">
        <v>3780503.35</v>
      </c>
      <c r="G21" s="4" t="s">
        <v>109</v>
      </c>
      <c r="H21" s="4" t="s">
        <v>110</v>
      </c>
      <c r="I21" s="4"/>
      <c r="J21" s="4"/>
      <c r="K21" s="4">
        <v>202</v>
      </c>
      <c r="L21" s="4">
        <v>2</v>
      </c>
      <c r="M21" s="4">
        <v>3</v>
      </c>
      <c r="N21" s="4" t="s">
        <v>3</v>
      </c>
      <c r="O21" s="4">
        <v>2</v>
      </c>
      <c r="P21" s="4"/>
    </row>
    <row r="22" spans="1:16" x14ac:dyDescent="0.2">
      <c r="A22" s="4">
        <v>50</v>
      </c>
      <c r="B22" s="4">
        <v>0</v>
      </c>
      <c r="C22" s="4">
        <v>0</v>
      </c>
      <c r="D22" s="4">
        <v>1</v>
      </c>
      <c r="E22" s="4">
        <v>222</v>
      </c>
      <c r="F22" s="4">
        <v>43423.7</v>
      </c>
      <c r="G22" s="4" t="s">
        <v>111</v>
      </c>
      <c r="H22" s="4" t="s">
        <v>112</v>
      </c>
      <c r="I22" s="4"/>
      <c r="J22" s="4"/>
      <c r="K22" s="4">
        <v>222</v>
      </c>
      <c r="L22" s="4">
        <v>3</v>
      </c>
      <c r="M22" s="4">
        <v>3</v>
      </c>
      <c r="N22" s="4" t="s">
        <v>3</v>
      </c>
      <c r="O22" s="4">
        <v>2</v>
      </c>
      <c r="P22" s="4"/>
    </row>
    <row r="23" spans="1:16" x14ac:dyDescent="0.2">
      <c r="A23" s="4">
        <v>50</v>
      </c>
      <c r="B23" s="4">
        <v>0</v>
      </c>
      <c r="C23" s="4">
        <v>0</v>
      </c>
      <c r="D23" s="4">
        <v>1</v>
      </c>
      <c r="E23" s="4">
        <v>225</v>
      </c>
      <c r="F23" s="4">
        <v>3780503.35</v>
      </c>
      <c r="G23" s="4" t="s">
        <v>113</v>
      </c>
      <c r="H23" s="4" t="s">
        <v>114</v>
      </c>
      <c r="I23" s="4"/>
      <c r="J23" s="4"/>
      <c r="K23" s="4">
        <v>225</v>
      </c>
      <c r="L23" s="4">
        <v>4</v>
      </c>
      <c r="M23" s="4">
        <v>3</v>
      </c>
      <c r="N23" s="4" t="s">
        <v>3</v>
      </c>
      <c r="O23" s="4">
        <v>2</v>
      </c>
      <c r="P23" s="4"/>
    </row>
    <row r="24" spans="1:16" x14ac:dyDescent="0.2">
      <c r="A24" s="4">
        <v>50</v>
      </c>
      <c r="B24" s="4">
        <v>0</v>
      </c>
      <c r="C24" s="4">
        <v>0</v>
      </c>
      <c r="D24" s="4">
        <v>1</v>
      </c>
      <c r="E24" s="4">
        <v>226</v>
      </c>
      <c r="F24" s="4">
        <v>3780503.35</v>
      </c>
      <c r="G24" s="4" t="s">
        <v>115</v>
      </c>
      <c r="H24" s="4" t="s">
        <v>116</v>
      </c>
      <c r="I24" s="4"/>
      <c r="J24" s="4"/>
      <c r="K24" s="4">
        <v>226</v>
      </c>
      <c r="L24" s="4">
        <v>5</v>
      </c>
      <c r="M24" s="4">
        <v>3</v>
      </c>
      <c r="N24" s="4" t="s">
        <v>3</v>
      </c>
      <c r="O24" s="4">
        <v>2</v>
      </c>
      <c r="P24" s="4"/>
    </row>
    <row r="25" spans="1:16" x14ac:dyDescent="0.2">
      <c r="A25" s="4">
        <v>50</v>
      </c>
      <c r="B25" s="4">
        <v>0</v>
      </c>
      <c r="C25" s="4">
        <v>0</v>
      </c>
      <c r="D25" s="4">
        <v>1</v>
      </c>
      <c r="E25" s="4">
        <v>227</v>
      </c>
      <c r="F25" s="4">
        <v>0</v>
      </c>
      <c r="G25" s="4" t="s">
        <v>117</v>
      </c>
      <c r="H25" s="4" t="s">
        <v>118</v>
      </c>
      <c r="I25" s="4"/>
      <c r="J25" s="4"/>
      <c r="K25" s="4">
        <v>227</v>
      </c>
      <c r="L25" s="4">
        <v>6</v>
      </c>
      <c r="M25" s="4">
        <v>3</v>
      </c>
      <c r="N25" s="4" t="s">
        <v>3</v>
      </c>
      <c r="O25" s="4">
        <v>2</v>
      </c>
      <c r="P25" s="4"/>
    </row>
    <row r="26" spans="1:16" x14ac:dyDescent="0.2">
      <c r="A26" s="4">
        <v>50</v>
      </c>
      <c r="B26" s="4">
        <v>0</v>
      </c>
      <c r="C26" s="4">
        <v>0</v>
      </c>
      <c r="D26" s="4">
        <v>1</v>
      </c>
      <c r="E26" s="4">
        <v>228</v>
      </c>
      <c r="F26" s="4">
        <v>3780503.35</v>
      </c>
      <c r="G26" s="4" t="s">
        <v>119</v>
      </c>
      <c r="H26" s="4" t="s">
        <v>120</v>
      </c>
      <c r="I26" s="4"/>
      <c r="J26" s="4"/>
      <c r="K26" s="4">
        <v>228</v>
      </c>
      <c r="L26" s="4">
        <v>7</v>
      </c>
      <c r="M26" s="4">
        <v>3</v>
      </c>
      <c r="N26" s="4" t="s">
        <v>3</v>
      </c>
      <c r="O26" s="4">
        <v>2</v>
      </c>
      <c r="P26" s="4"/>
    </row>
    <row r="27" spans="1:16" x14ac:dyDescent="0.2">
      <c r="A27" s="4">
        <v>50</v>
      </c>
      <c r="B27" s="4">
        <v>0</v>
      </c>
      <c r="C27" s="4">
        <v>0</v>
      </c>
      <c r="D27" s="4">
        <v>1</v>
      </c>
      <c r="E27" s="4">
        <v>216</v>
      </c>
      <c r="F27" s="4">
        <v>0</v>
      </c>
      <c r="G27" s="4" t="s">
        <v>121</v>
      </c>
      <c r="H27" s="4" t="s">
        <v>122</v>
      </c>
      <c r="I27" s="4"/>
      <c r="J27" s="4"/>
      <c r="K27" s="4">
        <v>216</v>
      </c>
      <c r="L27" s="4">
        <v>8</v>
      </c>
      <c r="M27" s="4">
        <v>3</v>
      </c>
      <c r="N27" s="4" t="s">
        <v>3</v>
      </c>
      <c r="O27" s="4">
        <v>2</v>
      </c>
      <c r="P27" s="4"/>
    </row>
    <row r="28" spans="1:16" x14ac:dyDescent="0.2">
      <c r="A28" s="4">
        <v>50</v>
      </c>
      <c r="B28" s="4">
        <v>0</v>
      </c>
      <c r="C28" s="4">
        <v>0</v>
      </c>
      <c r="D28" s="4">
        <v>1</v>
      </c>
      <c r="E28" s="4">
        <v>223</v>
      </c>
      <c r="F28" s="4">
        <v>0</v>
      </c>
      <c r="G28" s="4" t="s">
        <v>123</v>
      </c>
      <c r="H28" s="4" t="s">
        <v>124</v>
      </c>
      <c r="I28" s="4"/>
      <c r="J28" s="4"/>
      <c r="K28" s="4">
        <v>223</v>
      </c>
      <c r="L28" s="4">
        <v>9</v>
      </c>
      <c r="M28" s="4">
        <v>3</v>
      </c>
      <c r="N28" s="4" t="s">
        <v>3</v>
      </c>
      <c r="O28" s="4">
        <v>2</v>
      </c>
      <c r="P28" s="4"/>
    </row>
    <row r="29" spans="1:16" x14ac:dyDescent="0.2">
      <c r="A29" s="4">
        <v>50</v>
      </c>
      <c r="B29" s="4">
        <v>0</v>
      </c>
      <c r="C29" s="4">
        <v>0</v>
      </c>
      <c r="D29" s="4">
        <v>1</v>
      </c>
      <c r="E29" s="4">
        <v>229</v>
      </c>
      <c r="F29" s="4">
        <v>0</v>
      </c>
      <c r="G29" s="4" t="s">
        <v>125</v>
      </c>
      <c r="H29" s="4" t="s">
        <v>126</v>
      </c>
      <c r="I29" s="4"/>
      <c r="J29" s="4"/>
      <c r="K29" s="4">
        <v>229</v>
      </c>
      <c r="L29" s="4">
        <v>10</v>
      </c>
      <c r="M29" s="4">
        <v>3</v>
      </c>
      <c r="N29" s="4" t="s">
        <v>3</v>
      </c>
      <c r="O29" s="4">
        <v>2</v>
      </c>
      <c r="P29" s="4"/>
    </row>
    <row r="30" spans="1:16" x14ac:dyDescent="0.2">
      <c r="A30" s="4">
        <v>50</v>
      </c>
      <c r="B30" s="4">
        <v>0</v>
      </c>
      <c r="C30" s="4">
        <v>0</v>
      </c>
      <c r="D30" s="4">
        <v>1</v>
      </c>
      <c r="E30" s="4">
        <v>203</v>
      </c>
      <c r="F30" s="4">
        <v>11076.820000000005</v>
      </c>
      <c r="G30" s="4" t="s">
        <v>127</v>
      </c>
      <c r="H30" s="4" t="s">
        <v>128</v>
      </c>
      <c r="I30" s="4"/>
      <c r="J30" s="4"/>
      <c r="K30" s="4">
        <v>203</v>
      </c>
      <c r="L30" s="4">
        <v>11</v>
      </c>
      <c r="M30" s="4">
        <v>3</v>
      </c>
      <c r="N30" s="4" t="s">
        <v>3</v>
      </c>
      <c r="O30" s="4">
        <v>2</v>
      </c>
      <c r="P30" s="4"/>
    </row>
    <row r="31" spans="1:16" x14ac:dyDescent="0.2">
      <c r="A31" s="4">
        <v>50</v>
      </c>
      <c r="B31" s="4">
        <v>0</v>
      </c>
      <c r="C31" s="4">
        <v>0</v>
      </c>
      <c r="D31" s="4">
        <v>1</v>
      </c>
      <c r="E31" s="4">
        <v>231</v>
      </c>
      <c r="F31" s="4">
        <v>0</v>
      </c>
      <c r="G31" s="4" t="s">
        <v>129</v>
      </c>
      <c r="H31" s="4" t="s">
        <v>130</v>
      </c>
      <c r="I31" s="4"/>
      <c r="J31" s="4"/>
      <c r="K31" s="4">
        <v>231</v>
      </c>
      <c r="L31" s="4">
        <v>12</v>
      </c>
      <c r="M31" s="4">
        <v>3</v>
      </c>
      <c r="N31" s="4" t="s">
        <v>3</v>
      </c>
      <c r="O31" s="4">
        <v>2</v>
      </c>
      <c r="P31" s="4"/>
    </row>
    <row r="32" spans="1:16" x14ac:dyDescent="0.2">
      <c r="A32" s="4">
        <v>50</v>
      </c>
      <c r="B32" s="4">
        <v>0</v>
      </c>
      <c r="C32" s="4">
        <v>0</v>
      </c>
      <c r="D32" s="4">
        <v>1</v>
      </c>
      <c r="E32" s="4">
        <v>204</v>
      </c>
      <c r="F32" s="4">
        <v>15541.679999999998</v>
      </c>
      <c r="G32" s="4" t="s">
        <v>131</v>
      </c>
      <c r="H32" s="4" t="s">
        <v>132</v>
      </c>
      <c r="I32" s="4"/>
      <c r="J32" s="4"/>
      <c r="K32" s="4">
        <v>204</v>
      </c>
      <c r="L32" s="4">
        <v>13</v>
      </c>
      <c r="M32" s="4">
        <v>3</v>
      </c>
      <c r="N32" s="4" t="s">
        <v>3</v>
      </c>
      <c r="O32" s="4">
        <v>2</v>
      </c>
      <c r="P32" s="4"/>
    </row>
    <row r="33" spans="1:16" x14ac:dyDescent="0.2">
      <c r="A33" s="4">
        <v>50</v>
      </c>
      <c r="B33" s="4">
        <v>0</v>
      </c>
      <c r="C33" s="4">
        <v>0</v>
      </c>
      <c r="D33" s="4">
        <v>1</v>
      </c>
      <c r="E33" s="4">
        <v>205</v>
      </c>
      <c r="F33" s="4">
        <v>1330059.0499999996</v>
      </c>
      <c r="G33" s="4" t="s">
        <v>133</v>
      </c>
      <c r="H33" s="4" t="s">
        <v>134</v>
      </c>
      <c r="I33" s="4"/>
      <c r="J33" s="4"/>
      <c r="K33" s="4">
        <v>205</v>
      </c>
      <c r="L33" s="4">
        <v>14</v>
      </c>
      <c r="M33" s="4">
        <v>3</v>
      </c>
      <c r="N33" s="4" t="s">
        <v>3</v>
      </c>
      <c r="O33" s="4">
        <v>2</v>
      </c>
      <c r="P33" s="4"/>
    </row>
    <row r="34" spans="1:16" x14ac:dyDescent="0.2">
      <c r="A34" s="4">
        <v>50</v>
      </c>
      <c r="B34" s="4">
        <v>0</v>
      </c>
      <c r="C34" s="4">
        <v>0</v>
      </c>
      <c r="D34" s="4">
        <v>1</v>
      </c>
      <c r="E34" s="4">
        <v>232</v>
      </c>
      <c r="F34" s="4">
        <v>0</v>
      </c>
      <c r="G34" s="4" t="s">
        <v>135</v>
      </c>
      <c r="H34" s="4" t="s">
        <v>136</v>
      </c>
      <c r="I34" s="4"/>
      <c r="J34" s="4"/>
      <c r="K34" s="4">
        <v>232</v>
      </c>
      <c r="L34" s="4">
        <v>15</v>
      </c>
      <c r="M34" s="4">
        <v>3</v>
      </c>
      <c r="N34" s="4" t="s">
        <v>3</v>
      </c>
      <c r="O34" s="4">
        <v>2</v>
      </c>
      <c r="P34" s="4"/>
    </row>
    <row r="35" spans="1:16" x14ac:dyDescent="0.2">
      <c r="A35" s="4">
        <v>50</v>
      </c>
      <c r="B35" s="4">
        <v>0</v>
      </c>
      <c r="C35" s="4">
        <v>0</v>
      </c>
      <c r="D35" s="4">
        <v>1</v>
      </c>
      <c r="E35" s="4">
        <v>214</v>
      </c>
      <c r="F35" s="4">
        <v>7041676.2300000004</v>
      </c>
      <c r="G35" s="4" t="s">
        <v>137</v>
      </c>
      <c r="H35" s="4" t="s">
        <v>138</v>
      </c>
      <c r="I35" s="4"/>
      <c r="J35" s="4"/>
      <c r="K35" s="4">
        <v>214</v>
      </c>
      <c r="L35" s="4">
        <v>16</v>
      </c>
      <c r="M35" s="4">
        <v>3</v>
      </c>
      <c r="N35" s="4" t="s">
        <v>3</v>
      </c>
      <c r="O35" s="4">
        <v>2</v>
      </c>
      <c r="P35" s="4"/>
    </row>
    <row r="36" spans="1:16" x14ac:dyDescent="0.2">
      <c r="A36" s="4">
        <v>50</v>
      </c>
      <c r="B36" s="4">
        <v>0</v>
      </c>
      <c r="C36" s="4">
        <v>0</v>
      </c>
      <c r="D36" s="4">
        <v>1</v>
      </c>
      <c r="E36" s="4">
        <v>215</v>
      </c>
      <c r="F36" s="4">
        <v>60212.52</v>
      </c>
      <c r="G36" s="4" t="s">
        <v>139</v>
      </c>
      <c r="H36" s="4" t="s">
        <v>140</v>
      </c>
      <c r="I36" s="4"/>
      <c r="J36" s="4"/>
      <c r="K36" s="4">
        <v>215</v>
      </c>
      <c r="L36" s="4">
        <v>17</v>
      </c>
      <c r="M36" s="4">
        <v>3</v>
      </c>
      <c r="N36" s="4" t="s">
        <v>3</v>
      </c>
      <c r="O36" s="4">
        <v>2</v>
      </c>
      <c r="P36" s="4"/>
    </row>
    <row r="37" spans="1:16" x14ac:dyDescent="0.2">
      <c r="A37" s="4">
        <v>50</v>
      </c>
      <c r="B37" s="4">
        <v>0</v>
      </c>
      <c r="C37" s="4">
        <v>0</v>
      </c>
      <c r="D37" s="4">
        <v>1</v>
      </c>
      <c r="E37" s="4">
        <v>217</v>
      </c>
      <c r="F37" s="4">
        <v>0</v>
      </c>
      <c r="G37" s="4" t="s">
        <v>141</v>
      </c>
      <c r="H37" s="4" t="s">
        <v>142</v>
      </c>
      <c r="I37" s="4"/>
      <c r="J37" s="4"/>
      <c r="K37" s="4">
        <v>217</v>
      </c>
      <c r="L37" s="4">
        <v>18</v>
      </c>
      <c r="M37" s="4">
        <v>3</v>
      </c>
      <c r="N37" s="4" t="s">
        <v>3</v>
      </c>
      <c r="O37" s="4">
        <v>2</v>
      </c>
      <c r="P37" s="4"/>
    </row>
    <row r="38" spans="1:16" x14ac:dyDescent="0.2">
      <c r="A38" s="4">
        <v>50</v>
      </c>
      <c r="B38" s="4">
        <v>0</v>
      </c>
      <c r="C38" s="4">
        <v>0</v>
      </c>
      <c r="D38" s="4">
        <v>1</v>
      </c>
      <c r="E38" s="4">
        <v>230</v>
      </c>
      <c r="F38" s="4">
        <v>0</v>
      </c>
      <c r="G38" s="4" t="s">
        <v>143</v>
      </c>
      <c r="H38" s="4" t="s">
        <v>144</v>
      </c>
      <c r="I38" s="4"/>
      <c r="J38" s="4"/>
      <c r="K38" s="4">
        <v>230</v>
      </c>
      <c r="L38" s="4">
        <v>19</v>
      </c>
      <c r="M38" s="4">
        <v>3</v>
      </c>
      <c r="N38" s="4" t="s">
        <v>3</v>
      </c>
      <c r="O38" s="4">
        <v>2</v>
      </c>
      <c r="P38" s="4"/>
    </row>
    <row r="39" spans="1:16" x14ac:dyDescent="0.2">
      <c r="A39" s="4">
        <v>50</v>
      </c>
      <c r="B39" s="4">
        <v>0</v>
      </c>
      <c r="C39" s="4">
        <v>0</v>
      </c>
      <c r="D39" s="4">
        <v>1</v>
      </c>
      <c r="E39" s="4">
        <v>206</v>
      </c>
      <c r="F39" s="4">
        <v>0</v>
      </c>
      <c r="G39" s="4" t="s">
        <v>145</v>
      </c>
      <c r="H39" s="4" t="s">
        <v>146</v>
      </c>
      <c r="I39" s="4"/>
      <c r="J39" s="4"/>
      <c r="K39" s="4">
        <v>206</v>
      </c>
      <c r="L39" s="4">
        <v>20</v>
      </c>
      <c r="M39" s="4">
        <v>3</v>
      </c>
      <c r="N39" s="4" t="s">
        <v>3</v>
      </c>
      <c r="O39" s="4">
        <v>2</v>
      </c>
      <c r="P39" s="4"/>
    </row>
    <row r="40" spans="1:16" x14ac:dyDescent="0.2">
      <c r="A40" s="4">
        <v>50</v>
      </c>
      <c r="B40" s="4">
        <v>0</v>
      </c>
      <c r="C40" s="4">
        <v>0</v>
      </c>
      <c r="D40" s="4">
        <v>1</v>
      </c>
      <c r="E40" s="4">
        <v>207</v>
      </c>
      <c r="F40" s="4">
        <v>2994.9846477000001</v>
      </c>
      <c r="G40" s="4" t="s">
        <v>147</v>
      </c>
      <c r="H40" s="4" t="s">
        <v>148</v>
      </c>
      <c r="I40" s="4"/>
      <c r="J40" s="4"/>
      <c r="K40" s="4">
        <v>207</v>
      </c>
      <c r="L40" s="4">
        <v>21</v>
      </c>
      <c r="M40" s="4">
        <v>3</v>
      </c>
      <c r="N40" s="4" t="s">
        <v>3</v>
      </c>
      <c r="O40" s="4">
        <v>-1</v>
      </c>
      <c r="P40" s="4"/>
    </row>
    <row r="41" spans="1:16" x14ac:dyDescent="0.2">
      <c r="A41" s="4">
        <v>50</v>
      </c>
      <c r="B41" s="4">
        <v>0</v>
      </c>
      <c r="C41" s="4">
        <v>0</v>
      </c>
      <c r="D41" s="4">
        <v>1</v>
      </c>
      <c r="E41" s="4">
        <v>208</v>
      </c>
      <c r="F41" s="4">
        <v>31.410072599999999</v>
      </c>
      <c r="G41" s="4" t="s">
        <v>149</v>
      </c>
      <c r="H41" s="4" t="s">
        <v>150</v>
      </c>
      <c r="I41" s="4"/>
      <c r="J41" s="4"/>
      <c r="K41" s="4">
        <v>208</v>
      </c>
      <c r="L41" s="4">
        <v>22</v>
      </c>
      <c r="M41" s="4">
        <v>3</v>
      </c>
      <c r="N41" s="4" t="s">
        <v>3</v>
      </c>
      <c r="O41" s="4">
        <v>-1</v>
      </c>
      <c r="P41" s="4"/>
    </row>
    <row r="42" spans="1:16" x14ac:dyDescent="0.2">
      <c r="A42" s="4">
        <v>50</v>
      </c>
      <c r="B42" s="4">
        <v>0</v>
      </c>
      <c r="C42" s="4">
        <v>0</v>
      </c>
      <c r="D42" s="4">
        <v>1</v>
      </c>
      <c r="E42" s="4">
        <v>209</v>
      </c>
      <c r="F42" s="4">
        <v>0</v>
      </c>
      <c r="G42" s="4" t="s">
        <v>151</v>
      </c>
      <c r="H42" s="4" t="s">
        <v>152</v>
      </c>
      <c r="I42" s="4"/>
      <c r="J42" s="4"/>
      <c r="K42" s="4">
        <v>209</v>
      </c>
      <c r="L42" s="4">
        <v>23</v>
      </c>
      <c r="M42" s="4">
        <v>3</v>
      </c>
      <c r="N42" s="4" t="s">
        <v>3</v>
      </c>
      <c r="O42" s="4">
        <v>2</v>
      </c>
      <c r="P42" s="4"/>
    </row>
    <row r="43" spans="1:16" x14ac:dyDescent="0.2">
      <c r="A43" s="4">
        <v>50</v>
      </c>
      <c r="B43" s="4">
        <v>0</v>
      </c>
      <c r="C43" s="4">
        <v>0</v>
      </c>
      <c r="D43" s="4">
        <v>1</v>
      </c>
      <c r="E43" s="4">
        <v>233</v>
      </c>
      <c r="F43" s="4">
        <v>5304.99</v>
      </c>
      <c r="G43" s="4" t="s">
        <v>153</v>
      </c>
      <c r="H43" s="4" t="s">
        <v>154</v>
      </c>
      <c r="I43" s="4"/>
      <c r="J43" s="4"/>
      <c r="K43" s="4">
        <v>233</v>
      </c>
      <c r="L43" s="4">
        <v>24</v>
      </c>
      <c r="M43" s="4">
        <v>3</v>
      </c>
      <c r="N43" s="4" t="s">
        <v>3</v>
      </c>
      <c r="O43" s="4">
        <v>2</v>
      </c>
      <c r="P43" s="4"/>
    </row>
    <row r="44" spans="1:16" x14ac:dyDescent="0.2">
      <c r="A44" s="4">
        <v>50</v>
      </c>
      <c r="B44" s="4">
        <v>0</v>
      </c>
      <c r="C44" s="4">
        <v>0</v>
      </c>
      <c r="D44" s="4">
        <v>1</v>
      </c>
      <c r="E44" s="4">
        <v>210</v>
      </c>
      <c r="F44" s="4">
        <v>1291586.44</v>
      </c>
      <c r="G44" s="4" t="s">
        <v>155</v>
      </c>
      <c r="H44" s="4" t="s">
        <v>156</v>
      </c>
      <c r="I44" s="4"/>
      <c r="J44" s="4"/>
      <c r="K44" s="4">
        <v>210</v>
      </c>
      <c r="L44" s="4">
        <v>25</v>
      </c>
      <c r="M44" s="4">
        <v>3</v>
      </c>
      <c r="N44" s="4" t="s">
        <v>3</v>
      </c>
      <c r="O44" s="4">
        <v>2</v>
      </c>
      <c r="P44" s="4"/>
    </row>
    <row r="45" spans="1:16" x14ac:dyDescent="0.2">
      <c r="A45" s="4">
        <v>50</v>
      </c>
      <c r="B45" s="4">
        <v>0</v>
      </c>
      <c r="C45" s="4">
        <v>0</v>
      </c>
      <c r="D45" s="4">
        <v>1</v>
      </c>
      <c r="E45" s="4">
        <v>211</v>
      </c>
      <c r="F45" s="4">
        <v>667816.42000000004</v>
      </c>
      <c r="G45" s="4" t="s">
        <v>157</v>
      </c>
      <c r="H45" s="4" t="s">
        <v>158</v>
      </c>
      <c r="I45" s="4"/>
      <c r="J45" s="4"/>
      <c r="K45" s="4">
        <v>211</v>
      </c>
      <c r="L45" s="4">
        <v>26</v>
      </c>
      <c r="M45" s="4">
        <v>3</v>
      </c>
      <c r="N45" s="4" t="s">
        <v>3</v>
      </c>
      <c r="O45" s="4">
        <v>2</v>
      </c>
      <c r="P45" s="4"/>
    </row>
    <row r="46" spans="1:16" x14ac:dyDescent="0.2">
      <c r="A46" s="4">
        <v>50</v>
      </c>
      <c r="B46" s="4">
        <v>0</v>
      </c>
      <c r="C46" s="4">
        <v>0</v>
      </c>
      <c r="D46" s="4">
        <v>1</v>
      </c>
      <c r="E46" s="4">
        <v>224</v>
      </c>
      <c r="F46" s="4">
        <v>7101888.75</v>
      </c>
      <c r="G46" s="4" t="s">
        <v>159</v>
      </c>
      <c r="H46" s="4" t="s">
        <v>160</v>
      </c>
      <c r="I46" s="4"/>
      <c r="J46" s="4"/>
      <c r="K46" s="4">
        <v>224</v>
      </c>
      <c r="L46" s="4">
        <v>27</v>
      </c>
      <c r="M46" s="4">
        <v>3</v>
      </c>
      <c r="N46" s="4" t="s">
        <v>3</v>
      </c>
      <c r="O46" s="4">
        <v>2</v>
      </c>
      <c r="P46" s="4"/>
    </row>
    <row r="48" spans="1:16" x14ac:dyDescent="0.2">
      <c r="A48">
        <v>-1</v>
      </c>
    </row>
    <row r="51" spans="1:50" x14ac:dyDescent="0.2">
      <c r="A51" s="3">
        <v>75</v>
      </c>
      <c r="B51" s="3" t="s">
        <v>835</v>
      </c>
      <c r="C51" s="3">
        <v>2025</v>
      </c>
      <c r="D51" s="3">
        <v>0</v>
      </c>
      <c r="E51" s="3">
        <v>6</v>
      </c>
      <c r="F51" s="3">
        <v>1</v>
      </c>
      <c r="G51" s="3">
        <v>0</v>
      </c>
      <c r="H51" s="3">
        <v>1</v>
      </c>
      <c r="I51" s="3">
        <v>0</v>
      </c>
      <c r="J51" s="3">
        <v>3</v>
      </c>
      <c r="K51" s="3">
        <v>0</v>
      </c>
      <c r="L51" s="3">
        <v>0</v>
      </c>
      <c r="M51" s="3">
        <v>0</v>
      </c>
      <c r="N51" s="3">
        <v>32945098</v>
      </c>
      <c r="O51" s="3">
        <v>1</v>
      </c>
    </row>
    <row r="52" spans="1:50" x14ac:dyDescent="0.2">
      <c r="A52" s="5">
        <v>2</v>
      </c>
      <c r="B52" s="5" t="s">
        <v>836</v>
      </c>
      <c r="C52" s="5" t="s">
        <v>837</v>
      </c>
      <c r="D52" s="5">
        <v>0</v>
      </c>
      <c r="E52" s="5">
        <v>0</v>
      </c>
      <c r="F52" s="5">
        <v>0</v>
      </c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>
        <v>32945099</v>
      </c>
    </row>
    <row r="53" spans="1:50" x14ac:dyDescent="0.2">
      <c r="A53" s="5">
        <v>1</v>
      </c>
      <c r="B53" s="5" t="s">
        <v>838</v>
      </c>
      <c r="C53" s="5" t="s">
        <v>839</v>
      </c>
      <c r="D53" s="5">
        <v>2025</v>
      </c>
      <c r="E53" s="5">
        <v>6</v>
      </c>
      <c r="F53" s="5">
        <v>1</v>
      </c>
      <c r="G53" s="5">
        <v>1</v>
      </c>
      <c r="H53" s="5">
        <v>0</v>
      </c>
      <c r="I53" s="5">
        <v>2</v>
      </c>
      <c r="J53" s="5">
        <v>1</v>
      </c>
      <c r="K53" s="5">
        <v>1</v>
      </c>
      <c r="L53" s="5">
        <v>1</v>
      </c>
      <c r="M53" s="5">
        <v>1</v>
      </c>
      <c r="N53" s="5">
        <v>1</v>
      </c>
      <c r="O53" s="5">
        <v>1</v>
      </c>
      <c r="P53" s="5">
        <v>1</v>
      </c>
      <c r="Q53" s="5">
        <v>1</v>
      </c>
      <c r="R53" s="5" t="s">
        <v>3</v>
      </c>
      <c r="S53" s="5" t="s">
        <v>3</v>
      </c>
      <c r="T53" s="5" t="s">
        <v>3</v>
      </c>
      <c r="U53" s="5" t="s">
        <v>3</v>
      </c>
      <c r="V53" s="5" t="s">
        <v>3</v>
      </c>
      <c r="W53" s="5" t="s">
        <v>3</v>
      </c>
      <c r="X53" s="5" t="s">
        <v>3</v>
      </c>
      <c r="Y53" s="5" t="s">
        <v>3</v>
      </c>
      <c r="Z53" s="5" t="s">
        <v>3</v>
      </c>
      <c r="AA53" s="5" t="s">
        <v>3</v>
      </c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>
        <v>32945100</v>
      </c>
      <c r="AO53" s="5" t="s">
        <v>840</v>
      </c>
      <c r="AP53" s="5" t="s">
        <v>841</v>
      </c>
      <c r="AQ53" s="5">
        <v>45800</v>
      </c>
      <c r="AR53" s="5">
        <v>381</v>
      </c>
      <c r="AS53" s="5" t="s">
        <v>842</v>
      </c>
      <c r="AT53" s="5" t="s">
        <v>843</v>
      </c>
      <c r="AU53" s="5" t="s">
        <v>841</v>
      </c>
      <c r="AV53" s="5">
        <v>45720</v>
      </c>
      <c r="AW53" s="5">
        <v>20</v>
      </c>
      <c r="AX53" s="5" t="s">
        <v>844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553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19" x14ac:dyDescent="0.2">
      <c r="A1">
        <f>ROW(Source!A28)</f>
        <v>28</v>
      </c>
      <c r="B1">
        <v>32945098</v>
      </c>
      <c r="C1">
        <v>32949746</v>
      </c>
      <c r="D1">
        <v>31838350</v>
      </c>
      <c r="E1">
        <v>114</v>
      </c>
      <c r="F1">
        <v>1</v>
      </c>
      <c r="G1">
        <v>1</v>
      </c>
      <c r="H1">
        <v>1</v>
      </c>
      <c r="I1" t="s">
        <v>846</v>
      </c>
      <c r="J1" t="s">
        <v>3</v>
      </c>
      <c r="K1" t="s">
        <v>847</v>
      </c>
      <c r="L1">
        <v>1191</v>
      </c>
      <c r="N1">
        <v>1013</v>
      </c>
      <c r="O1" t="s">
        <v>848</v>
      </c>
      <c r="P1" t="s">
        <v>848</v>
      </c>
      <c r="Q1">
        <v>1</v>
      </c>
      <c r="W1">
        <v>0</v>
      </c>
      <c r="X1">
        <v>370475345</v>
      </c>
      <c r="Y1">
        <f>AT1</f>
        <v>30.53</v>
      </c>
      <c r="AA1">
        <v>0</v>
      </c>
      <c r="AB1">
        <v>0</v>
      </c>
      <c r="AC1">
        <v>0</v>
      </c>
      <c r="AD1">
        <v>409.14</v>
      </c>
      <c r="AE1">
        <v>0</v>
      </c>
      <c r="AF1">
        <v>0</v>
      </c>
      <c r="AG1">
        <v>0</v>
      </c>
      <c r="AH1">
        <v>409.14</v>
      </c>
      <c r="AI1">
        <v>1</v>
      </c>
      <c r="AJ1">
        <v>1</v>
      </c>
      <c r="AK1">
        <v>1</v>
      </c>
      <c r="AL1">
        <v>1</v>
      </c>
      <c r="AM1">
        <v>-2</v>
      </c>
      <c r="AN1">
        <v>0</v>
      </c>
      <c r="AO1">
        <v>0</v>
      </c>
      <c r="AP1">
        <v>0</v>
      </c>
      <c r="AQ1">
        <v>1</v>
      </c>
      <c r="AR1">
        <v>0</v>
      </c>
      <c r="AS1" t="s">
        <v>3</v>
      </c>
      <c r="AT1">
        <v>30.53</v>
      </c>
      <c r="AU1" t="s">
        <v>3</v>
      </c>
      <c r="AV1">
        <v>1</v>
      </c>
      <c r="AW1">
        <v>2</v>
      </c>
      <c r="AX1">
        <v>32949747</v>
      </c>
      <c r="AY1">
        <v>1</v>
      </c>
      <c r="AZ1">
        <v>0</v>
      </c>
      <c r="BA1">
        <v>1</v>
      </c>
      <c r="BB1">
        <v>1</v>
      </c>
      <c r="BC1">
        <v>0</v>
      </c>
      <c r="BD1">
        <v>0</v>
      </c>
      <c r="BE1">
        <v>0</v>
      </c>
      <c r="BF1">
        <v>0</v>
      </c>
      <c r="BG1">
        <v>0</v>
      </c>
      <c r="BH1">
        <v>0</v>
      </c>
      <c r="BI1">
        <v>0</v>
      </c>
      <c r="BJ1">
        <v>0</v>
      </c>
      <c r="BK1">
        <v>0</v>
      </c>
      <c r="BL1">
        <v>0</v>
      </c>
      <c r="BM1">
        <v>12491.0442</v>
      </c>
      <c r="BN1">
        <v>30.53</v>
      </c>
      <c r="BO1">
        <v>0</v>
      </c>
      <c r="BP1">
        <v>1</v>
      </c>
      <c r="BQ1">
        <v>0</v>
      </c>
      <c r="BR1">
        <v>0</v>
      </c>
      <c r="BS1">
        <v>0</v>
      </c>
      <c r="BT1">
        <v>12491.0442</v>
      </c>
      <c r="BU1">
        <v>30.53</v>
      </c>
      <c r="BV1">
        <v>0</v>
      </c>
      <c r="BW1">
        <v>1</v>
      </c>
      <c r="CU1">
        <f>ROUND(AT1*Source!I28*AH1*AL1,2)</f>
        <v>0</v>
      </c>
      <c r="CV1">
        <f>ROUND(Y1*Source!I28,7)</f>
        <v>0</v>
      </c>
      <c r="CW1">
        <v>0</v>
      </c>
      <c r="CX1">
        <f>ROUND(Y1*Source!I28,7)</f>
        <v>0</v>
      </c>
      <c r="CY1">
        <f>AD1</f>
        <v>409.14</v>
      </c>
      <c r="CZ1">
        <f>AH1</f>
        <v>409.14</v>
      </c>
      <c r="DA1">
        <f>AL1</f>
        <v>1</v>
      </c>
      <c r="DB1">
        <f>ROUND(ROUND(AT1*CZ1,2),6)</f>
        <v>12491.04</v>
      </c>
      <c r="DC1">
        <f>ROUND(ROUND(AT1*AG1,2),6)</f>
        <v>0</v>
      </c>
      <c r="DD1" t="s">
        <v>3</v>
      </c>
      <c r="DE1" t="s">
        <v>3</v>
      </c>
      <c r="DF1">
        <f t="shared" ref="DF1:DF11" si="0">ROUND(ROUND(AE1,2)*CX1,2)</f>
        <v>0</v>
      </c>
      <c r="DG1">
        <f>ROUND(ROUND(AF1,2)*CX1,2)</f>
        <v>0</v>
      </c>
      <c r="DH1">
        <f t="shared" ref="DH1:DH64" si="1">ROUND(ROUND(AG1,2)*CX1,2)</f>
        <v>0</v>
      </c>
      <c r="DI1">
        <f t="shared" ref="DI1:DI64" si="2">ROUND(ROUND(AH1,2)*CX1,2)</f>
        <v>0</v>
      </c>
      <c r="DJ1">
        <f>DI1</f>
        <v>0</v>
      </c>
      <c r="DK1">
        <v>1</v>
      </c>
      <c r="DL1" t="s">
        <v>3</v>
      </c>
      <c r="DM1">
        <v>0</v>
      </c>
      <c r="DN1" t="s">
        <v>3</v>
      </c>
      <c r="DO1">
        <v>0</v>
      </c>
    </row>
    <row r="2" spans="1:119" x14ac:dyDescent="0.2">
      <c r="A2">
        <f>ROW(Source!A28)</f>
        <v>28</v>
      </c>
      <c r="B2">
        <v>32945098</v>
      </c>
      <c r="C2">
        <v>32949746</v>
      </c>
      <c r="D2">
        <v>31838589</v>
      </c>
      <c r="E2">
        <v>114</v>
      </c>
      <c r="F2">
        <v>1</v>
      </c>
      <c r="G2">
        <v>1</v>
      </c>
      <c r="H2">
        <v>1</v>
      </c>
      <c r="I2" t="s">
        <v>849</v>
      </c>
      <c r="J2" t="s">
        <v>3</v>
      </c>
      <c r="K2" t="s">
        <v>850</v>
      </c>
      <c r="L2">
        <v>1191</v>
      </c>
      <c r="N2">
        <v>1013</v>
      </c>
      <c r="O2" t="s">
        <v>848</v>
      </c>
      <c r="P2" t="s">
        <v>848</v>
      </c>
      <c r="Q2">
        <v>1</v>
      </c>
      <c r="W2">
        <v>0</v>
      </c>
      <c r="X2">
        <v>-1417349443</v>
      </c>
      <c r="Y2">
        <f>AT2</f>
        <v>3.65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1</v>
      </c>
      <c r="AJ2">
        <v>1</v>
      </c>
      <c r="AK2">
        <v>1</v>
      </c>
      <c r="AL2">
        <v>1</v>
      </c>
      <c r="AM2">
        <v>-2</v>
      </c>
      <c r="AN2">
        <v>0</v>
      </c>
      <c r="AO2">
        <v>0</v>
      </c>
      <c r="AP2">
        <v>0</v>
      </c>
      <c r="AQ2">
        <v>1</v>
      </c>
      <c r="AR2">
        <v>0</v>
      </c>
      <c r="AS2" t="s">
        <v>3</v>
      </c>
      <c r="AT2">
        <v>3.65</v>
      </c>
      <c r="AU2" t="s">
        <v>3</v>
      </c>
      <c r="AV2">
        <v>2</v>
      </c>
      <c r="AW2">
        <v>2</v>
      </c>
      <c r="AX2">
        <v>32949748</v>
      </c>
      <c r="AY2">
        <v>1</v>
      </c>
      <c r="AZ2">
        <v>0</v>
      </c>
      <c r="BA2">
        <v>2</v>
      </c>
      <c r="BB2">
        <v>1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CV2">
        <v>0</v>
      </c>
      <c r="CW2">
        <v>0</v>
      </c>
      <c r="CX2">
        <f>ROUND(Y2*Source!I28,7)</f>
        <v>0</v>
      </c>
      <c r="CY2">
        <f>AD2</f>
        <v>0</v>
      </c>
      <c r="CZ2">
        <f>AH2</f>
        <v>0</v>
      </c>
      <c r="DA2">
        <f>AL2</f>
        <v>1</v>
      </c>
      <c r="DB2">
        <f>ROUND(ROUND(AT2*CZ2,2),6)</f>
        <v>0</v>
      </c>
      <c r="DC2">
        <f>ROUND(ROUND(AT2*AG2,2),6)</f>
        <v>0</v>
      </c>
      <c r="DD2" t="s">
        <v>3</v>
      </c>
      <c r="DE2" t="s">
        <v>3</v>
      </c>
      <c r="DF2">
        <f t="shared" si="0"/>
        <v>0</v>
      </c>
      <c r="DG2">
        <f>ROUND(ROUND(AF2,2)*CX2,2)</f>
        <v>0</v>
      </c>
      <c r="DH2">
        <f t="shared" si="1"/>
        <v>0</v>
      </c>
      <c r="DI2">
        <f t="shared" si="2"/>
        <v>0</v>
      </c>
      <c r="DJ2">
        <f>DI2</f>
        <v>0</v>
      </c>
      <c r="DK2">
        <v>0</v>
      </c>
      <c r="DL2" t="s">
        <v>3</v>
      </c>
      <c r="DM2">
        <v>0</v>
      </c>
      <c r="DN2" t="s">
        <v>3</v>
      </c>
      <c r="DO2">
        <v>0</v>
      </c>
    </row>
    <row r="3" spans="1:119" x14ac:dyDescent="0.2">
      <c r="A3">
        <f>ROW(Source!A28)</f>
        <v>28</v>
      </c>
      <c r="B3">
        <v>32945098</v>
      </c>
      <c r="C3">
        <v>32949746</v>
      </c>
      <c r="D3">
        <v>31966102</v>
      </c>
      <c r="E3">
        <v>1</v>
      </c>
      <c r="F3">
        <v>1</v>
      </c>
      <c r="G3">
        <v>1</v>
      </c>
      <c r="H3">
        <v>2</v>
      </c>
      <c r="I3" t="s">
        <v>851</v>
      </c>
      <c r="J3" t="s">
        <v>852</v>
      </c>
      <c r="K3" t="s">
        <v>853</v>
      </c>
      <c r="L3">
        <v>1368</v>
      </c>
      <c r="N3">
        <v>1011</v>
      </c>
      <c r="O3" t="s">
        <v>854</v>
      </c>
      <c r="P3" t="s">
        <v>854</v>
      </c>
      <c r="Q3">
        <v>1</v>
      </c>
      <c r="W3">
        <v>0</v>
      </c>
      <c r="X3">
        <v>-92307625</v>
      </c>
      <c r="Y3">
        <f>AT3</f>
        <v>3.65</v>
      </c>
      <c r="AA3">
        <v>0</v>
      </c>
      <c r="AB3">
        <v>54.86</v>
      </c>
      <c r="AC3">
        <v>446.68</v>
      </c>
      <c r="AD3">
        <v>0</v>
      </c>
      <c r="AE3">
        <v>0</v>
      </c>
      <c r="AF3">
        <v>37.32</v>
      </c>
      <c r="AG3">
        <v>446.68</v>
      </c>
      <c r="AH3">
        <v>0</v>
      </c>
      <c r="AI3">
        <v>1</v>
      </c>
      <c r="AJ3">
        <v>1.47</v>
      </c>
      <c r="AK3">
        <v>1</v>
      </c>
      <c r="AL3">
        <v>1</v>
      </c>
      <c r="AM3">
        <v>2</v>
      </c>
      <c r="AN3">
        <v>0</v>
      </c>
      <c r="AO3">
        <v>0</v>
      </c>
      <c r="AP3">
        <v>0</v>
      </c>
      <c r="AQ3">
        <v>1</v>
      </c>
      <c r="AR3">
        <v>0</v>
      </c>
      <c r="AS3" t="s">
        <v>3</v>
      </c>
      <c r="AT3">
        <v>3.65</v>
      </c>
      <c r="AU3" t="s">
        <v>3</v>
      </c>
      <c r="AV3">
        <v>1</v>
      </c>
      <c r="AW3">
        <v>2</v>
      </c>
      <c r="AX3">
        <v>32949749</v>
      </c>
      <c r="AY3">
        <v>1</v>
      </c>
      <c r="AZ3">
        <v>0</v>
      </c>
      <c r="BA3">
        <v>3</v>
      </c>
      <c r="BB3">
        <v>1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136.21799999999999</v>
      </c>
      <c r="BL3">
        <v>1630.3820000000001</v>
      </c>
      <c r="BM3">
        <v>0</v>
      </c>
      <c r="BN3">
        <v>0</v>
      </c>
      <c r="BO3">
        <v>3.65</v>
      </c>
      <c r="BP3">
        <v>1</v>
      </c>
      <c r="BQ3">
        <v>0</v>
      </c>
      <c r="BR3">
        <v>136.21799999999999</v>
      </c>
      <c r="BS3">
        <v>1630.3820000000001</v>
      </c>
      <c r="BT3">
        <v>0</v>
      </c>
      <c r="BU3">
        <v>0</v>
      </c>
      <c r="BV3">
        <v>3.65</v>
      </c>
      <c r="BW3">
        <v>1</v>
      </c>
      <c r="CV3">
        <v>0</v>
      </c>
      <c r="CW3">
        <f>ROUND(Y3*Source!I28*DO3,7)</f>
        <v>0</v>
      </c>
      <c r="CX3">
        <f>ROUND(Y3*Source!I28,7)</f>
        <v>0</v>
      </c>
      <c r="CY3">
        <f>AB3</f>
        <v>54.86</v>
      </c>
      <c r="CZ3">
        <f>AF3</f>
        <v>37.32</v>
      </c>
      <c r="DA3">
        <f>AJ3</f>
        <v>1.47</v>
      </c>
      <c r="DB3">
        <f>ROUND(ROUND(AT3*CZ3,2),6)</f>
        <v>136.22</v>
      </c>
      <c r="DC3">
        <f>ROUND(ROUND(AT3*AG3,2),6)</f>
        <v>1630.38</v>
      </c>
      <c r="DD3" t="s">
        <v>3</v>
      </c>
      <c r="DE3" t="s">
        <v>3</v>
      </c>
      <c r="DF3">
        <f t="shared" si="0"/>
        <v>0</v>
      </c>
      <c r="DG3">
        <f>ROUND(ROUND(AF3*AJ3,2)*CX3,2)</f>
        <v>0</v>
      </c>
      <c r="DH3">
        <f t="shared" si="1"/>
        <v>0</v>
      </c>
      <c r="DI3">
        <f t="shared" si="2"/>
        <v>0</v>
      </c>
      <c r="DJ3">
        <f>DG3+DH3</f>
        <v>0</v>
      </c>
      <c r="DK3">
        <v>0</v>
      </c>
      <c r="DL3" t="s">
        <v>855</v>
      </c>
      <c r="DM3">
        <v>3</v>
      </c>
      <c r="DN3" t="s">
        <v>848</v>
      </c>
      <c r="DO3">
        <v>1</v>
      </c>
    </row>
    <row r="4" spans="1:119" x14ac:dyDescent="0.2">
      <c r="A4">
        <f>ROW(Source!A28)</f>
        <v>28</v>
      </c>
      <c r="B4">
        <v>32945098</v>
      </c>
      <c r="C4">
        <v>32949746</v>
      </c>
      <c r="D4">
        <v>31844302</v>
      </c>
      <c r="E4">
        <v>114</v>
      </c>
      <c r="F4">
        <v>1</v>
      </c>
      <c r="G4">
        <v>1</v>
      </c>
      <c r="H4">
        <v>3</v>
      </c>
      <c r="I4" t="s">
        <v>31</v>
      </c>
      <c r="J4" t="s">
        <v>3</v>
      </c>
      <c r="K4" t="s">
        <v>32</v>
      </c>
      <c r="L4">
        <v>1348</v>
      </c>
      <c r="N4">
        <v>1009</v>
      </c>
      <c r="O4" t="s">
        <v>33</v>
      </c>
      <c r="P4" t="s">
        <v>33</v>
      </c>
      <c r="Q4">
        <v>1000</v>
      </c>
      <c r="W4">
        <v>0</v>
      </c>
      <c r="X4">
        <v>2102561428</v>
      </c>
      <c r="Y4">
        <f>AT4</f>
        <v>0.8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1</v>
      </c>
      <c r="AJ4">
        <v>1</v>
      </c>
      <c r="AK4">
        <v>1</v>
      </c>
      <c r="AL4">
        <v>1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 t="s">
        <v>3</v>
      </c>
      <c r="AT4">
        <v>0.8</v>
      </c>
      <c r="AU4" t="s">
        <v>3</v>
      </c>
      <c r="AV4">
        <v>0</v>
      </c>
      <c r="AW4">
        <v>2</v>
      </c>
      <c r="AX4">
        <v>32949750</v>
      </c>
      <c r="AY4">
        <v>1</v>
      </c>
      <c r="AZ4">
        <v>0</v>
      </c>
      <c r="BA4">
        <v>4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CV4">
        <v>0</v>
      </c>
      <c r="CW4">
        <v>0</v>
      </c>
      <c r="CX4">
        <f>ROUND(Y4*Source!I28,7)</f>
        <v>0</v>
      </c>
      <c r="CY4">
        <f>AA4</f>
        <v>0</v>
      </c>
      <c r="CZ4">
        <f>AE4</f>
        <v>0</v>
      </c>
      <c r="DA4">
        <f>AI4</f>
        <v>1</v>
      </c>
      <c r="DB4">
        <f>ROUND(ROUND(AT4*CZ4,2),6)</f>
        <v>0</v>
      </c>
      <c r="DC4">
        <f>ROUND(ROUND(AT4*AG4,2),6)</f>
        <v>0</v>
      </c>
      <c r="DD4" t="s">
        <v>3</v>
      </c>
      <c r="DE4" t="s">
        <v>3</v>
      </c>
      <c r="DF4">
        <f t="shared" si="0"/>
        <v>0</v>
      </c>
      <c r="DG4">
        <f>ROUND(ROUND(AF4,2)*CX4,2)</f>
        <v>0</v>
      </c>
      <c r="DH4">
        <f t="shared" si="1"/>
        <v>0</v>
      </c>
      <c r="DI4">
        <f t="shared" si="2"/>
        <v>0</v>
      </c>
      <c r="DJ4">
        <f>DF4</f>
        <v>0</v>
      </c>
      <c r="DK4">
        <v>0</v>
      </c>
      <c r="DL4" t="s">
        <v>3</v>
      </c>
      <c r="DM4">
        <v>0</v>
      </c>
      <c r="DN4" t="s">
        <v>3</v>
      </c>
      <c r="DO4">
        <v>0</v>
      </c>
    </row>
    <row r="5" spans="1:119" x14ac:dyDescent="0.2">
      <c r="A5">
        <f>ROW(Source!A30)</f>
        <v>30</v>
      </c>
      <c r="B5">
        <v>32945098</v>
      </c>
      <c r="C5">
        <v>32949752</v>
      </c>
      <c r="D5">
        <v>31838391</v>
      </c>
      <c r="E5">
        <v>114</v>
      </c>
      <c r="F5">
        <v>1</v>
      </c>
      <c r="G5">
        <v>1</v>
      </c>
      <c r="H5">
        <v>1</v>
      </c>
      <c r="I5" t="s">
        <v>856</v>
      </c>
      <c r="J5" t="s">
        <v>3</v>
      </c>
      <c r="K5" t="s">
        <v>857</v>
      </c>
      <c r="L5">
        <v>1191</v>
      </c>
      <c r="N5">
        <v>1013</v>
      </c>
      <c r="O5" t="s">
        <v>848</v>
      </c>
      <c r="P5" t="s">
        <v>848</v>
      </c>
      <c r="Q5">
        <v>1</v>
      </c>
      <c r="W5">
        <v>0</v>
      </c>
      <c r="X5">
        <v>-1833565283</v>
      </c>
      <c r="Y5">
        <f>(AT5*ROUND(1.15,7))</f>
        <v>69.114999999999995</v>
      </c>
      <c r="AA5">
        <v>0</v>
      </c>
      <c r="AB5">
        <v>0</v>
      </c>
      <c r="AC5">
        <v>0</v>
      </c>
      <c r="AD5">
        <v>446.68</v>
      </c>
      <c r="AE5">
        <v>0</v>
      </c>
      <c r="AF5">
        <v>0</v>
      </c>
      <c r="AG5">
        <v>0</v>
      </c>
      <c r="AH5">
        <v>446.68</v>
      </c>
      <c r="AI5">
        <v>1</v>
      </c>
      <c r="AJ5">
        <v>1</v>
      </c>
      <c r="AK5">
        <v>1</v>
      </c>
      <c r="AL5">
        <v>1</v>
      </c>
      <c r="AM5">
        <v>-2</v>
      </c>
      <c r="AN5">
        <v>0</v>
      </c>
      <c r="AO5">
        <v>0</v>
      </c>
      <c r="AP5">
        <v>1</v>
      </c>
      <c r="AQ5">
        <v>1</v>
      </c>
      <c r="AR5">
        <v>0</v>
      </c>
      <c r="AS5" t="s">
        <v>3</v>
      </c>
      <c r="AT5">
        <v>60.1</v>
      </c>
      <c r="AU5" t="s">
        <v>39</v>
      </c>
      <c r="AV5">
        <v>1</v>
      </c>
      <c r="AW5">
        <v>2</v>
      </c>
      <c r="AX5">
        <v>32949753</v>
      </c>
      <c r="AY5">
        <v>1</v>
      </c>
      <c r="AZ5">
        <v>0</v>
      </c>
      <c r="BA5">
        <v>5</v>
      </c>
      <c r="BB5">
        <v>1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26845.468000000001</v>
      </c>
      <c r="BN5">
        <v>60.1</v>
      </c>
      <c r="BO5">
        <v>0</v>
      </c>
      <c r="BP5">
        <v>1</v>
      </c>
      <c r="BQ5">
        <v>0</v>
      </c>
      <c r="BR5">
        <v>0</v>
      </c>
      <c r="BS5">
        <v>0</v>
      </c>
      <c r="BT5">
        <v>30872.288199999999</v>
      </c>
      <c r="BU5">
        <v>69.114999999999995</v>
      </c>
      <c r="BV5">
        <v>0</v>
      </c>
      <c r="BW5">
        <v>1</v>
      </c>
      <c r="CU5">
        <f>ROUND(AT5*Source!I30*AH5*AL5,2)</f>
        <v>0</v>
      </c>
      <c r="CV5">
        <f>ROUND(Y5*Source!I30,7)</f>
        <v>0</v>
      </c>
      <c r="CW5">
        <v>0</v>
      </c>
      <c r="CX5">
        <f>ROUND(Y5*Source!I30,7)</f>
        <v>0</v>
      </c>
      <c r="CY5">
        <f>AD5</f>
        <v>446.68</v>
      </c>
      <c r="CZ5">
        <f>AH5</f>
        <v>446.68</v>
      </c>
      <c r="DA5">
        <f>AL5</f>
        <v>1</v>
      </c>
      <c r="DB5">
        <f>ROUND((ROUND(AT5*CZ5,2)*ROUND(1.15,7)),6)</f>
        <v>30872.290499999999</v>
      </c>
      <c r="DC5">
        <f>ROUND((ROUND(AT5*AG5,2)*ROUND(1.15,7)),6)</f>
        <v>0</v>
      </c>
      <c r="DD5" t="s">
        <v>3</v>
      </c>
      <c r="DE5" t="s">
        <v>3</v>
      </c>
      <c r="DF5">
        <f t="shared" si="0"/>
        <v>0</v>
      </c>
      <c r="DG5">
        <f>ROUND(ROUND(AF5,2)*CX5,2)</f>
        <v>0</v>
      </c>
      <c r="DH5">
        <f t="shared" si="1"/>
        <v>0</v>
      </c>
      <c r="DI5">
        <f t="shared" si="2"/>
        <v>0</v>
      </c>
      <c r="DJ5">
        <f>DI5</f>
        <v>0</v>
      </c>
      <c r="DK5">
        <v>1</v>
      </c>
      <c r="DL5" t="s">
        <v>3</v>
      </c>
      <c r="DM5">
        <v>0</v>
      </c>
      <c r="DN5" t="s">
        <v>3</v>
      </c>
      <c r="DO5">
        <v>0</v>
      </c>
    </row>
    <row r="6" spans="1:119" x14ac:dyDescent="0.2">
      <c r="A6">
        <f>ROW(Source!A30)</f>
        <v>30</v>
      </c>
      <c r="B6">
        <v>32945098</v>
      </c>
      <c r="C6">
        <v>32949752</v>
      </c>
      <c r="D6">
        <v>31838589</v>
      </c>
      <c r="E6">
        <v>114</v>
      </c>
      <c r="F6">
        <v>1</v>
      </c>
      <c r="G6">
        <v>1</v>
      </c>
      <c r="H6">
        <v>1</v>
      </c>
      <c r="I6" t="s">
        <v>849</v>
      </c>
      <c r="J6" t="s">
        <v>3</v>
      </c>
      <c r="K6" t="s">
        <v>850</v>
      </c>
      <c r="L6">
        <v>1191</v>
      </c>
      <c r="N6">
        <v>1013</v>
      </c>
      <c r="O6" t="s">
        <v>848</v>
      </c>
      <c r="P6" t="s">
        <v>848</v>
      </c>
      <c r="Q6">
        <v>1</v>
      </c>
      <c r="W6">
        <v>0</v>
      </c>
      <c r="X6">
        <v>-1417349443</v>
      </c>
      <c r="Y6">
        <f>(AT6*ROUND(1.25,7))</f>
        <v>2.3250000000000002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1</v>
      </c>
      <c r="AJ6">
        <v>1</v>
      </c>
      <c r="AK6">
        <v>1</v>
      </c>
      <c r="AL6">
        <v>1</v>
      </c>
      <c r="AM6">
        <v>-2</v>
      </c>
      <c r="AN6">
        <v>0</v>
      </c>
      <c r="AO6">
        <v>0</v>
      </c>
      <c r="AP6">
        <v>1</v>
      </c>
      <c r="AQ6">
        <v>1</v>
      </c>
      <c r="AR6">
        <v>0</v>
      </c>
      <c r="AS6" t="s">
        <v>3</v>
      </c>
      <c r="AT6">
        <v>1.86</v>
      </c>
      <c r="AU6" t="s">
        <v>38</v>
      </c>
      <c r="AV6">
        <v>2</v>
      </c>
      <c r="AW6">
        <v>2</v>
      </c>
      <c r="AX6">
        <v>32949754</v>
      </c>
      <c r="AY6">
        <v>1</v>
      </c>
      <c r="AZ6">
        <v>0</v>
      </c>
      <c r="BA6">
        <v>6</v>
      </c>
      <c r="BB6">
        <v>1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CV6">
        <v>0</v>
      </c>
      <c r="CW6">
        <v>0</v>
      </c>
      <c r="CX6">
        <f>ROUND(Y6*Source!I30,7)</f>
        <v>0</v>
      </c>
      <c r="CY6">
        <f>AD6</f>
        <v>0</v>
      </c>
      <c r="CZ6">
        <f>AH6</f>
        <v>0</v>
      </c>
      <c r="DA6">
        <f>AL6</f>
        <v>1</v>
      </c>
      <c r="DB6">
        <f>ROUND((ROUND(AT6*CZ6,2)*ROUND(1.25,7)),6)</f>
        <v>0</v>
      </c>
      <c r="DC6">
        <f>ROUND((ROUND(AT6*AG6,2)*ROUND(1.25,7)),6)</f>
        <v>0</v>
      </c>
      <c r="DD6" t="s">
        <v>3</v>
      </c>
      <c r="DE6" t="s">
        <v>3</v>
      </c>
      <c r="DF6">
        <f t="shared" si="0"/>
        <v>0</v>
      </c>
      <c r="DG6">
        <f>ROUND(ROUND(AF6,2)*CX6,2)</f>
        <v>0</v>
      </c>
      <c r="DH6">
        <f t="shared" si="1"/>
        <v>0</v>
      </c>
      <c r="DI6">
        <f t="shared" si="2"/>
        <v>0</v>
      </c>
      <c r="DJ6">
        <f>DI6</f>
        <v>0</v>
      </c>
      <c r="DK6">
        <v>0</v>
      </c>
      <c r="DL6" t="s">
        <v>3</v>
      </c>
      <c r="DM6">
        <v>0</v>
      </c>
      <c r="DN6" t="s">
        <v>3</v>
      </c>
      <c r="DO6">
        <v>0</v>
      </c>
    </row>
    <row r="7" spans="1:119" x14ac:dyDescent="0.2">
      <c r="A7">
        <f>ROW(Source!A30)</f>
        <v>30</v>
      </c>
      <c r="B7">
        <v>32945098</v>
      </c>
      <c r="C7">
        <v>32949752</v>
      </c>
      <c r="D7">
        <v>31966102</v>
      </c>
      <c r="E7">
        <v>1</v>
      </c>
      <c r="F7">
        <v>1</v>
      </c>
      <c r="G7">
        <v>1</v>
      </c>
      <c r="H7">
        <v>2</v>
      </c>
      <c r="I7" t="s">
        <v>851</v>
      </c>
      <c r="J7" t="s">
        <v>852</v>
      </c>
      <c r="K7" t="s">
        <v>853</v>
      </c>
      <c r="L7">
        <v>1368</v>
      </c>
      <c r="N7">
        <v>1011</v>
      </c>
      <c r="O7" t="s">
        <v>854</v>
      </c>
      <c r="P7" t="s">
        <v>854</v>
      </c>
      <c r="Q7">
        <v>1</v>
      </c>
      <c r="W7">
        <v>0</v>
      </c>
      <c r="X7">
        <v>-92307625</v>
      </c>
      <c r="Y7">
        <f>(AT7*ROUND(1.25,7))</f>
        <v>0.95</v>
      </c>
      <c r="AA7">
        <v>0</v>
      </c>
      <c r="AB7">
        <v>54.86</v>
      </c>
      <c r="AC7">
        <v>446.68</v>
      </c>
      <c r="AD7">
        <v>0</v>
      </c>
      <c r="AE7">
        <v>0</v>
      </c>
      <c r="AF7">
        <v>37.32</v>
      </c>
      <c r="AG7">
        <v>446.68</v>
      </c>
      <c r="AH7">
        <v>0</v>
      </c>
      <c r="AI7">
        <v>1</v>
      </c>
      <c r="AJ7">
        <v>1.47</v>
      </c>
      <c r="AK7">
        <v>1</v>
      </c>
      <c r="AL7">
        <v>1</v>
      </c>
      <c r="AM7">
        <v>2</v>
      </c>
      <c r="AN7">
        <v>0</v>
      </c>
      <c r="AO7">
        <v>0</v>
      </c>
      <c r="AP7">
        <v>1</v>
      </c>
      <c r="AQ7">
        <v>1</v>
      </c>
      <c r="AR7">
        <v>0</v>
      </c>
      <c r="AS7" t="s">
        <v>3</v>
      </c>
      <c r="AT7">
        <v>0.76</v>
      </c>
      <c r="AU7" t="s">
        <v>38</v>
      </c>
      <c r="AV7">
        <v>1</v>
      </c>
      <c r="AW7">
        <v>2</v>
      </c>
      <c r="AX7">
        <v>32949755</v>
      </c>
      <c r="AY7">
        <v>1</v>
      </c>
      <c r="AZ7">
        <v>0</v>
      </c>
      <c r="BA7">
        <v>7</v>
      </c>
      <c r="BB7">
        <v>1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28.363199999999999</v>
      </c>
      <c r="BL7">
        <v>339.47680000000003</v>
      </c>
      <c r="BM7">
        <v>0</v>
      </c>
      <c r="BN7">
        <v>0</v>
      </c>
      <c r="BO7">
        <v>0.76</v>
      </c>
      <c r="BP7">
        <v>1</v>
      </c>
      <c r="BQ7">
        <v>0</v>
      </c>
      <c r="BR7">
        <v>35.454000000000001</v>
      </c>
      <c r="BS7">
        <v>424.346</v>
      </c>
      <c r="BT7">
        <v>0</v>
      </c>
      <c r="BU7">
        <v>0</v>
      </c>
      <c r="BV7">
        <v>0.95</v>
      </c>
      <c r="BW7">
        <v>1</v>
      </c>
      <c r="CV7">
        <v>0</v>
      </c>
      <c r="CW7">
        <f>ROUND(Y7*Source!I30*DO7,7)</f>
        <v>0</v>
      </c>
      <c r="CX7">
        <f>ROUND(Y7*Source!I30,7)</f>
        <v>0</v>
      </c>
      <c r="CY7">
        <f>AB7</f>
        <v>54.86</v>
      </c>
      <c r="CZ7">
        <f>AF7</f>
        <v>37.32</v>
      </c>
      <c r="DA7">
        <f>AJ7</f>
        <v>1.47</v>
      </c>
      <c r="DB7">
        <f>ROUND((ROUND(AT7*CZ7,2)*ROUND(1.25,7)),6)</f>
        <v>35.450000000000003</v>
      </c>
      <c r="DC7">
        <f>ROUND((ROUND(AT7*AG7,2)*ROUND(1.25,7)),6)</f>
        <v>424.35</v>
      </c>
      <c r="DD7" t="s">
        <v>3</v>
      </c>
      <c r="DE7" t="s">
        <v>3</v>
      </c>
      <c r="DF7">
        <f t="shared" si="0"/>
        <v>0</v>
      </c>
      <c r="DG7">
        <f>ROUND(ROUND(AF7*AJ7,2)*CX7,2)</f>
        <v>0</v>
      </c>
      <c r="DH7">
        <f t="shared" si="1"/>
        <v>0</v>
      </c>
      <c r="DI7">
        <f t="shared" si="2"/>
        <v>0</v>
      </c>
      <c r="DJ7">
        <f>DG7+DH7</f>
        <v>0</v>
      </c>
      <c r="DK7">
        <v>0</v>
      </c>
      <c r="DL7" t="s">
        <v>855</v>
      </c>
      <c r="DM7">
        <v>3</v>
      </c>
      <c r="DN7" t="s">
        <v>848</v>
      </c>
      <c r="DO7">
        <v>1</v>
      </c>
    </row>
    <row r="8" spans="1:119" x14ac:dyDescent="0.2">
      <c r="A8">
        <f>ROW(Source!A30)</f>
        <v>30</v>
      </c>
      <c r="B8">
        <v>32945098</v>
      </c>
      <c r="C8">
        <v>32949752</v>
      </c>
      <c r="D8">
        <v>31966811</v>
      </c>
      <c r="E8">
        <v>1</v>
      </c>
      <c r="F8">
        <v>1</v>
      </c>
      <c r="G8">
        <v>1</v>
      </c>
      <c r="H8">
        <v>2</v>
      </c>
      <c r="I8" t="s">
        <v>858</v>
      </c>
      <c r="J8" t="s">
        <v>859</v>
      </c>
      <c r="K8" t="s">
        <v>860</v>
      </c>
      <c r="L8">
        <v>1368</v>
      </c>
      <c r="N8">
        <v>1011</v>
      </c>
      <c r="O8" t="s">
        <v>854</v>
      </c>
      <c r="P8" t="s">
        <v>854</v>
      </c>
      <c r="Q8">
        <v>1</v>
      </c>
      <c r="W8">
        <v>0</v>
      </c>
      <c r="X8">
        <v>-1152394969</v>
      </c>
      <c r="Y8">
        <f>(AT8*ROUND(1.25,7))</f>
        <v>1.375</v>
      </c>
      <c r="AA8">
        <v>0</v>
      </c>
      <c r="AB8">
        <v>605.36</v>
      </c>
      <c r="AC8">
        <v>502.98</v>
      </c>
      <c r="AD8">
        <v>0</v>
      </c>
      <c r="AE8">
        <v>0</v>
      </c>
      <c r="AF8">
        <v>605.36</v>
      </c>
      <c r="AG8">
        <v>502.98</v>
      </c>
      <c r="AH8">
        <v>0</v>
      </c>
      <c r="AI8">
        <v>1</v>
      </c>
      <c r="AJ8">
        <v>1</v>
      </c>
      <c r="AK8">
        <v>1</v>
      </c>
      <c r="AL8">
        <v>1</v>
      </c>
      <c r="AM8">
        <v>-2</v>
      </c>
      <c r="AN8">
        <v>0</v>
      </c>
      <c r="AO8">
        <v>0</v>
      </c>
      <c r="AP8">
        <v>1</v>
      </c>
      <c r="AQ8">
        <v>1</v>
      </c>
      <c r="AR8">
        <v>0</v>
      </c>
      <c r="AS8" t="s">
        <v>3</v>
      </c>
      <c r="AT8">
        <v>1.1000000000000001</v>
      </c>
      <c r="AU8" t="s">
        <v>38</v>
      </c>
      <c r="AV8">
        <v>1</v>
      </c>
      <c r="AW8">
        <v>2</v>
      </c>
      <c r="AX8">
        <v>32949756</v>
      </c>
      <c r="AY8">
        <v>1</v>
      </c>
      <c r="AZ8">
        <v>0</v>
      </c>
      <c r="BA8">
        <v>8</v>
      </c>
      <c r="BB8">
        <v>1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665.89600000000007</v>
      </c>
      <c r="BL8">
        <v>553.27800000000002</v>
      </c>
      <c r="BM8">
        <v>0</v>
      </c>
      <c r="BN8">
        <v>0</v>
      </c>
      <c r="BO8">
        <v>1.1000000000000001</v>
      </c>
      <c r="BP8">
        <v>1</v>
      </c>
      <c r="BQ8">
        <v>0</v>
      </c>
      <c r="BR8">
        <v>832.37</v>
      </c>
      <c r="BS8">
        <v>691.59750000000008</v>
      </c>
      <c r="BT8">
        <v>0</v>
      </c>
      <c r="BU8">
        <v>0</v>
      </c>
      <c r="BV8">
        <v>1.375</v>
      </c>
      <c r="BW8">
        <v>1</v>
      </c>
      <c r="CV8">
        <v>0</v>
      </c>
      <c r="CW8">
        <f>ROUND(Y8*Source!I30*DO8,7)</f>
        <v>0</v>
      </c>
      <c r="CX8">
        <f>ROUND(Y8*Source!I30,7)</f>
        <v>0</v>
      </c>
      <c r="CY8">
        <f>AB8</f>
        <v>605.36</v>
      </c>
      <c r="CZ8">
        <f>AF8</f>
        <v>605.36</v>
      </c>
      <c r="DA8">
        <f>AJ8</f>
        <v>1</v>
      </c>
      <c r="DB8">
        <f>ROUND((ROUND(AT8*CZ8,2)*ROUND(1.25,7)),6)</f>
        <v>832.375</v>
      </c>
      <c r="DC8">
        <f>ROUND((ROUND(AT8*AG8,2)*ROUND(1.25,7)),6)</f>
        <v>691.6</v>
      </c>
      <c r="DD8" t="s">
        <v>3</v>
      </c>
      <c r="DE8" t="s">
        <v>3</v>
      </c>
      <c r="DF8">
        <f t="shared" si="0"/>
        <v>0</v>
      </c>
      <c r="DG8">
        <f>ROUND(ROUND(AF8,2)*CX8,2)</f>
        <v>0</v>
      </c>
      <c r="DH8">
        <f t="shared" si="1"/>
        <v>0</v>
      </c>
      <c r="DI8">
        <f t="shared" si="2"/>
        <v>0</v>
      </c>
      <c r="DJ8">
        <f>DG8+DH8</f>
        <v>0</v>
      </c>
      <c r="DK8">
        <v>1</v>
      </c>
      <c r="DL8" t="s">
        <v>861</v>
      </c>
      <c r="DM8">
        <v>4</v>
      </c>
      <c r="DN8" t="s">
        <v>848</v>
      </c>
      <c r="DO8">
        <v>1</v>
      </c>
    </row>
    <row r="9" spans="1:119" x14ac:dyDescent="0.2">
      <c r="A9">
        <f>ROW(Source!A30)</f>
        <v>30</v>
      </c>
      <c r="B9">
        <v>32945098</v>
      </c>
      <c r="C9">
        <v>32949752</v>
      </c>
      <c r="D9">
        <v>31967403</v>
      </c>
      <c r="E9">
        <v>1</v>
      </c>
      <c r="F9">
        <v>1</v>
      </c>
      <c r="G9">
        <v>1</v>
      </c>
      <c r="H9">
        <v>2</v>
      </c>
      <c r="I9" t="s">
        <v>862</v>
      </c>
      <c r="J9" t="s">
        <v>863</v>
      </c>
      <c r="K9" t="s">
        <v>864</v>
      </c>
      <c r="L9">
        <v>1368</v>
      </c>
      <c r="N9">
        <v>1011</v>
      </c>
      <c r="O9" t="s">
        <v>854</v>
      </c>
      <c r="P9" t="s">
        <v>854</v>
      </c>
      <c r="Q9">
        <v>1</v>
      </c>
      <c r="W9">
        <v>0</v>
      </c>
      <c r="X9">
        <v>-324840939</v>
      </c>
      <c r="Y9">
        <f>(AT9*ROUND(1.25,7))</f>
        <v>3.375</v>
      </c>
      <c r="AA9">
        <v>0</v>
      </c>
      <c r="AB9">
        <v>22.72</v>
      </c>
      <c r="AC9">
        <v>0</v>
      </c>
      <c r="AD9">
        <v>0</v>
      </c>
      <c r="AE9">
        <v>0</v>
      </c>
      <c r="AF9">
        <v>17.21</v>
      </c>
      <c r="AG9">
        <v>0</v>
      </c>
      <c r="AH9">
        <v>0</v>
      </c>
      <c r="AI9">
        <v>1</v>
      </c>
      <c r="AJ9">
        <v>1.32</v>
      </c>
      <c r="AK9">
        <v>1</v>
      </c>
      <c r="AL9">
        <v>1</v>
      </c>
      <c r="AM9">
        <v>2</v>
      </c>
      <c r="AN9">
        <v>0</v>
      </c>
      <c r="AO9">
        <v>0</v>
      </c>
      <c r="AP9">
        <v>1</v>
      </c>
      <c r="AQ9">
        <v>1</v>
      </c>
      <c r="AR9">
        <v>0</v>
      </c>
      <c r="AS9" t="s">
        <v>3</v>
      </c>
      <c r="AT9">
        <v>2.7</v>
      </c>
      <c r="AU9" t="s">
        <v>38</v>
      </c>
      <c r="AV9">
        <v>1</v>
      </c>
      <c r="AW9">
        <v>2</v>
      </c>
      <c r="AX9">
        <v>32949757</v>
      </c>
      <c r="AY9">
        <v>1</v>
      </c>
      <c r="AZ9">
        <v>0</v>
      </c>
      <c r="BA9">
        <v>9</v>
      </c>
      <c r="BB9">
        <v>1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46.467000000000006</v>
      </c>
      <c r="BL9">
        <v>0</v>
      </c>
      <c r="BM9">
        <v>0</v>
      </c>
      <c r="BN9">
        <v>0</v>
      </c>
      <c r="BO9">
        <v>0</v>
      </c>
      <c r="BP9">
        <v>1</v>
      </c>
      <c r="BQ9">
        <v>0</v>
      </c>
      <c r="BR9">
        <v>58.083750000000002</v>
      </c>
      <c r="BS9">
        <v>0</v>
      </c>
      <c r="BT9">
        <v>0</v>
      </c>
      <c r="BU9">
        <v>0</v>
      </c>
      <c r="BV9">
        <v>0</v>
      </c>
      <c r="BW9">
        <v>1</v>
      </c>
      <c r="CV9">
        <v>0</v>
      </c>
      <c r="CW9">
        <f>ROUND(Y9*Source!I30*DO9,7)</f>
        <v>0</v>
      </c>
      <c r="CX9">
        <f>ROUND(Y9*Source!I30,7)</f>
        <v>0</v>
      </c>
      <c r="CY9">
        <f>AB9</f>
        <v>22.72</v>
      </c>
      <c r="CZ9">
        <f>AF9</f>
        <v>17.21</v>
      </c>
      <c r="DA9">
        <f>AJ9</f>
        <v>1.32</v>
      </c>
      <c r="DB9">
        <f>ROUND((ROUND(AT9*CZ9,2)*ROUND(1.25,7)),6)</f>
        <v>58.087499999999999</v>
      </c>
      <c r="DC9">
        <f>ROUND((ROUND(AT9*AG9,2)*ROUND(1.25,7)),6)</f>
        <v>0</v>
      </c>
      <c r="DD9" t="s">
        <v>3</v>
      </c>
      <c r="DE9" t="s">
        <v>3</v>
      </c>
      <c r="DF9">
        <f t="shared" si="0"/>
        <v>0</v>
      </c>
      <c r="DG9">
        <f>ROUND(ROUND(AF9*AJ9,2)*CX9,2)</f>
        <v>0</v>
      </c>
      <c r="DH9">
        <f t="shared" si="1"/>
        <v>0</v>
      </c>
      <c r="DI9">
        <f t="shared" si="2"/>
        <v>0</v>
      </c>
      <c r="DJ9">
        <f>DG9+DH9</f>
        <v>0</v>
      </c>
      <c r="DK9">
        <v>0</v>
      </c>
      <c r="DL9" t="s">
        <v>3</v>
      </c>
      <c r="DM9">
        <v>0</v>
      </c>
      <c r="DN9" t="s">
        <v>3</v>
      </c>
      <c r="DO9">
        <v>0</v>
      </c>
    </row>
    <row r="10" spans="1:119" x14ac:dyDescent="0.2">
      <c r="A10">
        <f>ROW(Source!A30)</f>
        <v>30</v>
      </c>
      <c r="B10">
        <v>32945098</v>
      </c>
      <c r="C10">
        <v>32949752</v>
      </c>
      <c r="D10">
        <v>31910709</v>
      </c>
      <c r="E10">
        <v>1</v>
      </c>
      <c r="F10">
        <v>1</v>
      </c>
      <c r="G10">
        <v>1</v>
      </c>
      <c r="H10">
        <v>3</v>
      </c>
      <c r="I10" t="s">
        <v>865</v>
      </c>
      <c r="J10" t="s">
        <v>866</v>
      </c>
      <c r="K10" t="s">
        <v>867</v>
      </c>
      <c r="L10">
        <v>1383</v>
      </c>
      <c r="N10">
        <v>1013</v>
      </c>
      <c r="O10" t="s">
        <v>868</v>
      </c>
      <c r="P10" t="s">
        <v>868</v>
      </c>
      <c r="Q10">
        <v>1</v>
      </c>
      <c r="W10">
        <v>0</v>
      </c>
      <c r="X10">
        <v>-2119218604</v>
      </c>
      <c r="Y10">
        <f>AT10</f>
        <v>0.63</v>
      </c>
      <c r="AA10">
        <v>6.38</v>
      </c>
      <c r="AB10">
        <v>0</v>
      </c>
      <c r="AC10">
        <v>0</v>
      </c>
      <c r="AD10">
        <v>0</v>
      </c>
      <c r="AE10">
        <v>6.38</v>
      </c>
      <c r="AF10">
        <v>0</v>
      </c>
      <c r="AG10">
        <v>0</v>
      </c>
      <c r="AH10">
        <v>0</v>
      </c>
      <c r="AI10">
        <v>1</v>
      </c>
      <c r="AJ10">
        <v>1</v>
      </c>
      <c r="AK10">
        <v>1</v>
      </c>
      <c r="AL10">
        <v>1</v>
      </c>
      <c r="AM10">
        <v>-2</v>
      </c>
      <c r="AN10">
        <v>0</v>
      </c>
      <c r="AO10">
        <v>0</v>
      </c>
      <c r="AP10">
        <v>0</v>
      </c>
      <c r="AQ10">
        <v>1</v>
      </c>
      <c r="AR10">
        <v>0</v>
      </c>
      <c r="AS10" t="s">
        <v>3</v>
      </c>
      <c r="AT10">
        <v>0.63</v>
      </c>
      <c r="AU10" t="s">
        <v>3</v>
      </c>
      <c r="AV10">
        <v>0</v>
      </c>
      <c r="AW10">
        <v>2</v>
      </c>
      <c r="AX10">
        <v>32949758</v>
      </c>
      <c r="AY10">
        <v>1</v>
      </c>
      <c r="AZ10">
        <v>0</v>
      </c>
      <c r="BA10">
        <v>10</v>
      </c>
      <c r="BB10">
        <v>1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4.0194000000000001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1</v>
      </c>
      <c r="BQ10">
        <v>4.0194000000000001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1</v>
      </c>
      <c r="CV10">
        <v>0</v>
      </c>
      <c r="CW10">
        <v>0</v>
      </c>
      <c r="CX10">
        <f>ROUND(Y10*Source!I30,7)</f>
        <v>0</v>
      </c>
      <c r="CY10">
        <f>AA10</f>
        <v>6.38</v>
      </c>
      <c r="CZ10">
        <f>AE10</f>
        <v>6.38</v>
      </c>
      <c r="DA10">
        <f>AI10</f>
        <v>1</v>
      </c>
      <c r="DB10">
        <f>ROUND(ROUND(AT10*CZ10,2),6)</f>
        <v>4.0199999999999996</v>
      </c>
      <c r="DC10">
        <f>ROUND(ROUND(AT10*AG10,2),6)</f>
        <v>0</v>
      </c>
      <c r="DD10" t="s">
        <v>3</v>
      </c>
      <c r="DE10" t="s">
        <v>3</v>
      </c>
      <c r="DF10">
        <f t="shared" si="0"/>
        <v>0</v>
      </c>
      <c r="DG10">
        <f t="shared" ref="DG10:DG16" si="3">ROUND(ROUND(AF10,2)*CX10,2)</f>
        <v>0</v>
      </c>
      <c r="DH10">
        <f t="shared" si="1"/>
        <v>0</v>
      </c>
      <c r="DI10">
        <f t="shared" si="2"/>
        <v>0</v>
      </c>
      <c r="DJ10">
        <f>DF10</f>
        <v>0</v>
      </c>
      <c r="DK10">
        <v>1</v>
      </c>
      <c r="DL10" t="s">
        <v>3</v>
      </c>
      <c r="DM10">
        <v>0</v>
      </c>
      <c r="DN10" t="s">
        <v>3</v>
      </c>
      <c r="DO10">
        <v>0</v>
      </c>
    </row>
    <row r="11" spans="1:119" x14ac:dyDescent="0.2">
      <c r="A11">
        <f>ROW(Source!A30)</f>
        <v>30</v>
      </c>
      <c r="B11">
        <v>32945098</v>
      </c>
      <c r="C11">
        <v>32949752</v>
      </c>
      <c r="D11">
        <v>31912334</v>
      </c>
      <c r="E11">
        <v>1</v>
      </c>
      <c r="F11">
        <v>1</v>
      </c>
      <c r="G11">
        <v>1</v>
      </c>
      <c r="H11">
        <v>3</v>
      </c>
      <c r="I11" t="s">
        <v>869</v>
      </c>
      <c r="J11" t="s">
        <v>870</v>
      </c>
      <c r="K11" t="s">
        <v>871</v>
      </c>
      <c r="L11">
        <v>1348</v>
      </c>
      <c r="N11">
        <v>1009</v>
      </c>
      <c r="O11" t="s">
        <v>33</v>
      </c>
      <c r="P11" t="s">
        <v>33</v>
      </c>
      <c r="Q11">
        <v>1000</v>
      </c>
      <c r="W11">
        <v>0</v>
      </c>
      <c r="X11">
        <v>748819973</v>
      </c>
      <c r="Y11">
        <f>AT11</f>
        <v>2.6200000000000001E-2</v>
      </c>
      <c r="AA11">
        <v>91223.01</v>
      </c>
      <c r="AB11">
        <v>0</v>
      </c>
      <c r="AC11">
        <v>0</v>
      </c>
      <c r="AD11">
        <v>0</v>
      </c>
      <c r="AE11">
        <v>91223.01</v>
      </c>
      <c r="AF11">
        <v>0</v>
      </c>
      <c r="AG11">
        <v>0</v>
      </c>
      <c r="AH11">
        <v>0</v>
      </c>
      <c r="AI11">
        <v>1</v>
      </c>
      <c r="AJ11">
        <v>1</v>
      </c>
      <c r="AK11">
        <v>1</v>
      </c>
      <c r="AL11">
        <v>1</v>
      </c>
      <c r="AM11">
        <v>-2</v>
      </c>
      <c r="AN11">
        <v>0</v>
      </c>
      <c r="AO11">
        <v>0</v>
      </c>
      <c r="AP11">
        <v>0</v>
      </c>
      <c r="AQ11">
        <v>1</v>
      </c>
      <c r="AR11">
        <v>0</v>
      </c>
      <c r="AS11" t="s">
        <v>3</v>
      </c>
      <c r="AT11">
        <v>2.6200000000000001E-2</v>
      </c>
      <c r="AU11" t="s">
        <v>3</v>
      </c>
      <c r="AV11">
        <v>0</v>
      </c>
      <c r="AW11">
        <v>2</v>
      </c>
      <c r="AX11">
        <v>32949759</v>
      </c>
      <c r="AY11">
        <v>1</v>
      </c>
      <c r="AZ11">
        <v>0</v>
      </c>
      <c r="BA11">
        <v>11</v>
      </c>
      <c r="BB11">
        <v>1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2390.0428619999998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1</v>
      </c>
      <c r="BQ11">
        <v>2390.0428619999998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1</v>
      </c>
      <c r="CV11">
        <v>0</v>
      </c>
      <c r="CW11">
        <v>0</v>
      </c>
      <c r="CX11">
        <f>ROUND(Y11*Source!I30,7)</f>
        <v>0</v>
      </c>
      <c r="CY11">
        <f>AA11</f>
        <v>91223.01</v>
      </c>
      <c r="CZ11">
        <f>AE11</f>
        <v>91223.01</v>
      </c>
      <c r="DA11">
        <f>AI11</f>
        <v>1</v>
      </c>
      <c r="DB11">
        <f>ROUND(ROUND(AT11*CZ11,2),6)</f>
        <v>2390.04</v>
      </c>
      <c r="DC11">
        <f>ROUND(ROUND(AT11*AG11,2),6)</f>
        <v>0</v>
      </c>
      <c r="DD11" t="s">
        <v>3</v>
      </c>
      <c r="DE11" t="s">
        <v>3</v>
      </c>
      <c r="DF11">
        <f t="shared" si="0"/>
        <v>0</v>
      </c>
      <c r="DG11">
        <f t="shared" si="3"/>
        <v>0</v>
      </c>
      <c r="DH11">
        <f t="shared" si="1"/>
        <v>0</v>
      </c>
      <c r="DI11">
        <f t="shared" si="2"/>
        <v>0</v>
      </c>
      <c r="DJ11">
        <f>DF11</f>
        <v>0</v>
      </c>
      <c r="DK11">
        <v>1</v>
      </c>
      <c r="DL11" t="s">
        <v>3</v>
      </c>
      <c r="DM11">
        <v>0</v>
      </c>
      <c r="DN11" t="s">
        <v>3</v>
      </c>
      <c r="DO11">
        <v>0</v>
      </c>
    </row>
    <row r="12" spans="1:119" x14ac:dyDescent="0.2">
      <c r="A12">
        <f>ROW(Source!A30)</f>
        <v>30</v>
      </c>
      <c r="B12">
        <v>32945098</v>
      </c>
      <c r="C12">
        <v>32949752</v>
      </c>
      <c r="D12">
        <v>31921984</v>
      </c>
      <c r="E12">
        <v>1</v>
      </c>
      <c r="F12">
        <v>1</v>
      </c>
      <c r="G12">
        <v>1</v>
      </c>
      <c r="H12">
        <v>3</v>
      </c>
      <c r="I12" t="s">
        <v>872</v>
      </c>
      <c r="J12" t="s">
        <v>873</v>
      </c>
      <c r="K12" t="s">
        <v>874</v>
      </c>
      <c r="L12">
        <v>1339</v>
      </c>
      <c r="N12">
        <v>1007</v>
      </c>
      <c r="O12" t="s">
        <v>639</v>
      </c>
      <c r="P12" t="s">
        <v>639</v>
      </c>
      <c r="Q12">
        <v>1</v>
      </c>
      <c r="W12">
        <v>0</v>
      </c>
      <c r="X12">
        <v>-810372023</v>
      </c>
      <c r="Y12">
        <f>AT12</f>
        <v>3.71</v>
      </c>
      <c r="AA12">
        <v>28163.21</v>
      </c>
      <c r="AB12">
        <v>0</v>
      </c>
      <c r="AC12">
        <v>0</v>
      </c>
      <c r="AD12">
        <v>0</v>
      </c>
      <c r="AE12">
        <v>23084.6</v>
      </c>
      <c r="AF12">
        <v>0</v>
      </c>
      <c r="AG12">
        <v>0</v>
      </c>
      <c r="AH12">
        <v>0</v>
      </c>
      <c r="AI12">
        <v>1.22</v>
      </c>
      <c r="AJ12">
        <v>1</v>
      </c>
      <c r="AK12">
        <v>1</v>
      </c>
      <c r="AL12">
        <v>1</v>
      </c>
      <c r="AM12">
        <v>2</v>
      </c>
      <c r="AN12">
        <v>0</v>
      </c>
      <c r="AO12">
        <v>0</v>
      </c>
      <c r="AP12">
        <v>0</v>
      </c>
      <c r="AQ12">
        <v>1</v>
      </c>
      <c r="AR12">
        <v>0</v>
      </c>
      <c r="AS12" t="s">
        <v>3</v>
      </c>
      <c r="AT12">
        <v>3.71</v>
      </c>
      <c r="AU12" t="s">
        <v>3</v>
      </c>
      <c r="AV12">
        <v>0</v>
      </c>
      <c r="AW12">
        <v>2</v>
      </c>
      <c r="AX12">
        <v>32949760</v>
      </c>
      <c r="AY12">
        <v>1</v>
      </c>
      <c r="AZ12">
        <v>0</v>
      </c>
      <c r="BA12">
        <v>12</v>
      </c>
      <c r="BB12">
        <v>1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85643.865999999995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1</v>
      </c>
      <c r="BQ12">
        <v>85643.865999999995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1</v>
      </c>
      <c r="CV12">
        <v>0</v>
      </c>
      <c r="CW12">
        <v>0</v>
      </c>
      <c r="CX12">
        <f>ROUND(Y12*Source!I30,7)</f>
        <v>0</v>
      </c>
      <c r="CY12">
        <f>AA12</f>
        <v>28163.21</v>
      </c>
      <c r="CZ12">
        <f>AE12</f>
        <v>23084.6</v>
      </c>
      <c r="DA12">
        <f>AI12</f>
        <v>1.22</v>
      </c>
      <c r="DB12">
        <f>ROUND(ROUND(AT12*CZ12,2),6)</f>
        <v>85643.87</v>
      </c>
      <c r="DC12">
        <f>ROUND(ROUND(AT12*AG12,2),6)</f>
        <v>0</v>
      </c>
      <c r="DD12" t="s">
        <v>3</v>
      </c>
      <c r="DE12" t="s">
        <v>3</v>
      </c>
      <c r="DF12">
        <f>ROUND(ROUND(AE12*AI12,2)*CX12,2)</f>
        <v>0</v>
      </c>
      <c r="DG12">
        <f t="shared" si="3"/>
        <v>0</v>
      </c>
      <c r="DH12">
        <f t="shared" si="1"/>
        <v>0</v>
      </c>
      <c r="DI12">
        <f t="shared" si="2"/>
        <v>0</v>
      </c>
      <c r="DJ12">
        <f>DF12</f>
        <v>0</v>
      </c>
      <c r="DK12">
        <v>0</v>
      </c>
      <c r="DL12" t="s">
        <v>3</v>
      </c>
      <c r="DM12">
        <v>0</v>
      </c>
      <c r="DN12" t="s">
        <v>3</v>
      </c>
      <c r="DO12">
        <v>0</v>
      </c>
    </row>
    <row r="13" spans="1:119" x14ac:dyDescent="0.2">
      <c r="A13">
        <f>ROW(Source!A31)</f>
        <v>31</v>
      </c>
      <c r="B13">
        <v>32945098</v>
      </c>
      <c r="C13">
        <v>32946134</v>
      </c>
      <c r="D13">
        <v>31838350</v>
      </c>
      <c r="E13">
        <v>114</v>
      </c>
      <c r="F13">
        <v>1</v>
      </c>
      <c r="G13">
        <v>1</v>
      </c>
      <c r="H13">
        <v>1</v>
      </c>
      <c r="I13" t="s">
        <v>846</v>
      </c>
      <c r="J13" t="s">
        <v>3</v>
      </c>
      <c r="K13" t="s">
        <v>847</v>
      </c>
      <c r="L13">
        <v>1191</v>
      </c>
      <c r="N13">
        <v>1013</v>
      </c>
      <c r="O13" t="s">
        <v>848</v>
      </c>
      <c r="P13" t="s">
        <v>848</v>
      </c>
      <c r="Q13">
        <v>1</v>
      </c>
      <c r="W13">
        <v>0</v>
      </c>
      <c r="X13">
        <v>370475345</v>
      </c>
      <c r="Y13">
        <f>AT13</f>
        <v>3.77</v>
      </c>
      <c r="AA13">
        <v>0</v>
      </c>
      <c r="AB13">
        <v>0</v>
      </c>
      <c r="AC13">
        <v>0</v>
      </c>
      <c r="AD13">
        <v>409.14</v>
      </c>
      <c r="AE13">
        <v>0</v>
      </c>
      <c r="AF13">
        <v>0</v>
      </c>
      <c r="AG13">
        <v>0</v>
      </c>
      <c r="AH13">
        <v>409.14</v>
      </c>
      <c r="AI13">
        <v>1</v>
      </c>
      <c r="AJ13">
        <v>1</v>
      </c>
      <c r="AK13">
        <v>1</v>
      </c>
      <c r="AL13">
        <v>1</v>
      </c>
      <c r="AM13">
        <v>-2</v>
      </c>
      <c r="AN13">
        <v>0</v>
      </c>
      <c r="AO13">
        <v>0</v>
      </c>
      <c r="AP13">
        <v>0</v>
      </c>
      <c r="AQ13">
        <v>1</v>
      </c>
      <c r="AR13">
        <v>0</v>
      </c>
      <c r="AS13" t="s">
        <v>3</v>
      </c>
      <c r="AT13">
        <v>3.77</v>
      </c>
      <c r="AU13" t="s">
        <v>3</v>
      </c>
      <c r="AV13">
        <v>1</v>
      </c>
      <c r="AW13">
        <v>2</v>
      </c>
      <c r="AX13">
        <v>32946135</v>
      </c>
      <c r="AY13">
        <v>1</v>
      </c>
      <c r="AZ13">
        <v>0</v>
      </c>
      <c r="BA13">
        <v>13</v>
      </c>
      <c r="BB13">
        <v>1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1542.4577999999999</v>
      </c>
      <c r="BN13">
        <v>3.77</v>
      </c>
      <c r="BO13">
        <v>0</v>
      </c>
      <c r="BP13">
        <v>1</v>
      </c>
      <c r="BQ13">
        <v>0</v>
      </c>
      <c r="BR13">
        <v>0</v>
      </c>
      <c r="BS13">
        <v>0</v>
      </c>
      <c r="BT13">
        <v>1542.4577999999999</v>
      </c>
      <c r="BU13">
        <v>3.77</v>
      </c>
      <c r="BV13">
        <v>0</v>
      </c>
      <c r="BW13">
        <v>1</v>
      </c>
      <c r="CU13">
        <f>ROUND(AT13*Source!I31*AH13*AL13,2)</f>
        <v>0</v>
      </c>
      <c r="CV13">
        <f>ROUND(Y13*Source!I31,7)</f>
        <v>0</v>
      </c>
      <c r="CW13">
        <v>0</v>
      </c>
      <c r="CX13">
        <f>ROUND(Y13*Source!I31,7)</f>
        <v>0</v>
      </c>
      <c r="CY13">
        <f>AD13</f>
        <v>409.14</v>
      </c>
      <c r="CZ13">
        <f>AH13</f>
        <v>409.14</v>
      </c>
      <c r="DA13">
        <f>AL13</f>
        <v>1</v>
      </c>
      <c r="DB13">
        <f>ROUND(ROUND(AT13*CZ13,2),6)</f>
        <v>1542.46</v>
      </c>
      <c r="DC13">
        <f>ROUND(ROUND(AT13*AG13,2),6)</f>
        <v>0</v>
      </c>
      <c r="DD13" t="s">
        <v>3</v>
      </c>
      <c r="DE13" t="s">
        <v>3</v>
      </c>
      <c r="DF13">
        <f t="shared" ref="DF13:DF19" si="4">ROUND(ROUND(AE13,2)*CX13,2)</f>
        <v>0</v>
      </c>
      <c r="DG13">
        <f t="shared" si="3"/>
        <v>0</v>
      </c>
      <c r="DH13">
        <f t="shared" si="1"/>
        <v>0</v>
      </c>
      <c r="DI13">
        <f t="shared" si="2"/>
        <v>0</v>
      </c>
      <c r="DJ13">
        <f>DI13</f>
        <v>0</v>
      </c>
      <c r="DK13">
        <v>1</v>
      </c>
      <c r="DL13" t="s">
        <v>3</v>
      </c>
      <c r="DM13">
        <v>0</v>
      </c>
      <c r="DN13" t="s">
        <v>3</v>
      </c>
      <c r="DO13">
        <v>0</v>
      </c>
    </row>
    <row r="14" spans="1:119" x14ac:dyDescent="0.2">
      <c r="A14">
        <f>ROW(Source!A31)</f>
        <v>31</v>
      </c>
      <c r="B14">
        <v>32945098</v>
      </c>
      <c r="C14">
        <v>32946134</v>
      </c>
      <c r="D14">
        <v>31844302</v>
      </c>
      <c r="E14">
        <v>114</v>
      </c>
      <c r="F14">
        <v>1</v>
      </c>
      <c r="G14">
        <v>1</v>
      </c>
      <c r="H14">
        <v>3</v>
      </c>
      <c r="I14" t="s">
        <v>31</v>
      </c>
      <c r="J14" t="s">
        <v>3</v>
      </c>
      <c r="K14" t="s">
        <v>32</v>
      </c>
      <c r="L14">
        <v>1348</v>
      </c>
      <c r="N14">
        <v>1009</v>
      </c>
      <c r="O14" t="s">
        <v>33</v>
      </c>
      <c r="P14" t="s">
        <v>33</v>
      </c>
      <c r="Q14">
        <v>1000</v>
      </c>
      <c r="W14">
        <v>0</v>
      </c>
      <c r="X14">
        <v>2102561428</v>
      </c>
      <c r="Y14">
        <f>AT14</f>
        <v>0.11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1</v>
      </c>
      <c r="AJ14">
        <v>1</v>
      </c>
      <c r="AK14">
        <v>1</v>
      </c>
      <c r="AL14">
        <v>1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 t="s">
        <v>3</v>
      </c>
      <c r="AT14">
        <v>0.11</v>
      </c>
      <c r="AU14" t="s">
        <v>3</v>
      </c>
      <c r="AV14">
        <v>0</v>
      </c>
      <c r="AW14">
        <v>2</v>
      </c>
      <c r="AX14">
        <v>32946136</v>
      </c>
      <c r="AY14">
        <v>1</v>
      </c>
      <c r="AZ14">
        <v>0</v>
      </c>
      <c r="BA14">
        <v>14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CV14">
        <v>0</v>
      </c>
      <c r="CW14">
        <v>0</v>
      </c>
      <c r="CX14">
        <f>ROUND(Y14*Source!I31,7)</f>
        <v>0</v>
      </c>
      <c r="CY14">
        <f>AA14</f>
        <v>0</v>
      </c>
      <c r="CZ14">
        <f>AE14</f>
        <v>0</v>
      </c>
      <c r="DA14">
        <f>AI14</f>
        <v>1</v>
      </c>
      <c r="DB14">
        <f>ROUND(ROUND(AT14*CZ14,2),6)</f>
        <v>0</v>
      </c>
      <c r="DC14">
        <f>ROUND(ROUND(AT14*AG14,2),6)</f>
        <v>0</v>
      </c>
      <c r="DD14" t="s">
        <v>3</v>
      </c>
      <c r="DE14" t="s">
        <v>3</v>
      </c>
      <c r="DF14">
        <f t="shared" si="4"/>
        <v>0</v>
      </c>
      <c r="DG14">
        <f t="shared" si="3"/>
        <v>0</v>
      </c>
      <c r="DH14">
        <f t="shared" si="1"/>
        <v>0</v>
      </c>
      <c r="DI14">
        <f t="shared" si="2"/>
        <v>0</v>
      </c>
      <c r="DJ14">
        <f>DF14</f>
        <v>0</v>
      </c>
      <c r="DK14">
        <v>0</v>
      </c>
      <c r="DL14" t="s">
        <v>3</v>
      </c>
      <c r="DM14">
        <v>0</v>
      </c>
      <c r="DN14" t="s">
        <v>3</v>
      </c>
      <c r="DO14">
        <v>0</v>
      </c>
    </row>
    <row r="15" spans="1:119" x14ac:dyDescent="0.2">
      <c r="A15">
        <f>ROW(Source!A33)</f>
        <v>33</v>
      </c>
      <c r="B15">
        <v>32945098</v>
      </c>
      <c r="C15">
        <v>32946140</v>
      </c>
      <c r="D15">
        <v>31838380</v>
      </c>
      <c r="E15">
        <v>114</v>
      </c>
      <c r="F15">
        <v>1</v>
      </c>
      <c r="G15">
        <v>1</v>
      </c>
      <c r="H15">
        <v>1</v>
      </c>
      <c r="I15" t="s">
        <v>875</v>
      </c>
      <c r="J15" t="s">
        <v>3</v>
      </c>
      <c r="K15" t="s">
        <v>876</v>
      </c>
      <c r="L15">
        <v>1191</v>
      </c>
      <c r="N15">
        <v>1013</v>
      </c>
      <c r="O15" t="s">
        <v>848</v>
      </c>
      <c r="P15" t="s">
        <v>848</v>
      </c>
      <c r="Q15">
        <v>1</v>
      </c>
      <c r="W15">
        <v>0</v>
      </c>
      <c r="X15">
        <v>1682852000</v>
      </c>
      <c r="Y15">
        <f>(AT15*ROUND(1.15,7))</f>
        <v>43.93</v>
      </c>
      <c r="AA15">
        <v>0</v>
      </c>
      <c r="AB15">
        <v>0</v>
      </c>
      <c r="AC15">
        <v>0</v>
      </c>
      <c r="AD15">
        <v>435.42</v>
      </c>
      <c r="AE15">
        <v>0</v>
      </c>
      <c r="AF15">
        <v>0</v>
      </c>
      <c r="AG15">
        <v>0</v>
      </c>
      <c r="AH15">
        <v>435.42</v>
      </c>
      <c r="AI15">
        <v>1</v>
      </c>
      <c r="AJ15">
        <v>1</v>
      </c>
      <c r="AK15">
        <v>1</v>
      </c>
      <c r="AL15">
        <v>1</v>
      </c>
      <c r="AM15">
        <v>-2</v>
      </c>
      <c r="AN15">
        <v>0</v>
      </c>
      <c r="AO15">
        <v>0</v>
      </c>
      <c r="AP15">
        <v>1</v>
      </c>
      <c r="AQ15">
        <v>1</v>
      </c>
      <c r="AR15">
        <v>0</v>
      </c>
      <c r="AS15" t="s">
        <v>3</v>
      </c>
      <c r="AT15">
        <v>38.200000000000003</v>
      </c>
      <c r="AU15" t="s">
        <v>39</v>
      </c>
      <c r="AV15">
        <v>1</v>
      </c>
      <c r="AW15">
        <v>2</v>
      </c>
      <c r="AX15">
        <v>32946141</v>
      </c>
      <c r="AY15">
        <v>1</v>
      </c>
      <c r="AZ15">
        <v>0</v>
      </c>
      <c r="BA15">
        <v>15</v>
      </c>
      <c r="BB15">
        <v>1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16633.044000000002</v>
      </c>
      <c r="BN15">
        <v>38.200000000000003</v>
      </c>
      <c r="BO15">
        <v>0</v>
      </c>
      <c r="BP15">
        <v>1</v>
      </c>
      <c r="BQ15">
        <v>0</v>
      </c>
      <c r="BR15">
        <v>0</v>
      </c>
      <c r="BS15">
        <v>0</v>
      </c>
      <c r="BT15">
        <v>19128.000599999999</v>
      </c>
      <c r="BU15">
        <v>43.93</v>
      </c>
      <c r="BV15">
        <v>0</v>
      </c>
      <c r="BW15">
        <v>1</v>
      </c>
      <c r="CU15">
        <f>ROUND(AT15*Source!I33*AH15*AL15,2)</f>
        <v>0</v>
      </c>
      <c r="CV15">
        <f>ROUND(Y15*Source!I33,7)</f>
        <v>0</v>
      </c>
      <c r="CW15">
        <v>0</v>
      </c>
      <c r="CX15">
        <f>ROUND(Y15*Source!I33,7)</f>
        <v>0</v>
      </c>
      <c r="CY15">
        <f>AD15</f>
        <v>435.42</v>
      </c>
      <c r="CZ15">
        <f>AH15</f>
        <v>435.42</v>
      </c>
      <c r="DA15">
        <f>AL15</f>
        <v>1</v>
      </c>
      <c r="DB15">
        <f>ROUND((ROUND(AT15*CZ15,2)*ROUND(1.15,7)),6)</f>
        <v>19127.995999999999</v>
      </c>
      <c r="DC15">
        <f>ROUND((ROUND(AT15*AG15,2)*ROUND(1.15,7)),6)</f>
        <v>0</v>
      </c>
      <c r="DD15" t="s">
        <v>3</v>
      </c>
      <c r="DE15" t="s">
        <v>3</v>
      </c>
      <c r="DF15">
        <f t="shared" si="4"/>
        <v>0</v>
      </c>
      <c r="DG15">
        <f t="shared" si="3"/>
        <v>0</v>
      </c>
      <c r="DH15">
        <f t="shared" si="1"/>
        <v>0</v>
      </c>
      <c r="DI15">
        <f t="shared" si="2"/>
        <v>0</v>
      </c>
      <c r="DJ15">
        <f>DI15</f>
        <v>0</v>
      </c>
      <c r="DK15">
        <v>1</v>
      </c>
      <c r="DL15" t="s">
        <v>3</v>
      </c>
      <c r="DM15">
        <v>0</v>
      </c>
      <c r="DN15" t="s">
        <v>3</v>
      </c>
      <c r="DO15">
        <v>0</v>
      </c>
    </row>
    <row r="16" spans="1:119" x14ac:dyDescent="0.2">
      <c r="A16">
        <f>ROW(Source!A33)</f>
        <v>33</v>
      </c>
      <c r="B16">
        <v>32945098</v>
      </c>
      <c r="C16">
        <v>32946140</v>
      </c>
      <c r="D16">
        <v>31838589</v>
      </c>
      <c r="E16">
        <v>114</v>
      </c>
      <c r="F16">
        <v>1</v>
      </c>
      <c r="G16">
        <v>1</v>
      </c>
      <c r="H16">
        <v>1</v>
      </c>
      <c r="I16" t="s">
        <v>849</v>
      </c>
      <c r="J16" t="s">
        <v>3</v>
      </c>
      <c r="K16" t="s">
        <v>850</v>
      </c>
      <c r="L16">
        <v>1191</v>
      </c>
      <c r="N16">
        <v>1013</v>
      </c>
      <c r="O16" t="s">
        <v>848</v>
      </c>
      <c r="P16" t="s">
        <v>848</v>
      </c>
      <c r="Q16">
        <v>1</v>
      </c>
      <c r="W16">
        <v>0</v>
      </c>
      <c r="X16">
        <v>-1417349443</v>
      </c>
      <c r="Y16">
        <f>(AT16*ROUND(1.25,7))</f>
        <v>1.0625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1</v>
      </c>
      <c r="AJ16">
        <v>1</v>
      </c>
      <c r="AK16">
        <v>1</v>
      </c>
      <c r="AL16">
        <v>1</v>
      </c>
      <c r="AM16">
        <v>-2</v>
      </c>
      <c r="AN16">
        <v>0</v>
      </c>
      <c r="AO16">
        <v>0</v>
      </c>
      <c r="AP16">
        <v>1</v>
      </c>
      <c r="AQ16">
        <v>1</v>
      </c>
      <c r="AR16">
        <v>0</v>
      </c>
      <c r="AS16" t="s">
        <v>3</v>
      </c>
      <c r="AT16">
        <v>0.85</v>
      </c>
      <c r="AU16" t="s">
        <v>38</v>
      </c>
      <c r="AV16">
        <v>2</v>
      </c>
      <c r="AW16">
        <v>2</v>
      </c>
      <c r="AX16">
        <v>32946142</v>
      </c>
      <c r="AY16">
        <v>1</v>
      </c>
      <c r="AZ16">
        <v>0</v>
      </c>
      <c r="BA16">
        <v>16</v>
      </c>
      <c r="BB16">
        <v>1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CV16">
        <v>0</v>
      </c>
      <c r="CW16">
        <v>0</v>
      </c>
      <c r="CX16">
        <f>ROUND(Y16*Source!I33,7)</f>
        <v>0</v>
      </c>
      <c r="CY16">
        <f>AD16</f>
        <v>0</v>
      </c>
      <c r="CZ16">
        <f>AH16</f>
        <v>0</v>
      </c>
      <c r="DA16">
        <f>AL16</f>
        <v>1</v>
      </c>
      <c r="DB16">
        <f>ROUND((ROUND(AT16*CZ16,2)*ROUND(1.25,7)),6)</f>
        <v>0</v>
      </c>
      <c r="DC16">
        <f>ROUND((ROUND(AT16*AG16,2)*ROUND(1.25,7)),6)</f>
        <v>0</v>
      </c>
      <c r="DD16" t="s">
        <v>3</v>
      </c>
      <c r="DE16" t="s">
        <v>3</v>
      </c>
      <c r="DF16">
        <f t="shared" si="4"/>
        <v>0</v>
      </c>
      <c r="DG16">
        <f t="shared" si="3"/>
        <v>0</v>
      </c>
      <c r="DH16">
        <f t="shared" si="1"/>
        <v>0</v>
      </c>
      <c r="DI16">
        <f t="shared" si="2"/>
        <v>0</v>
      </c>
      <c r="DJ16">
        <f>DI16</f>
        <v>0</v>
      </c>
      <c r="DK16">
        <v>0</v>
      </c>
      <c r="DL16" t="s">
        <v>3</v>
      </c>
      <c r="DM16">
        <v>0</v>
      </c>
      <c r="DN16" t="s">
        <v>3</v>
      </c>
      <c r="DO16">
        <v>0</v>
      </c>
    </row>
    <row r="17" spans="1:119" x14ac:dyDescent="0.2">
      <c r="A17">
        <f>ROW(Source!A33)</f>
        <v>33</v>
      </c>
      <c r="B17">
        <v>32945098</v>
      </c>
      <c r="C17">
        <v>32946140</v>
      </c>
      <c r="D17">
        <v>31966102</v>
      </c>
      <c r="E17">
        <v>1</v>
      </c>
      <c r="F17">
        <v>1</v>
      </c>
      <c r="G17">
        <v>1</v>
      </c>
      <c r="H17">
        <v>2</v>
      </c>
      <c r="I17" t="s">
        <v>851</v>
      </c>
      <c r="J17" t="s">
        <v>852</v>
      </c>
      <c r="K17" t="s">
        <v>853</v>
      </c>
      <c r="L17">
        <v>1368</v>
      </c>
      <c r="N17">
        <v>1011</v>
      </c>
      <c r="O17" t="s">
        <v>854</v>
      </c>
      <c r="P17" t="s">
        <v>854</v>
      </c>
      <c r="Q17">
        <v>1</v>
      </c>
      <c r="W17">
        <v>0</v>
      </c>
      <c r="X17">
        <v>-92307625</v>
      </c>
      <c r="Y17">
        <f>(AT17*ROUND(1.25,7))</f>
        <v>0.4375</v>
      </c>
      <c r="AA17">
        <v>0</v>
      </c>
      <c r="AB17">
        <v>54.86</v>
      </c>
      <c r="AC17">
        <v>446.68</v>
      </c>
      <c r="AD17">
        <v>0</v>
      </c>
      <c r="AE17">
        <v>0</v>
      </c>
      <c r="AF17">
        <v>37.32</v>
      </c>
      <c r="AG17">
        <v>446.68</v>
      </c>
      <c r="AH17">
        <v>0</v>
      </c>
      <c r="AI17">
        <v>1</v>
      </c>
      <c r="AJ17">
        <v>1.47</v>
      </c>
      <c r="AK17">
        <v>1</v>
      </c>
      <c r="AL17">
        <v>1</v>
      </c>
      <c r="AM17">
        <v>2</v>
      </c>
      <c r="AN17">
        <v>0</v>
      </c>
      <c r="AO17">
        <v>0</v>
      </c>
      <c r="AP17">
        <v>1</v>
      </c>
      <c r="AQ17">
        <v>1</v>
      </c>
      <c r="AR17">
        <v>0</v>
      </c>
      <c r="AS17" t="s">
        <v>3</v>
      </c>
      <c r="AT17">
        <v>0.35</v>
      </c>
      <c r="AU17" t="s">
        <v>38</v>
      </c>
      <c r="AV17">
        <v>1</v>
      </c>
      <c r="AW17">
        <v>2</v>
      </c>
      <c r="AX17">
        <v>32946143</v>
      </c>
      <c r="AY17">
        <v>1</v>
      </c>
      <c r="AZ17">
        <v>0</v>
      </c>
      <c r="BA17">
        <v>17</v>
      </c>
      <c r="BB17">
        <v>1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13.061999999999999</v>
      </c>
      <c r="BL17">
        <v>156.33799999999999</v>
      </c>
      <c r="BM17">
        <v>0</v>
      </c>
      <c r="BN17">
        <v>0</v>
      </c>
      <c r="BO17">
        <v>0.35</v>
      </c>
      <c r="BP17">
        <v>1</v>
      </c>
      <c r="BQ17">
        <v>0</v>
      </c>
      <c r="BR17">
        <v>16.327500000000001</v>
      </c>
      <c r="BS17">
        <v>195.42250000000001</v>
      </c>
      <c r="BT17">
        <v>0</v>
      </c>
      <c r="BU17">
        <v>0</v>
      </c>
      <c r="BV17">
        <v>0.4375</v>
      </c>
      <c r="BW17">
        <v>1</v>
      </c>
      <c r="CV17">
        <v>0</v>
      </c>
      <c r="CW17">
        <f>ROUND(Y17*Source!I33*DO17,7)</f>
        <v>0</v>
      </c>
      <c r="CX17">
        <f>ROUND(Y17*Source!I33,7)</f>
        <v>0</v>
      </c>
      <c r="CY17">
        <f>AB17</f>
        <v>54.86</v>
      </c>
      <c r="CZ17">
        <f>AF17</f>
        <v>37.32</v>
      </c>
      <c r="DA17">
        <f>AJ17</f>
        <v>1.47</v>
      </c>
      <c r="DB17">
        <f>ROUND((ROUND(AT17*CZ17,2)*ROUND(1.25,7)),6)</f>
        <v>16.324999999999999</v>
      </c>
      <c r="DC17">
        <f>ROUND((ROUND(AT17*AG17,2)*ROUND(1.25,7)),6)</f>
        <v>195.42500000000001</v>
      </c>
      <c r="DD17" t="s">
        <v>3</v>
      </c>
      <c r="DE17" t="s">
        <v>3</v>
      </c>
      <c r="DF17">
        <f t="shared" si="4"/>
        <v>0</v>
      </c>
      <c r="DG17">
        <f>ROUND(ROUND(AF17*AJ17,2)*CX17,2)</f>
        <v>0</v>
      </c>
      <c r="DH17">
        <f t="shared" si="1"/>
        <v>0</v>
      </c>
      <c r="DI17">
        <f t="shared" si="2"/>
        <v>0</v>
      </c>
      <c r="DJ17">
        <f>DG17+DH17</f>
        <v>0</v>
      </c>
      <c r="DK17">
        <v>0</v>
      </c>
      <c r="DL17" t="s">
        <v>855</v>
      </c>
      <c r="DM17">
        <v>3</v>
      </c>
      <c r="DN17" t="s">
        <v>848</v>
      </c>
      <c r="DO17">
        <v>1</v>
      </c>
    </row>
    <row r="18" spans="1:119" x14ac:dyDescent="0.2">
      <c r="A18">
        <f>ROW(Source!A33)</f>
        <v>33</v>
      </c>
      <c r="B18">
        <v>32945098</v>
      </c>
      <c r="C18">
        <v>32946140</v>
      </c>
      <c r="D18">
        <v>31966811</v>
      </c>
      <c r="E18">
        <v>1</v>
      </c>
      <c r="F18">
        <v>1</v>
      </c>
      <c r="G18">
        <v>1</v>
      </c>
      <c r="H18">
        <v>2</v>
      </c>
      <c r="I18" t="s">
        <v>858</v>
      </c>
      <c r="J18" t="s">
        <v>859</v>
      </c>
      <c r="K18" t="s">
        <v>860</v>
      </c>
      <c r="L18">
        <v>1368</v>
      </c>
      <c r="N18">
        <v>1011</v>
      </c>
      <c r="O18" t="s">
        <v>854</v>
      </c>
      <c r="P18" t="s">
        <v>854</v>
      </c>
      <c r="Q18">
        <v>1</v>
      </c>
      <c r="W18">
        <v>0</v>
      </c>
      <c r="X18">
        <v>-1152394969</v>
      </c>
      <c r="Y18">
        <f>(AT18*ROUND(1.25,7))</f>
        <v>0.625</v>
      </c>
      <c r="AA18">
        <v>0</v>
      </c>
      <c r="AB18">
        <v>605.36</v>
      </c>
      <c r="AC18">
        <v>502.98</v>
      </c>
      <c r="AD18">
        <v>0</v>
      </c>
      <c r="AE18">
        <v>0</v>
      </c>
      <c r="AF18">
        <v>605.36</v>
      </c>
      <c r="AG18">
        <v>502.98</v>
      </c>
      <c r="AH18">
        <v>0</v>
      </c>
      <c r="AI18">
        <v>1</v>
      </c>
      <c r="AJ18">
        <v>1</v>
      </c>
      <c r="AK18">
        <v>1</v>
      </c>
      <c r="AL18">
        <v>1</v>
      </c>
      <c r="AM18">
        <v>-2</v>
      </c>
      <c r="AN18">
        <v>0</v>
      </c>
      <c r="AO18">
        <v>0</v>
      </c>
      <c r="AP18">
        <v>1</v>
      </c>
      <c r="AQ18">
        <v>1</v>
      </c>
      <c r="AR18">
        <v>0</v>
      </c>
      <c r="AS18" t="s">
        <v>3</v>
      </c>
      <c r="AT18">
        <v>0.5</v>
      </c>
      <c r="AU18" t="s">
        <v>38</v>
      </c>
      <c r="AV18">
        <v>1</v>
      </c>
      <c r="AW18">
        <v>2</v>
      </c>
      <c r="AX18">
        <v>32946144</v>
      </c>
      <c r="AY18">
        <v>1</v>
      </c>
      <c r="AZ18">
        <v>0</v>
      </c>
      <c r="BA18">
        <v>18</v>
      </c>
      <c r="BB18">
        <v>1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302.68</v>
      </c>
      <c r="BL18">
        <v>251.49</v>
      </c>
      <c r="BM18">
        <v>0</v>
      </c>
      <c r="BN18">
        <v>0</v>
      </c>
      <c r="BO18">
        <v>0.5</v>
      </c>
      <c r="BP18">
        <v>1</v>
      </c>
      <c r="BQ18">
        <v>0</v>
      </c>
      <c r="BR18">
        <v>378.35</v>
      </c>
      <c r="BS18">
        <v>314.36250000000001</v>
      </c>
      <c r="BT18">
        <v>0</v>
      </c>
      <c r="BU18">
        <v>0</v>
      </c>
      <c r="BV18">
        <v>0.625</v>
      </c>
      <c r="BW18">
        <v>1</v>
      </c>
      <c r="CV18">
        <v>0</v>
      </c>
      <c r="CW18">
        <f>ROUND(Y18*Source!I33*DO18,7)</f>
        <v>0</v>
      </c>
      <c r="CX18">
        <f>ROUND(Y18*Source!I33,7)</f>
        <v>0</v>
      </c>
      <c r="CY18">
        <f>AB18</f>
        <v>605.36</v>
      </c>
      <c r="CZ18">
        <f>AF18</f>
        <v>605.36</v>
      </c>
      <c r="DA18">
        <f>AJ18</f>
        <v>1</v>
      </c>
      <c r="DB18">
        <f>ROUND((ROUND(AT18*CZ18,2)*ROUND(1.25,7)),6)</f>
        <v>378.35</v>
      </c>
      <c r="DC18">
        <f>ROUND((ROUND(AT18*AG18,2)*ROUND(1.25,7)),6)</f>
        <v>314.36250000000001</v>
      </c>
      <c r="DD18" t="s">
        <v>3</v>
      </c>
      <c r="DE18" t="s">
        <v>3</v>
      </c>
      <c r="DF18">
        <f t="shared" si="4"/>
        <v>0</v>
      </c>
      <c r="DG18">
        <f t="shared" ref="DG18:DG23" si="5">ROUND(ROUND(AF18,2)*CX18,2)</f>
        <v>0</v>
      </c>
      <c r="DH18">
        <f t="shared" si="1"/>
        <v>0</v>
      </c>
      <c r="DI18">
        <f t="shared" si="2"/>
        <v>0</v>
      </c>
      <c r="DJ18">
        <f>DG18+DH18</f>
        <v>0</v>
      </c>
      <c r="DK18">
        <v>1</v>
      </c>
      <c r="DL18" t="s">
        <v>861</v>
      </c>
      <c r="DM18">
        <v>4</v>
      </c>
      <c r="DN18" t="s">
        <v>848</v>
      </c>
      <c r="DO18">
        <v>1</v>
      </c>
    </row>
    <row r="19" spans="1:119" x14ac:dyDescent="0.2">
      <c r="A19">
        <f>ROW(Source!A33)</f>
        <v>33</v>
      </c>
      <c r="B19">
        <v>32945098</v>
      </c>
      <c r="C19">
        <v>32946140</v>
      </c>
      <c r="D19">
        <v>31838894</v>
      </c>
      <c r="E19">
        <v>114</v>
      </c>
      <c r="F19">
        <v>1</v>
      </c>
      <c r="G19">
        <v>1</v>
      </c>
      <c r="H19">
        <v>3</v>
      </c>
      <c r="I19" t="s">
        <v>62</v>
      </c>
      <c r="J19" t="s">
        <v>3</v>
      </c>
      <c r="K19" t="s">
        <v>63</v>
      </c>
      <c r="L19">
        <v>1327</v>
      </c>
      <c r="N19">
        <v>1005</v>
      </c>
      <c r="O19" t="s">
        <v>64</v>
      </c>
      <c r="P19" t="s">
        <v>64</v>
      </c>
      <c r="Q19">
        <v>1</v>
      </c>
      <c r="W19">
        <v>0</v>
      </c>
      <c r="X19">
        <v>-664984921</v>
      </c>
      <c r="Y19">
        <f>AT19</f>
        <v>102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1</v>
      </c>
      <c r="AJ19">
        <v>1</v>
      </c>
      <c r="AK19">
        <v>1</v>
      </c>
      <c r="AL19">
        <v>1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 t="s">
        <v>3</v>
      </c>
      <c r="AT19">
        <v>102</v>
      </c>
      <c r="AU19" t="s">
        <v>3</v>
      </c>
      <c r="AV19">
        <v>0</v>
      </c>
      <c r="AW19">
        <v>2</v>
      </c>
      <c r="AX19">
        <v>32946145</v>
      </c>
      <c r="AY19">
        <v>1</v>
      </c>
      <c r="AZ19">
        <v>0</v>
      </c>
      <c r="BA19">
        <v>19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CV19">
        <v>0</v>
      </c>
      <c r="CW19">
        <v>0</v>
      </c>
      <c r="CX19">
        <f>ROUND(Y19*Source!I33,7)</f>
        <v>0</v>
      </c>
      <c r="CY19">
        <f>AA19</f>
        <v>0</v>
      </c>
      <c r="CZ19">
        <f>AE19</f>
        <v>0</v>
      </c>
      <c r="DA19">
        <f>AI19</f>
        <v>1</v>
      </c>
      <c r="DB19">
        <f>ROUND(ROUND(AT19*CZ19,2),6)</f>
        <v>0</v>
      </c>
      <c r="DC19">
        <f>ROUND(ROUND(AT19*AG19,2),6)</f>
        <v>0</v>
      </c>
      <c r="DD19" t="s">
        <v>3</v>
      </c>
      <c r="DE19" t="s">
        <v>3</v>
      </c>
      <c r="DF19">
        <f t="shared" si="4"/>
        <v>0</v>
      </c>
      <c r="DG19">
        <f t="shared" si="5"/>
        <v>0</v>
      </c>
      <c r="DH19">
        <f t="shared" si="1"/>
        <v>0</v>
      </c>
      <c r="DI19">
        <f t="shared" si="2"/>
        <v>0</v>
      </c>
      <c r="DJ19">
        <f>DF19</f>
        <v>0</v>
      </c>
      <c r="DK19">
        <v>0</v>
      </c>
      <c r="DL19" t="s">
        <v>3</v>
      </c>
      <c r="DM19">
        <v>0</v>
      </c>
      <c r="DN19" t="s">
        <v>3</v>
      </c>
      <c r="DO19">
        <v>0</v>
      </c>
    </row>
    <row r="20" spans="1:119" x14ac:dyDescent="0.2">
      <c r="A20">
        <f>ROW(Source!A33)</f>
        <v>33</v>
      </c>
      <c r="B20">
        <v>32945098</v>
      </c>
      <c r="C20">
        <v>32946140</v>
      </c>
      <c r="D20">
        <v>31913418</v>
      </c>
      <c r="E20">
        <v>1</v>
      </c>
      <c r="F20">
        <v>1</v>
      </c>
      <c r="G20">
        <v>1</v>
      </c>
      <c r="H20">
        <v>3</v>
      </c>
      <c r="I20" t="s">
        <v>877</v>
      </c>
      <c r="J20" t="s">
        <v>878</v>
      </c>
      <c r="K20" t="s">
        <v>879</v>
      </c>
      <c r="L20">
        <v>1346</v>
      </c>
      <c r="N20">
        <v>1009</v>
      </c>
      <c r="O20" t="s">
        <v>68</v>
      </c>
      <c r="P20" t="s">
        <v>68</v>
      </c>
      <c r="Q20">
        <v>1</v>
      </c>
      <c r="W20">
        <v>0</v>
      </c>
      <c r="X20">
        <v>-130701290</v>
      </c>
      <c r="Y20">
        <f>AT20</f>
        <v>0.5</v>
      </c>
      <c r="AA20">
        <v>83.04</v>
      </c>
      <c r="AB20">
        <v>0</v>
      </c>
      <c r="AC20">
        <v>0</v>
      </c>
      <c r="AD20">
        <v>0</v>
      </c>
      <c r="AE20">
        <v>56.11</v>
      </c>
      <c r="AF20">
        <v>0</v>
      </c>
      <c r="AG20">
        <v>0</v>
      </c>
      <c r="AH20">
        <v>0</v>
      </c>
      <c r="AI20">
        <v>1.48</v>
      </c>
      <c r="AJ20">
        <v>1</v>
      </c>
      <c r="AK20">
        <v>1</v>
      </c>
      <c r="AL20">
        <v>1</v>
      </c>
      <c r="AM20">
        <v>2</v>
      </c>
      <c r="AN20">
        <v>0</v>
      </c>
      <c r="AO20">
        <v>0</v>
      </c>
      <c r="AP20">
        <v>0</v>
      </c>
      <c r="AQ20">
        <v>1</v>
      </c>
      <c r="AR20">
        <v>0</v>
      </c>
      <c r="AS20" t="s">
        <v>3</v>
      </c>
      <c r="AT20">
        <v>0.5</v>
      </c>
      <c r="AU20" t="s">
        <v>3</v>
      </c>
      <c r="AV20">
        <v>0</v>
      </c>
      <c r="AW20">
        <v>2</v>
      </c>
      <c r="AX20">
        <v>32946146</v>
      </c>
      <c r="AY20">
        <v>1</v>
      </c>
      <c r="AZ20">
        <v>0</v>
      </c>
      <c r="BA20">
        <v>20</v>
      </c>
      <c r="BB20">
        <v>1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28.055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1</v>
      </c>
      <c r="BQ20">
        <v>28.055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1</v>
      </c>
      <c r="CV20">
        <v>0</v>
      </c>
      <c r="CW20">
        <v>0</v>
      </c>
      <c r="CX20">
        <f>ROUND(Y20*Source!I33,7)</f>
        <v>0</v>
      </c>
      <c r="CY20">
        <f>AA20</f>
        <v>83.04</v>
      </c>
      <c r="CZ20">
        <f>AE20</f>
        <v>56.11</v>
      </c>
      <c r="DA20">
        <f>AI20</f>
        <v>1.48</v>
      </c>
      <c r="DB20">
        <f>ROUND(ROUND(AT20*CZ20,2),6)</f>
        <v>28.06</v>
      </c>
      <c r="DC20">
        <f>ROUND(ROUND(AT20*AG20,2),6)</f>
        <v>0</v>
      </c>
      <c r="DD20" t="s">
        <v>3</v>
      </c>
      <c r="DE20" t="s">
        <v>3</v>
      </c>
      <c r="DF20">
        <f>ROUND(ROUND(AE20*AI20,2)*CX20,2)</f>
        <v>0</v>
      </c>
      <c r="DG20">
        <f t="shared" si="5"/>
        <v>0</v>
      </c>
      <c r="DH20">
        <f t="shared" si="1"/>
        <v>0</v>
      </c>
      <c r="DI20">
        <f t="shared" si="2"/>
        <v>0</v>
      </c>
      <c r="DJ20">
        <f>DF20</f>
        <v>0</v>
      </c>
      <c r="DK20">
        <v>0</v>
      </c>
      <c r="DL20" t="s">
        <v>3</v>
      </c>
      <c r="DM20">
        <v>0</v>
      </c>
      <c r="DN20" t="s">
        <v>3</v>
      </c>
      <c r="DO20">
        <v>0</v>
      </c>
    </row>
    <row r="21" spans="1:119" x14ac:dyDescent="0.2">
      <c r="A21">
        <f>ROW(Source!A33)</f>
        <v>33</v>
      </c>
      <c r="B21">
        <v>32945098</v>
      </c>
      <c r="C21">
        <v>32946140</v>
      </c>
      <c r="D21">
        <v>31842075</v>
      </c>
      <c r="E21">
        <v>114</v>
      </c>
      <c r="F21">
        <v>1</v>
      </c>
      <c r="G21">
        <v>1</v>
      </c>
      <c r="H21">
        <v>3</v>
      </c>
      <c r="I21" t="s">
        <v>66</v>
      </c>
      <c r="J21" t="s">
        <v>3</v>
      </c>
      <c r="K21" t="s">
        <v>67</v>
      </c>
      <c r="L21">
        <v>1346</v>
      </c>
      <c r="N21">
        <v>1009</v>
      </c>
      <c r="O21" t="s">
        <v>68</v>
      </c>
      <c r="P21" t="s">
        <v>68</v>
      </c>
      <c r="Q21">
        <v>1</v>
      </c>
      <c r="W21">
        <v>0</v>
      </c>
      <c r="X21">
        <v>-320553479</v>
      </c>
      <c r="Y21">
        <f>AT21</f>
        <v>50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1</v>
      </c>
      <c r="AJ21">
        <v>1</v>
      </c>
      <c r="AK21">
        <v>1</v>
      </c>
      <c r="AL21">
        <v>1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 t="s">
        <v>3</v>
      </c>
      <c r="AT21">
        <v>50</v>
      </c>
      <c r="AU21" t="s">
        <v>3</v>
      </c>
      <c r="AV21">
        <v>0</v>
      </c>
      <c r="AW21">
        <v>2</v>
      </c>
      <c r="AX21">
        <v>32946147</v>
      </c>
      <c r="AY21">
        <v>1</v>
      </c>
      <c r="AZ21">
        <v>0</v>
      </c>
      <c r="BA21">
        <v>21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CV21">
        <v>0</v>
      </c>
      <c r="CW21">
        <v>0</v>
      </c>
      <c r="CX21">
        <f>ROUND(Y21*Source!I33,7)</f>
        <v>0</v>
      </c>
      <c r="CY21">
        <f>AA21</f>
        <v>0</v>
      </c>
      <c r="CZ21">
        <f>AE21</f>
        <v>0</v>
      </c>
      <c r="DA21">
        <f>AI21</f>
        <v>1</v>
      </c>
      <c r="DB21">
        <f>ROUND(ROUND(AT21*CZ21,2),6)</f>
        <v>0</v>
      </c>
      <c r="DC21">
        <f>ROUND(ROUND(AT21*AG21,2),6)</f>
        <v>0</v>
      </c>
      <c r="DD21" t="s">
        <v>3</v>
      </c>
      <c r="DE21" t="s">
        <v>3</v>
      </c>
      <c r="DF21">
        <f>ROUND(ROUND(AE21,2)*CX21,2)</f>
        <v>0</v>
      </c>
      <c r="DG21">
        <f t="shared" si="5"/>
        <v>0</v>
      </c>
      <c r="DH21">
        <f t="shared" si="1"/>
        <v>0</v>
      </c>
      <c r="DI21">
        <f t="shared" si="2"/>
        <v>0</v>
      </c>
      <c r="DJ21">
        <f>DF21</f>
        <v>0</v>
      </c>
      <c r="DK21">
        <v>0</v>
      </c>
      <c r="DL21" t="s">
        <v>3</v>
      </c>
      <c r="DM21">
        <v>0</v>
      </c>
      <c r="DN21" t="s">
        <v>3</v>
      </c>
      <c r="DO21">
        <v>0</v>
      </c>
    </row>
    <row r="22" spans="1:119" x14ac:dyDescent="0.2">
      <c r="A22">
        <f>ROW(Source!A38)</f>
        <v>38</v>
      </c>
      <c r="B22">
        <v>32945098</v>
      </c>
      <c r="C22">
        <v>32946197</v>
      </c>
      <c r="D22">
        <v>31838391</v>
      </c>
      <c r="E22">
        <v>114</v>
      </c>
      <c r="F22">
        <v>1</v>
      </c>
      <c r="G22">
        <v>1</v>
      </c>
      <c r="H22">
        <v>1</v>
      </c>
      <c r="I22" t="s">
        <v>856</v>
      </c>
      <c r="J22" t="s">
        <v>3</v>
      </c>
      <c r="K22" t="s">
        <v>857</v>
      </c>
      <c r="L22">
        <v>1191</v>
      </c>
      <c r="N22">
        <v>1013</v>
      </c>
      <c r="O22" t="s">
        <v>848</v>
      </c>
      <c r="P22" t="s">
        <v>848</v>
      </c>
      <c r="Q22">
        <v>1</v>
      </c>
      <c r="W22">
        <v>0</v>
      </c>
      <c r="X22">
        <v>-1833565283</v>
      </c>
      <c r="Y22">
        <f>(AT22*ROUND(1.15,7))</f>
        <v>8.831999999999999</v>
      </c>
      <c r="AA22">
        <v>0</v>
      </c>
      <c r="AB22">
        <v>0</v>
      </c>
      <c r="AC22">
        <v>0</v>
      </c>
      <c r="AD22">
        <v>446.68</v>
      </c>
      <c r="AE22">
        <v>0</v>
      </c>
      <c r="AF22">
        <v>0</v>
      </c>
      <c r="AG22">
        <v>0</v>
      </c>
      <c r="AH22">
        <v>446.68</v>
      </c>
      <c r="AI22">
        <v>1</v>
      </c>
      <c r="AJ22">
        <v>1</v>
      </c>
      <c r="AK22">
        <v>1</v>
      </c>
      <c r="AL22">
        <v>1</v>
      </c>
      <c r="AM22">
        <v>-2</v>
      </c>
      <c r="AN22">
        <v>0</v>
      </c>
      <c r="AO22">
        <v>0</v>
      </c>
      <c r="AP22">
        <v>1</v>
      </c>
      <c r="AQ22">
        <v>1</v>
      </c>
      <c r="AR22">
        <v>0</v>
      </c>
      <c r="AS22" t="s">
        <v>3</v>
      </c>
      <c r="AT22">
        <v>7.68</v>
      </c>
      <c r="AU22" t="s">
        <v>39</v>
      </c>
      <c r="AV22">
        <v>1</v>
      </c>
      <c r="AW22">
        <v>2</v>
      </c>
      <c r="AX22">
        <v>32946198</v>
      </c>
      <c r="AY22">
        <v>1</v>
      </c>
      <c r="AZ22">
        <v>0</v>
      </c>
      <c r="BA22">
        <v>22</v>
      </c>
      <c r="BB22">
        <v>1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3430.5023999999999</v>
      </c>
      <c r="BN22">
        <v>7.68</v>
      </c>
      <c r="BO22">
        <v>0</v>
      </c>
      <c r="BP22">
        <v>1</v>
      </c>
      <c r="BQ22">
        <v>0</v>
      </c>
      <c r="BR22">
        <v>0</v>
      </c>
      <c r="BS22">
        <v>0</v>
      </c>
      <c r="BT22">
        <v>3945.0777599999997</v>
      </c>
      <c r="BU22">
        <v>8.831999999999999</v>
      </c>
      <c r="BV22">
        <v>0</v>
      </c>
      <c r="BW22">
        <v>1</v>
      </c>
      <c r="CU22">
        <f>ROUND(AT22*Source!I38*AH22*AL22,2)</f>
        <v>0</v>
      </c>
      <c r="CV22">
        <f>ROUND(Y22*Source!I38,7)</f>
        <v>0</v>
      </c>
      <c r="CW22">
        <v>0</v>
      </c>
      <c r="CX22">
        <f>ROUND(Y22*Source!I38,7)</f>
        <v>0</v>
      </c>
      <c r="CY22">
        <f>AD22</f>
        <v>446.68</v>
      </c>
      <c r="CZ22">
        <f>AH22</f>
        <v>446.68</v>
      </c>
      <c r="DA22">
        <f>AL22</f>
        <v>1</v>
      </c>
      <c r="DB22">
        <f>ROUND((ROUND(AT22*CZ22,2)*ROUND(1.15,7)),6)</f>
        <v>3945.0749999999998</v>
      </c>
      <c r="DC22">
        <f>ROUND((ROUND(AT22*AG22,2)*ROUND(1.15,7)),6)</f>
        <v>0</v>
      </c>
      <c r="DD22" t="s">
        <v>3</v>
      </c>
      <c r="DE22" t="s">
        <v>3</v>
      </c>
      <c r="DF22">
        <f>ROUND(ROUND(AE22,2)*CX22,2)</f>
        <v>0</v>
      </c>
      <c r="DG22">
        <f t="shared" si="5"/>
        <v>0</v>
      </c>
      <c r="DH22">
        <f t="shared" si="1"/>
        <v>0</v>
      </c>
      <c r="DI22">
        <f t="shared" si="2"/>
        <v>0</v>
      </c>
      <c r="DJ22">
        <f>DI22</f>
        <v>0</v>
      </c>
      <c r="DK22">
        <v>1</v>
      </c>
      <c r="DL22" t="s">
        <v>3</v>
      </c>
      <c r="DM22">
        <v>0</v>
      </c>
      <c r="DN22" t="s">
        <v>3</v>
      </c>
      <c r="DO22">
        <v>0</v>
      </c>
    </row>
    <row r="23" spans="1:119" x14ac:dyDescent="0.2">
      <c r="A23">
        <f>ROW(Source!A38)</f>
        <v>38</v>
      </c>
      <c r="B23">
        <v>32945098</v>
      </c>
      <c r="C23">
        <v>32946197</v>
      </c>
      <c r="D23">
        <v>31838589</v>
      </c>
      <c r="E23">
        <v>114</v>
      </c>
      <c r="F23">
        <v>1</v>
      </c>
      <c r="G23">
        <v>1</v>
      </c>
      <c r="H23">
        <v>1</v>
      </c>
      <c r="I23" t="s">
        <v>849</v>
      </c>
      <c r="J23" t="s">
        <v>3</v>
      </c>
      <c r="K23" t="s">
        <v>850</v>
      </c>
      <c r="L23">
        <v>1191</v>
      </c>
      <c r="N23">
        <v>1013</v>
      </c>
      <c r="O23" t="s">
        <v>848</v>
      </c>
      <c r="P23" t="s">
        <v>848</v>
      </c>
      <c r="Q23">
        <v>1</v>
      </c>
      <c r="W23">
        <v>0</v>
      </c>
      <c r="X23">
        <v>-1417349443</v>
      </c>
      <c r="Y23">
        <f>(AT23*ROUND(1.25,7))</f>
        <v>0.11249999999999999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1</v>
      </c>
      <c r="AJ23">
        <v>1</v>
      </c>
      <c r="AK23">
        <v>1</v>
      </c>
      <c r="AL23">
        <v>1</v>
      </c>
      <c r="AM23">
        <v>-2</v>
      </c>
      <c r="AN23">
        <v>0</v>
      </c>
      <c r="AO23">
        <v>0</v>
      </c>
      <c r="AP23">
        <v>1</v>
      </c>
      <c r="AQ23">
        <v>1</v>
      </c>
      <c r="AR23">
        <v>0</v>
      </c>
      <c r="AS23" t="s">
        <v>3</v>
      </c>
      <c r="AT23">
        <v>0.09</v>
      </c>
      <c r="AU23" t="s">
        <v>38</v>
      </c>
      <c r="AV23">
        <v>2</v>
      </c>
      <c r="AW23">
        <v>2</v>
      </c>
      <c r="AX23">
        <v>32946199</v>
      </c>
      <c r="AY23">
        <v>1</v>
      </c>
      <c r="AZ23">
        <v>0</v>
      </c>
      <c r="BA23">
        <v>23</v>
      </c>
      <c r="BB23">
        <v>1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CV23">
        <v>0</v>
      </c>
      <c r="CW23">
        <v>0</v>
      </c>
      <c r="CX23">
        <f>ROUND(Y23*Source!I38,7)</f>
        <v>0</v>
      </c>
      <c r="CY23">
        <f>AD23</f>
        <v>0</v>
      </c>
      <c r="CZ23">
        <f>AH23</f>
        <v>0</v>
      </c>
      <c r="DA23">
        <f>AL23</f>
        <v>1</v>
      </c>
      <c r="DB23">
        <f>ROUND((ROUND(AT23*CZ23,2)*ROUND(1.25,7)),6)</f>
        <v>0</v>
      </c>
      <c r="DC23">
        <f>ROUND((ROUND(AT23*AG23,2)*ROUND(1.25,7)),6)</f>
        <v>0</v>
      </c>
      <c r="DD23" t="s">
        <v>3</v>
      </c>
      <c r="DE23" t="s">
        <v>3</v>
      </c>
      <c r="DF23">
        <f>ROUND(ROUND(AE23,2)*CX23,2)</f>
        <v>0</v>
      </c>
      <c r="DG23">
        <f t="shared" si="5"/>
        <v>0</v>
      </c>
      <c r="DH23">
        <f t="shared" si="1"/>
        <v>0</v>
      </c>
      <c r="DI23">
        <f t="shared" si="2"/>
        <v>0</v>
      </c>
      <c r="DJ23">
        <f>DI23</f>
        <v>0</v>
      </c>
      <c r="DK23">
        <v>0</v>
      </c>
      <c r="DL23" t="s">
        <v>3</v>
      </c>
      <c r="DM23">
        <v>0</v>
      </c>
      <c r="DN23" t="s">
        <v>3</v>
      </c>
      <c r="DO23">
        <v>0</v>
      </c>
    </row>
    <row r="24" spans="1:119" x14ac:dyDescent="0.2">
      <c r="A24">
        <f>ROW(Source!A38)</f>
        <v>38</v>
      </c>
      <c r="B24">
        <v>32945098</v>
      </c>
      <c r="C24">
        <v>32946197</v>
      </c>
      <c r="D24">
        <v>31966102</v>
      </c>
      <c r="E24">
        <v>1</v>
      </c>
      <c r="F24">
        <v>1</v>
      </c>
      <c r="G24">
        <v>1</v>
      </c>
      <c r="H24">
        <v>2</v>
      </c>
      <c r="I24" t="s">
        <v>851</v>
      </c>
      <c r="J24" t="s">
        <v>852</v>
      </c>
      <c r="K24" t="s">
        <v>853</v>
      </c>
      <c r="L24">
        <v>1368</v>
      </c>
      <c r="N24">
        <v>1011</v>
      </c>
      <c r="O24" t="s">
        <v>854</v>
      </c>
      <c r="P24" t="s">
        <v>854</v>
      </c>
      <c r="Q24">
        <v>1</v>
      </c>
      <c r="W24">
        <v>0</v>
      </c>
      <c r="X24">
        <v>-92307625</v>
      </c>
      <c r="Y24">
        <f>(AT24*ROUND(1.25,7))</f>
        <v>1.2500000000000001E-2</v>
      </c>
      <c r="AA24">
        <v>0</v>
      </c>
      <c r="AB24">
        <v>54.86</v>
      </c>
      <c r="AC24">
        <v>446.68</v>
      </c>
      <c r="AD24">
        <v>0</v>
      </c>
      <c r="AE24">
        <v>0</v>
      </c>
      <c r="AF24">
        <v>37.32</v>
      </c>
      <c r="AG24">
        <v>446.68</v>
      </c>
      <c r="AH24">
        <v>0</v>
      </c>
      <c r="AI24">
        <v>1</v>
      </c>
      <c r="AJ24">
        <v>1.47</v>
      </c>
      <c r="AK24">
        <v>1</v>
      </c>
      <c r="AL24">
        <v>1</v>
      </c>
      <c r="AM24">
        <v>2</v>
      </c>
      <c r="AN24">
        <v>0</v>
      </c>
      <c r="AO24">
        <v>0</v>
      </c>
      <c r="AP24">
        <v>1</v>
      </c>
      <c r="AQ24">
        <v>1</v>
      </c>
      <c r="AR24">
        <v>0</v>
      </c>
      <c r="AS24" t="s">
        <v>3</v>
      </c>
      <c r="AT24">
        <v>0.01</v>
      </c>
      <c r="AU24" t="s">
        <v>38</v>
      </c>
      <c r="AV24">
        <v>1</v>
      </c>
      <c r="AW24">
        <v>2</v>
      </c>
      <c r="AX24">
        <v>32946200</v>
      </c>
      <c r="AY24">
        <v>1</v>
      </c>
      <c r="AZ24">
        <v>0</v>
      </c>
      <c r="BA24">
        <v>24</v>
      </c>
      <c r="BB24">
        <v>1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0.37320000000000003</v>
      </c>
      <c r="BL24">
        <v>4.4668000000000001</v>
      </c>
      <c r="BM24">
        <v>0</v>
      </c>
      <c r="BN24">
        <v>0</v>
      </c>
      <c r="BO24">
        <v>0.01</v>
      </c>
      <c r="BP24">
        <v>1</v>
      </c>
      <c r="BQ24">
        <v>0</v>
      </c>
      <c r="BR24">
        <v>0.46650000000000003</v>
      </c>
      <c r="BS24">
        <v>5.5835000000000008</v>
      </c>
      <c r="BT24">
        <v>0</v>
      </c>
      <c r="BU24">
        <v>0</v>
      </c>
      <c r="BV24">
        <v>1.2500000000000001E-2</v>
      </c>
      <c r="BW24">
        <v>1</v>
      </c>
      <c r="CV24">
        <v>0</v>
      </c>
      <c r="CW24">
        <f>ROUND(Y24*Source!I38*DO24,7)</f>
        <v>0</v>
      </c>
      <c r="CX24">
        <f>ROUND(Y24*Source!I38,7)</f>
        <v>0</v>
      </c>
      <c r="CY24">
        <f>AB24</f>
        <v>54.86</v>
      </c>
      <c r="CZ24">
        <f>AF24</f>
        <v>37.32</v>
      </c>
      <c r="DA24">
        <f>AJ24</f>
        <v>1.47</v>
      </c>
      <c r="DB24">
        <f>ROUND((ROUND(AT24*CZ24,2)*ROUND(1.25,7)),6)</f>
        <v>0.46250000000000002</v>
      </c>
      <c r="DC24">
        <f>ROUND((ROUND(AT24*AG24,2)*ROUND(1.25,7)),6)</f>
        <v>5.5875000000000004</v>
      </c>
      <c r="DD24" t="s">
        <v>3</v>
      </c>
      <c r="DE24" t="s">
        <v>3</v>
      </c>
      <c r="DF24">
        <f>ROUND(ROUND(AE24,2)*CX24,2)</f>
        <v>0</v>
      </c>
      <c r="DG24">
        <f>ROUND(ROUND(AF24*AJ24,2)*CX24,2)</f>
        <v>0</v>
      </c>
      <c r="DH24">
        <f t="shared" si="1"/>
        <v>0</v>
      </c>
      <c r="DI24">
        <f t="shared" si="2"/>
        <v>0</v>
      </c>
      <c r="DJ24">
        <f>DG24+DH24</f>
        <v>0</v>
      </c>
      <c r="DK24">
        <v>0</v>
      </c>
      <c r="DL24" t="s">
        <v>855</v>
      </c>
      <c r="DM24">
        <v>3</v>
      </c>
      <c r="DN24" t="s">
        <v>848</v>
      </c>
      <c r="DO24">
        <v>1</v>
      </c>
    </row>
    <row r="25" spans="1:119" x14ac:dyDescent="0.2">
      <c r="A25">
        <f>ROW(Source!A38)</f>
        <v>38</v>
      </c>
      <c r="B25">
        <v>32945098</v>
      </c>
      <c r="C25">
        <v>32946197</v>
      </c>
      <c r="D25">
        <v>31966811</v>
      </c>
      <c r="E25">
        <v>1</v>
      </c>
      <c r="F25">
        <v>1</v>
      </c>
      <c r="G25">
        <v>1</v>
      </c>
      <c r="H25">
        <v>2</v>
      </c>
      <c r="I25" t="s">
        <v>858</v>
      </c>
      <c r="J25" t="s">
        <v>859</v>
      </c>
      <c r="K25" t="s">
        <v>860</v>
      </c>
      <c r="L25">
        <v>1368</v>
      </c>
      <c r="N25">
        <v>1011</v>
      </c>
      <c r="O25" t="s">
        <v>854</v>
      </c>
      <c r="P25" t="s">
        <v>854</v>
      </c>
      <c r="Q25">
        <v>1</v>
      </c>
      <c r="W25">
        <v>0</v>
      </c>
      <c r="X25">
        <v>-1152394969</v>
      </c>
      <c r="Y25">
        <f>(AT25*ROUND(1.25,7))</f>
        <v>0.1</v>
      </c>
      <c r="AA25">
        <v>0</v>
      </c>
      <c r="AB25">
        <v>605.36</v>
      </c>
      <c r="AC25">
        <v>502.98</v>
      </c>
      <c r="AD25">
        <v>0</v>
      </c>
      <c r="AE25">
        <v>0</v>
      </c>
      <c r="AF25">
        <v>605.36</v>
      </c>
      <c r="AG25">
        <v>502.98</v>
      </c>
      <c r="AH25">
        <v>0</v>
      </c>
      <c r="AI25">
        <v>1</v>
      </c>
      <c r="AJ25">
        <v>1</v>
      </c>
      <c r="AK25">
        <v>1</v>
      </c>
      <c r="AL25">
        <v>1</v>
      </c>
      <c r="AM25">
        <v>-2</v>
      </c>
      <c r="AN25">
        <v>0</v>
      </c>
      <c r="AO25">
        <v>0</v>
      </c>
      <c r="AP25">
        <v>1</v>
      </c>
      <c r="AQ25">
        <v>1</v>
      </c>
      <c r="AR25">
        <v>0</v>
      </c>
      <c r="AS25" t="s">
        <v>3</v>
      </c>
      <c r="AT25">
        <v>0.08</v>
      </c>
      <c r="AU25" t="s">
        <v>38</v>
      </c>
      <c r="AV25">
        <v>1</v>
      </c>
      <c r="AW25">
        <v>2</v>
      </c>
      <c r="AX25">
        <v>32946201</v>
      </c>
      <c r="AY25">
        <v>1</v>
      </c>
      <c r="AZ25">
        <v>0</v>
      </c>
      <c r="BA25">
        <v>25</v>
      </c>
      <c r="BB25">
        <v>1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48.428800000000003</v>
      </c>
      <c r="BL25">
        <v>40.238400000000006</v>
      </c>
      <c r="BM25">
        <v>0</v>
      </c>
      <c r="BN25">
        <v>0</v>
      </c>
      <c r="BO25">
        <v>0.08</v>
      </c>
      <c r="BP25">
        <v>1</v>
      </c>
      <c r="BQ25">
        <v>0</v>
      </c>
      <c r="BR25">
        <v>60.536000000000001</v>
      </c>
      <c r="BS25">
        <v>50.298000000000002</v>
      </c>
      <c r="BT25">
        <v>0</v>
      </c>
      <c r="BU25">
        <v>0</v>
      </c>
      <c r="BV25">
        <v>0.1</v>
      </c>
      <c r="BW25">
        <v>1</v>
      </c>
      <c r="CV25">
        <v>0</v>
      </c>
      <c r="CW25">
        <f>ROUND(Y25*Source!I38*DO25,7)</f>
        <v>0</v>
      </c>
      <c r="CX25">
        <f>ROUND(Y25*Source!I38,7)</f>
        <v>0</v>
      </c>
      <c r="CY25">
        <f>AB25</f>
        <v>605.36</v>
      </c>
      <c r="CZ25">
        <f>AF25</f>
        <v>605.36</v>
      </c>
      <c r="DA25">
        <f>AJ25</f>
        <v>1</v>
      </c>
      <c r="DB25">
        <f>ROUND((ROUND(AT25*CZ25,2)*ROUND(1.25,7)),6)</f>
        <v>60.537500000000001</v>
      </c>
      <c r="DC25">
        <f>ROUND((ROUND(AT25*AG25,2)*ROUND(1.25,7)),6)</f>
        <v>50.3</v>
      </c>
      <c r="DD25" t="s">
        <v>3</v>
      </c>
      <c r="DE25" t="s">
        <v>3</v>
      </c>
      <c r="DF25">
        <f>ROUND(ROUND(AE25,2)*CX25,2)</f>
        <v>0</v>
      </c>
      <c r="DG25">
        <f>ROUND(ROUND(AF25,2)*CX25,2)</f>
        <v>0</v>
      </c>
      <c r="DH25">
        <f t="shared" si="1"/>
        <v>0</v>
      </c>
      <c r="DI25">
        <f t="shared" si="2"/>
        <v>0</v>
      </c>
      <c r="DJ25">
        <f>DG25+DH25</f>
        <v>0</v>
      </c>
      <c r="DK25">
        <v>1</v>
      </c>
      <c r="DL25" t="s">
        <v>861</v>
      </c>
      <c r="DM25">
        <v>4</v>
      </c>
      <c r="DN25" t="s">
        <v>848</v>
      </c>
      <c r="DO25">
        <v>1</v>
      </c>
    </row>
    <row r="26" spans="1:119" x14ac:dyDescent="0.2">
      <c r="A26">
        <f>ROW(Source!A38)</f>
        <v>38</v>
      </c>
      <c r="B26">
        <v>32945098</v>
      </c>
      <c r="C26">
        <v>32946197</v>
      </c>
      <c r="D26">
        <v>31912336</v>
      </c>
      <c r="E26">
        <v>1</v>
      </c>
      <c r="F26">
        <v>1</v>
      </c>
      <c r="G26">
        <v>1</v>
      </c>
      <c r="H26">
        <v>3</v>
      </c>
      <c r="I26" t="s">
        <v>880</v>
      </c>
      <c r="J26" t="s">
        <v>881</v>
      </c>
      <c r="K26" t="s">
        <v>882</v>
      </c>
      <c r="L26">
        <v>1348</v>
      </c>
      <c r="N26">
        <v>1009</v>
      </c>
      <c r="O26" t="s">
        <v>33</v>
      </c>
      <c r="P26" t="s">
        <v>33</v>
      </c>
      <c r="Q26">
        <v>1000</v>
      </c>
      <c r="W26">
        <v>0</v>
      </c>
      <c r="X26">
        <v>-557248380</v>
      </c>
      <c r="Y26">
        <f t="shared" ref="Y26:Y44" si="6">AT26</f>
        <v>2.9999999999999997E-4</v>
      </c>
      <c r="AA26">
        <v>95137.75</v>
      </c>
      <c r="AB26">
        <v>0</v>
      </c>
      <c r="AC26">
        <v>0</v>
      </c>
      <c r="AD26">
        <v>0</v>
      </c>
      <c r="AE26">
        <v>76110.2</v>
      </c>
      <c r="AF26">
        <v>0</v>
      </c>
      <c r="AG26">
        <v>0</v>
      </c>
      <c r="AH26">
        <v>0</v>
      </c>
      <c r="AI26">
        <v>1.25</v>
      </c>
      <c r="AJ26">
        <v>1</v>
      </c>
      <c r="AK26">
        <v>1</v>
      </c>
      <c r="AL26">
        <v>1</v>
      </c>
      <c r="AM26">
        <v>2</v>
      </c>
      <c r="AN26">
        <v>0</v>
      </c>
      <c r="AO26">
        <v>0</v>
      </c>
      <c r="AP26">
        <v>0</v>
      </c>
      <c r="AQ26">
        <v>1</v>
      </c>
      <c r="AR26">
        <v>0</v>
      </c>
      <c r="AS26" t="s">
        <v>3</v>
      </c>
      <c r="AT26">
        <v>2.9999999999999997E-4</v>
      </c>
      <c r="AU26" t="s">
        <v>3</v>
      </c>
      <c r="AV26">
        <v>0</v>
      </c>
      <c r="AW26">
        <v>2</v>
      </c>
      <c r="AX26">
        <v>32946202</v>
      </c>
      <c r="AY26">
        <v>1</v>
      </c>
      <c r="AZ26">
        <v>0</v>
      </c>
      <c r="BA26">
        <v>26</v>
      </c>
      <c r="BB26">
        <v>1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22.833059999999996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1</v>
      </c>
      <c r="BQ26">
        <v>22.833059999999996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1</v>
      </c>
      <c r="CV26">
        <v>0</v>
      </c>
      <c r="CW26">
        <v>0</v>
      </c>
      <c r="CX26">
        <f>ROUND(Y26*Source!I38,7)</f>
        <v>0</v>
      </c>
      <c r="CY26">
        <f>AA26</f>
        <v>95137.75</v>
      </c>
      <c r="CZ26">
        <f>AE26</f>
        <v>76110.2</v>
      </c>
      <c r="DA26">
        <f>AI26</f>
        <v>1.25</v>
      </c>
      <c r="DB26">
        <f t="shared" ref="DB26:DB44" si="7">ROUND(ROUND(AT26*CZ26,2),6)</f>
        <v>22.83</v>
      </c>
      <c r="DC26">
        <f t="shared" ref="DC26:DC44" si="8">ROUND(ROUND(AT26*AG26,2),6)</f>
        <v>0</v>
      </c>
      <c r="DD26" t="s">
        <v>3</v>
      </c>
      <c r="DE26" t="s">
        <v>3</v>
      </c>
      <c r="DF26">
        <f>ROUND(ROUND(AE26*AI26,2)*CX26,2)</f>
        <v>0</v>
      </c>
      <c r="DG26">
        <f>ROUND(ROUND(AF26,2)*CX26,2)</f>
        <v>0</v>
      </c>
      <c r="DH26">
        <f t="shared" si="1"/>
        <v>0</v>
      </c>
      <c r="DI26">
        <f t="shared" si="2"/>
        <v>0</v>
      </c>
      <c r="DJ26">
        <f>DF26</f>
        <v>0</v>
      </c>
      <c r="DK26">
        <v>0</v>
      </c>
      <c r="DL26" t="s">
        <v>3</v>
      </c>
      <c r="DM26">
        <v>0</v>
      </c>
      <c r="DN26" t="s">
        <v>3</v>
      </c>
      <c r="DO26">
        <v>0</v>
      </c>
    </row>
    <row r="27" spans="1:119" x14ac:dyDescent="0.2">
      <c r="A27">
        <f>ROW(Source!A38)</f>
        <v>38</v>
      </c>
      <c r="B27">
        <v>32945098</v>
      </c>
      <c r="C27">
        <v>32946197</v>
      </c>
      <c r="D27">
        <v>31841413</v>
      </c>
      <c r="E27">
        <v>114</v>
      </c>
      <c r="F27">
        <v>1</v>
      </c>
      <c r="G27">
        <v>1</v>
      </c>
      <c r="H27">
        <v>3</v>
      </c>
      <c r="I27" t="s">
        <v>85</v>
      </c>
      <c r="J27" t="s">
        <v>3</v>
      </c>
      <c r="K27" t="s">
        <v>86</v>
      </c>
      <c r="L27">
        <v>1301</v>
      </c>
      <c r="N27">
        <v>1003</v>
      </c>
      <c r="O27" t="s">
        <v>87</v>
      </c>
      <c r="P27" t="s">
        <v>87</v>
      </c>
      <c r="Q27">
        <v>1</v>
      </c>
      <c r="W27">
        <v>0</v>
      </c>
      <c r="X27">
        <v>-153294834</v>
      </c>
      <c r="Y27">
        <f t="shared" si="6"/>
        <v>101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1</v>
      </c>
      <c r="AJ27">
        <v>1</v>
      </c>
      <c r="AK27">
        <v>1</v>
      </c>
      <c r="AL27">
        <v>1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 t="s">
        <v>3</v>
      </c>
      <c r="AT27">
        <v>101</v>
      </c>
      <c r="AU27" t="s">
        <v>3</v>
      </c>
      <c r="AV27">
        <v>0</v>
      </c>
      <c r="AW27">
        <v>2</v>
      </c>
      <c r="AX27">
        <v>32946203</v>
      </c>
      <c r="AY27">
        <v>1</v>
      </c>
      <c r="AZ27">
        <v>0</v>
      </c>
      <c r="BA27">
        <v>27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CV27">
        <v>0</v>
      </c>
      <c r="CW27">
        <v>0</v>
      </c>
      <c r="CX27">
        <f>ROUND(Y27*Source!I38,7)</f>
        <v>0</v>
      </c>
      <c r="CY27">
        <f>AA27</f>
        <v>0</v>
      </c>
      <c r="CZ27">
        <f>AE27</f>
        <v>0</v>
      </c>
      <c r="DA27">
        <f>AI27</f>
        <v>1</v>
      </c>
      <c r="DB27">
        <f t="shared" si="7"/>
        <v>0</v>
      </c>
      <c r="DC27">
        <f t="shared" si="8"/>
        <v>0</v>
      </c>
      <c r="DD27" t="s">
        <v>3</v>
      </c>
      <c r="DE27" t="s">
        <v>3</v>
      </c>
      <c r="DF27">
        <f>ROUND(ROUND(AE27,2)*CX27,2)</f>
        <v>0</v>
      </c>
      <c r="DG27">
        <f>ROUND(ROUND(AF27,2)*CX27,2)</f>
        <v>0</v>
      </c>
      <c r="DH27">
        <f t="shared" si="1"/>
        <v>0</v>
      </c>
      <c r="DI27">
        <f t="shared" si="2"/>
        <v>0</v>
      </c>
      <c r="DJ27">
        <f>DF27</f>
        <v>0</v>
      </c>
      <c r="DK27">
        <v>0</v>
      </c>
      <c r="DL27" t="s">
        <v>3</v>
      </c>
      <c r="DM27">
        <v>0</v>
      </c>
      <c r="DN27" t="s">
        <v>3</v>
      </c>
      <c r="DO27">
        <v>0</v>
      </c>
    </row>
    <row r="28" spans="1:119" x14ac:dyDescent="0.2">
      <c r="A28">
        <f>ROW(Source!A41)</f>
        <v>41</v>
      </c>
      <c r="B28">
        <v>32945098</v>
      </c>
      <c r="C28">
        <v>32952938</v>
      </c>
      <c r="D28">
        <v>25847996</v>
      </c>
      <c r="E28">
        <v>114</v>
      </c>
      <c r="F28">
        <v>1</v>
      </c>
      <c r="G28">
        <v>1</v>
      </c>
      <c r="H28">
        <v>1</v>
      </c>
      <c r="I28" t="s">
        <v>883</v>
      </c>
      <c r="J28" t="s">
        <v>3</v>
      </c>
      <c r="K28" t="s">
        <v>884</v>
      </c>
      <c r="L28">
        <v>1191</v>
      </c>
      <c r="N28">
        <v>1013</v>
      </c>
      <c r="O28" t="s">
        <v>848</v>
      </c>
      <c r="P28" t="s">
        <v>848</v>
      </c>
      <c r="Q28">
        <v>1</v>
      </c>
      <c r="W28">
        <v>0</v>
      </c>
      <c r="X28">
        <v>1958912953</v>
      </c>
      <c r="Y28">
        <f t="shared" si="6"/>
        <v>38.4</v>
      </c>
      <c r="AA28">
        <v>0</v>
      </c>
      <c r="AB28">
        <v>0</v>
      </c>
      <c r="AC28">
        <v>0</v>
      </c>
      <c r="AD28">
        <v>457.94</v>
      </c>
      <c r="AE28">
        <v>0</v>
      </c>
      <c r="AF28">
        <v>0</v>
      </c>
      <c r="AG28">
        <v>0</v>
      </c>
      <c r="AH28">
        <v>457.94</v>
      </c>
      <c r="AI28">
        <v>1</v>
      </c>
      <c r="AJ28">
        <v>1</v>
      </c>
      <c r="AK28">
        <v>1</v>
      </c>
      <c r="AL28">
        <v>1</v>
      </c>
      <c r="AM28">
        <v>-2</v>
      </c>
      <c r="AN28">
        <v>0</v>
      </c>
      <c r="AO28">
        <v>0</v>
      </c>
      <c r="AP28">
        <v>0</v>
      </c>
      <c r="AQ28">
        <v>1</v>
      </c>
      <c r="AR28">
        <v>0</v>
      </c>
      <c r="AS28" t="s">
        <v>3</v>
      </c>
      <c r="AT28">
        <v>38.4</v>
      </c>
      <c r="AU28" t="s">
        <v>3</v>
      </c>
      <c r="AV28">
        <v>1</v>
      </c>
      <c r="AW28">
        <v>2</v>
      </c>
      <c r="AX28">
        <v>32952949</v>
      </c>
      <c r="AY28">
        <v>1</v>
      </c>
      <c r="AZ28">
        <v>0</v>
      </c>
      <c r="BA28">
        <v>28</v>
      </c>
      <c r="BB28">
        <v>1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17584.896000000001</v>
      </c>
      <c r="BN28">
        <v>38.4</v>
      </c>
      <c r="BO28">
        <v>0</v>
      </c>
      <c r="BP28">
        <v>1</v>
      </c>
      <c r="BQ28">
        <v>0</v>
      </c>
      <c r="BR28">
        <v>0</v>
      </c>
      <c r="BS28">
        <v>0</v>
      </c>
      <c r="BT28">
        <v>17584.896000000001</v>
      </c>
      <c r="BU28">
        <v>38.4</v>
      </c>
      <c r="BV28">
        <v>0</v>
      </c>
      <c r="BW28">
        <v>1</v>
      </c>
      <c r="CU28">
        <f>ROUND(AT28*Source!I41*AH28*AL28,2)</f>
        <v>0</v>
      </c>
      <c r="CV28">
        <f>ROUND(Y28*Source!I41,7)</f>
        <v>0</v>
      </c>
      <c r="CW28">
        <v>0</v>
      </c>
      <c r="CX28">
        <f>ROUND(Y28*Source!I41,7)</f>
        <v>0</v>
      </c>
      <c r="CY28">
        <f>AD28</f>
        <v>457.94</v>
      </c>
      <c r="CZ28">
        <f>AH28</f>
        <v>457.94</v>
      </c>
      <c r="DA28">
        <f>AL28</f>
        <v>1</v>
      </c>
      <c r="DB28">
        <f t="shared" si="7"/>
        <v>17584.900000000001</v>
      </c>
      <c r="DC28">
        <f t="shared" si="8"/>
        <v>0</v>
      </c>
      <c r="DD28" t="s">
        <v>3</v>
      </c>
      <c r="DE28" t="s">
        <v>3</v>
      </c>
      <c r="DF28">
        <f>ROUND(ROUND(AE28,2)*CX28,2)</f>
        <v>0</v>
      </c>
      <c r="DG28">
        <f>ROUND(ROUND(AF28,2)*CX28,2)</f>
        <v>0</v>
      </c>
      <c r="DH28">
        <f t="shared" si="1"/>
        <v>0</v>
      </c>
      <c r="DI28">
        <f t="shared" si="2"/>
        <v>0</v>
      </c>
      <c r="DJ28">
        <f>DI28</f>
        <v>0</v>
      </c>
      <c r="DK28">
        <v>1</v>
      </c>
      <c r="DL28" t="s">
        <v>3</v>
      </c>
      <c r="DM28">
        <v>0</v>
      </c>
      <c r="DN28" t="s">
        <v>3</v>
      </c>
      <c r="DO28">
        <v>0</v>
      </c>
    </row>
    <row r="29" spans="1:119" x14ac:dyDescent="0.2">
      <c r="A29">
        <f>ROW(Source!A41)</f>
        <v>41</v>
      </c>
      <c r="B29">
        <v>32945098</v>
      </c>
      <c r="C29">
        <v>32952938</v>
      </c>
      <c r="D29">
        <v>25847946</v>
      </c>
      <c r="E29">
        <v>114</v>
      </c>
      <c r="F29">
        <v>1</v>
      </c>
      <c r="G29">
        <v>1</v>
      </c>
      <c r="H29">
        <v>1</v>
      </c>
      <c r="I29" t="s">
        <v>849</v>
      </c>
      <c r="J29" t="s">
        <v>3</v>
      </c>
      <c r="K29" t="s">
        <v>850</v>
      </c>
      <c r="L29">
        <v>1191</v>
      </c>
      <c r="N29">
        <v>1013</v>
      </c>
      <c r="O29" t="s">
        <v>848</v>
      </c>
      <c r="P29" t="s">
        <v>848</v>
      </c>
      <c r="Q29">
        <v>1</v>
      </c>
      <c r="W29">
        <v>0</v>
      </c>
      <c r="X29">
        <v>-1417349443</v>
      </c>
      <c r="Y29">
        <f t="shared" si="6"/>
        <v>0.16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1</v>
      </c>
      <c r="AJ29">
        <v>1</v>
      </c>
      <c r="AK29">
        <v>1</v>
      </c>
      <c r="AL29">
        <v>1</v>
      </c>
      <c r="AM29">
        <v>-2</v>
      </c>
      <c r="AN29">
        <v>0</v>
      </c>
      <c r="AO29">
        <v>0</v>
      </c>
      <c r="AP29">
        <v>0</v>
      </c>
      <c r="AQ29">
        <v>1</v>
      </c>
      <c r="AR29">
        <v>0</v>
      </c>
      <c r="AS29" t="s">
        <v>3</v>
      </c>
      <c r="AT29">
        <v>0.16</v>
      </c>
      <c r="AU29" t="s">
        <v>3</v>
      </c>
      <c r="AV29">
        <v>2</v>
      </c>
      <c r="AW29">
        <v>2</v>
      </c>
      <c r="AX29">
        <v>32952950</v>
      </c>
      <c r="AY29">
        <v>1</v>
      </c>
      <c r="AZ29">
        <v>0</v>
      </c>
      <c r="BA29">
        <v>29</v>
      </c>
      <c r="BB29">
        <v>1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CV29">
        <v>0</v>
      </c>
      <c r="CW29">
        <v>0</v>
      </c>
      <c r="CX29">
        <f>ROUND(Y29*Source!I41,7)</f>
        <v>0</v>
      </c>
      <c r="CY29">
        <f>AD29</f>
        <v>0</v>
      </c>
      <c r="CZ29">
        <f>AH29</f>
        <v>0</v>
      </c>
      <c r="DA29">
        <f>AL29</f>
        <v>1</v>
      </c>
      <c r="DB29">
        <f t="shared" si="7"/>
        <v>0</v>
      </c>
      <c r="DC29">
        <f t="shared" si="8"/>
        <v>0</v>
      </c>
      <c r="DD29" t="s">
        <v>3</v>
      </c>
      <c r="DE29" t="s">
        <v>3</v>
      </c>
      <c r="DF29">
        <f>ROUND(ROUND(AE29,2)*CX29,2)</f>
        <v>0</v>
      </c>
      <c r="DG29">
        <f>ROUND(ROUND(AF29,2)*CX29,2)</f>
        <v>0</v>
      </c>
      <c r="DH29">
        <f t="shared" si="1"/>
        <v>0</v>
      </c>
      <c r="DI29">
        <f t="shared" si="2"/>
        <v>0</v>
      </c>
      <c r="DJ29">
        <f>DI29</f>
        <v>0</v>
      </c>
      <c r="DK29">
        <v>0</v>
      </c>
      <c r="DL29" t="s">
        <v>3</v>
      </c>
      <c r="DM29">
        <v>0</v>
      </c>
      <c r="DN29" t="s">
        <v>3</v>
      </c>
      <c r="DO29">
        <v>0</v>
      </c>
    </row>
    <row r="30" spans="1:119" x14ac:dyDescent="0.2">
      <c r="A30">
        <f>ROW(Source!A41)</f>
        <v>41</v>
      </c>
      <c r="B30">
        <v>32945098</v>
      </c>
      <c r="C30">
        <v>32952938</v>
      </c>
      <c r="D30">
        <v>31966102</v>
      </c>
      <c r="E30">
        <v>1</v>
      </c>
      <c r="F30">
        <v>1</v>
      </c>
      <c r="G30">
        <v>1</v>
      </c>
      <c r="H30">
        <v>2</v>
      </c>
      <c r="I30" t="s">
        <v>851</v>
      </c>
      <c r="J30" t="s">
        <v>852</v>
      </c>
      <c r="K30" t="s">
        <v>853</v>
      </c>
      <c r="L30">
        <v>1368</v>
      </c>
      <c r="N30">
        <v>1011</v>
      </c>
      <c r="O30" t="s">
        <v>854</v>
      </c>
      <c r="P30" t="s">
        <v>854</v>
      </c>
      <c r="Q30">
        <v>1</v>
      </c>
      <c r="W30">
        <v>0</v>
      </c>
      <c r="X30">
        <v>-92307625</v>
      </c>
      <c r="Y30">
        <f t="shared" si="6"/>
        <v>0.1</v>
      </c>
      <c r="AA30">
        <v>0</v>
      </c>
      <c r="AB30">
        <v>54.86</v>
      </c>
      <c r="AC30">
        <v>446.68</v>
      </c>
      <c r="AD30">
        <v>0</v>
      </c>
      <c r="AE30">
        <v>0</v>
      </c>
      <c r="AF30">
        <v>37.32</v>
      </c>
      <c r="AG30">
        <v>446.68</v>
      </c>
      <c r="AH30">
        <v>0</v>
      </c>
      <c r="AI30">
        <v>1</v>
      </c>
      <c r="AJ30">
        <v>1.47</v>
      </c>
      <c r="AK30">
        <v>1</v>
      </c>
      <c r="AL30">
        <v>1</v>
      </c>
      <c r="AM30">
        <v>2</v>
      </c>
      <c r="AN30">
        <v>0</v>
      </c>
      <c r="AO30">
        <v>0</v>
      </c>
      <c r="AP30">
        <v>0</v>
      </c>
      <c r="AQ30">
        <v>1</v>
      </c>
      <c r="AR30">
        <v>0</v>
      </c>
      <c r="AS30" t="s">
        <v>3</v>
      </c>
      <c r="AT30">
        <v>0.1</v>
      </c>
      <c r="AU30" t="s">
        <v>3</v>
      </c>
      <c r="AV30">
        <v>1</v>
      </c>
      <c r="AW30">
        <v>2</v>
      </c>
      <c r="AX30">
        <v>32952951</v>
      </c>
      <c r="AY30">
        <v>1</v>
      </c>
      <c r="AZ30">
        <v>0</v>
      </c>
      <c r="BA30">
        <v>30</v>
      </c>
      <c r="BB30">
        <v>1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3.7320000000000002</v>
      </c>
      <c r="BL30">
        <v>44.668000000000006</v>
      </c>
      <c r="BM30">
        <v>0</v>
      </c>
      <c r="BN30">
        <v>0</v>
      </c>
      <c r="BO30">
        <v>0.1</v>
      </c>
      <c r="BP30">
        <v>1</v>
      </c>
      <c r="BQ30">
        <v>0</v>
      </c>
      <c r="BR30">
        <v>3.7320000000000002</v>
      </c>
      <c r="BS30">
        <v>44.668000000000006</v>
      </c>
      <c r="BT30">
        <v>0</v>
      </c>
      <c r="BU30">
        <v>0</v>
      </c>
      <c r="BV30">
        <v>0.1</v>
      </c>
      <c r="BW30">
        <v>1</v>
      </c>
      <c r="CV30">
        <v>0</v>
      </c>
      <c r="CW30">
        <f>ROUND(Y30*Source!I41*DO30,7)</f>
        <v>0</v>
      </c>
      <c r="CX30">
        <f>ROUND(Y30*Source!I41,7)</f>
        <v>0</v>
      </c>
      <c r="CY30">
        <f>AB30</f>
        <v>54.86</v>
      </c>
      <c r="CZ30">
        <f>AF30</f>
        <v>37.32</v>
      </c>
      <c r="DA30">
        <f>AJ30</f>
        <v>1.47</v>
      </c>
      <c r="DB30">
        <f t="shared" si="7"/>
        <v>3.73</v>
      </c>
      <c r="DC30">
        <f t="shared" si="8"/>
        <v>44.67</v>
      </c>
      <c r="DD30" t="s">
        <v>3</v>
      </c>
      <c r="DE30" t="s">
        <v>3</v>
      </c>
      <c r="DF30">
        <f>ROUND(ROUND(AE30,2)*CX30,2)</f>
        <v>0</v>
      </c>
      <c r="DG30">
        <f>ROUND(ROUND(AF30*AJ30,2)*CX30,2)</f>
        <v>0</v>
      </c>
      <c r="DH30">
        <f t="shared" si="1"/>
        <v>0</v>
      </c>
      <c r="DI30">
        <f t="shared" si="2"/>
        <v>0</v>
      </c>
      <c r="DJ30">
        <f>DG30+DH30</f>
        <v>0</v>
      </c>
      <c r="DK30">
        <v>0</v>
      </c>
      <c r="DL30" t="s">
        <v>855</v>
      </c>
      <c r="DM30">
        <v>3</v>
      </c>
      <c r="DN30" t="s">
        <v>848</v>
      </c>
      <c r="DO30">
        <v>1</v>
      </c>
    </row>
    <row r="31" spans="1:119" x14ac:dyDescent="0.2">
      <c r="A31">
        <f>ROW(Source!A41)</f>
        <v>41</v>
      </c>
      <c r="B31">
        <v>32945098</v>
      </c>
      <c r="C31">
        <v>32952938</v>
      </c>
      <c r="D31">
        <v>31966811</v>
      </c>
      <c r="E31">
        <v>1</v>
      </c>
      <c r="F31">
        <v>1</v>
      </c>
      <c r="G31">
        <v>1</v>
      </c>
      <c r="H31">
        <v>2</v>
      </c>
      <c r="I31" t="s">
        <v>858</v>
      </c>
      <c r="J31" t="s">
        <v>859</v>
      </c>
      <c r="K31" t="s">
        <v>860</v>
      </c>
      <c r="L31">
        <v>1368</v>
      </c>
      <c r="N31">
        <v>1011</v>
      </c>
      <c r="O31" t="s">
        <v>854</v>
      </c>
      <c r="P31" t="s">
        <v>854</v>
      </c>
      <c r="Q31">
        <v>1</v>
      </c>
      <c r="W31">
        <v>0</v>
      </c>
      <c r="X31">
        <v>-1152394969</v>
      </c>
      <c r="Y31">
        <f t="shared" si="6"/>
        <v>0.06</v>
      </c>
      <c r="AA31">
        <v>0</v>
      </c>
      <c r="AB31">
        <v>605.36</v>
      </c>
      <c r="AC31">
        <v>502.98</v>
      </c>
      <c r="AD31">
        <v>0</v>
      </c>
      <c r="AE31">
        <v>0</v>
      </c>
      <c r="AF31">
        <v>605.36</v>
      </c>
      <c r="AG31">
        <v>502.98</v>
      </c>
      <c r="AH31">
        <v>0</v>
      </c>
      <c r="AI31">
        <v>1</v>
      </c>
      <c r="AJ31">
        <v>1</v>
      </c>
      <c r="AK31">
        <v>1</v>
      </c>
      <c r="AL31">
        <v>1</v>
      </c>
      <c r="AM31">
        <v>-2</v>
      </c>
      <c r="AN31">
        <v>0</v>
      </c>
      <c r="AO31">
        <v>0</v>
      </c>
      <c r="AP31">
        <v>0</v>
      </c>
      <c r="AQ31">
        <v>1</v>
      </c>
      <c r="AR31">
        <v>0</v>
      </c>
      <c r="AS31" t="s">
        <v>3</v>
      </c>
      <c r="AT31">
        <v>0.06</v>
      </c>
      <c r="AU31" t="s">
        <v>3</v>
      </c>
      <c r="AV31">
        <v>1</v>
      </c>
      <c r="AW31">
        <v>2</v>
      </c>
      <c r="AX31">
        <v>32952952</v>
      </c>
      <c r="AY31">
        <v>1</v>
      </c>
      <c r="AZ31">
        <v>0</v>
      </c>
      <c r="BA31">
        <v>31</v>
      </c>
      <c r="BB31">
        <v>1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36.321599999999997</v>
      </c>
      <c r="BL31">
        <v>30.178799999999999</v>
      </c>
      <c r="BM31">
        <v>0</v>
      </c>
      <c r="BN31">
        <v>0</v>
      </c>
      <c r="BO31">
        <v>0.06</v>
      </c>
      <c r="BP31">
        <v>1</v>
      </c>
      <c r="BQ31">
        <v>0</v>
      </c>
      <c r="BR31">
        <v>36.321599999999997</v>
      </c>
      <c r="BS31">
        <v>30.178799999999999</v>
      </c>
      <c r="BT31">
        <v>0</v>
      </c>
      <c r="BU31">
        <v>0</v>
      </c>
      <c r="BV31">
        <v>0.06</v>
      </c>
      <c r="BW31">
        <v>1</v>
      </c>
      <c r="CV31">
        <v>0</v>
      </c>
      <c r="CW31">
        <f>ROUND(Y31*Source!I41*DO31,7)</f>
        <v>0</v>
      </c>
      <c r="CX31">
        <f>ROUND(Y31*Source!I41,7)</f>
        <v>0</v>
      </c>
      <c r="CY31">
        <f>AB31</f>
        <v>605.36</v>
      </c>
      <c r="CZ31">
        <f>AF31</f>
        <v>605.36</v>
      </c>
      <c r="DA31">
        <f>AJ31</f>
        <v>1</v>
      </c>
      <c r="DB31">
        <f t="shared" si="7"/>
        <v>36.32</v>
      </c>
      <c r="DC31">
        <f t="shared" si="8"/>
        <v>30.18</v>
      </c>
      <c r="DD31" t="s">
        <v>3</v>
      </c>
      <c r="DE31" t="s">
        <v>3</v>
      </c>
      <c r="DF31">
        <f>ROUND(ROUND(AE31,2)*CX31,2)</f>
        <v>0</v>
      </c>
      <c r="DG31">
        <f t="shared" ref="DG31:DG46" si="9">ROUND(ROUND(AF31,2)*CX31,2)</f>
        <v>0</v>
      </c>
      <c r="DH31">
        <f t="shared" si="1"/>
        <v>0</v>
      </c>
      <c r="DI31">
        <f t="shared" si="2"/>
        <v>0</v>
      </c>
      <c r="DJ31">
        <f>DG31+DH31</f>
        <v>0</v>
      </c>
      <c r="DK31">
        <v>1</v>
      </c>
      <c r="DL31" t="s">
        <v>861</v>
      </c>
      <c r="DM31">
        <v>4</v>
      </c>
      <c r="DN31" t="s">
        <v>848</v>
      </c>
      <c r="DO31">
        <v>1</v>
      </c>
    </row>
    <row r="32" spans="1:119" x14ac:dyDescent="0.2">
      <c r="A32">
        <f>ROW(Source!A41)</f>
        <v>41</v>
      </c>
      <c r="B32">
        <v>32945098</v>
      </c>
      <c r="C32">
        <v>32952938</v>
      </c>
      <c r="D32">
        <v>31911313</v>
      </c>
      <c r="E32">
        <v>1</v>
      </c>
      <c r="F32">
        <v>1</v>
      </c>
      <c r="G32">
        <v>1</v>
      </c>
      <c r="H32">
        <v>3</v>
      </c>
      <c r="I32" t="s">
        <v>885</v>
      </c>
      <c r="J32" t="s">
        <v>886</v>
      </c>
      <c r="K32" t="s">
        <v>887</v>
      </c>
      <c r="L32">
        <v>1346</v>
      </c>
      <c r="N32">
        <v>1009</v>
      </c>
      <c r="O32" t="s">
        <v>68</v>
      </c>
      <c r="P32" t="s">
        <v>68</v>
      </c>
      <c r="Q32">
        <v>1</v>
      </c>
      <c r="W32">
        <v>0</v>
      </c>
      <c r="X32">
        <v>1835531655</v>
      </c>
      <c r="Y32">
        <f t="shared" si="6"/>
        <v>1.44</v>
      </c>
      <c r="AA32">
        <v>3209.75</v>
      </c>
      <c r="AB32">
        <v>0</v>
      </c>
      <c r="AC32">
        <v>0</v>
      </c>
      <c r="AD32">
        <v>0</v>
      </c>
      <c r="AE32">
        <v>2507.62</v>
      </c>
      <c r="AF32">
        <v>0</v>
      </c>
      <c r="AG32">
        <v>0</v>
      </c>
      <c r="AH32">
        <v>0</v>
      </c>
      <c r="AI32">
        <v>1.28</v>
      </c>
      <c r="AJ32">
        <v>1</v>
      </c>
      <c r="AK32">
        <v>1</v>
      </c>
      <c r="AL32">
        <v>1</v>
      </c>
      <c r="AM32">
        <v>2</v>
      </c>
      <c r="AN32">
        <v>0</v>
      </c>
      <c r="AO32">
        <v>0</v>
      </c>
      <c r="AP32">
        <v>0</v>
      </c>
      <c r="AQ32">
        <v>1</v>
      </c>
      <c r="AR32">
        <v>0</v>
      </c>
      <c r="AS32" t="s">
        <v>3</v>
      </c>
      <c r="AT32">
        <v>1.44</v>
      </c>
      <c r="AU32" t="s">
        <v>3</v>
      </c>
      <c r="AV32">
        <v>0</v>
      </c>
      <c r="AW32">
        <v>2</v>
      </c>
      <c r="AX32">
        <v>32952953</v>
      </c>
      <c r="AY32">
        <v>1</v>
      </c>
      <c r="AZ32">
        <v>0</v>
      </c>
      <c r="BA32">
        <v>32</v>
      </c>
      <c r="BB32">
        <v>1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3610.9727999999996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1</v>
      </c>
      <c r="BQ32">
        <v>3610.9727999999996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1</v>
      </c>
      <c r="CV32">
        <v>0</v>
      </c>
      <c r="CW32">
        <v>0</v>
      </c>
      <c r="CX32">
        <f>ROUND(Y32*Source!I41,7)</f>
        <v>0</v>
      </c>
      <c r="CY32">
        <f t="shared" ref="CY32:CY37" si="10">AA32</f>
        <v>3209.75</v>
      </c>
      <c r="CZ32">
        <f t="shared" ref="CZ32:CZ37" si="11">AE32</f>
        <v>2507.62</v>
      </c>
      <c r="DA32">
        <f t="shared" ref="DA32:DA37" si="12">AI32</f>
        <v>1.28</v>
      </c>
      <c r="DB32">
        <f t="shared" si="7"/>
        <v>3610.97</v>
      </c>
      <c r="DC32">
        <f t="shared" si="8"/>
        <v>0</v>
      </c>
      <c r="DD32" t="s">
        <v>3</v>
      </c>
      <c r="DE32" t="s">
        <v>3</v>
      </c>
      <c r="DF32">
        <f>ROUND(ROUND(AE32*AI32,2)*CX32,2)</f>
        <v>0</v>
      </c>
      <c r="DG32">
        <f t="shared" si="9"/>
        <v>0</v>
      </c>
      <c r="DH32">
        <f t="shared" si="1"/>
        <v>0</v>
      </c>
      <c r="DI32">
        <f t="shared" si="2"/>
        <v>0</v>
      </c>
      <c r="DJ32">
        <f t="shared" ref="DJ32:DJ37" si="13">DF32</f>
        <v>0</v>
      </c>
      <c r="DK32">
        <v>0</v>
      </c>
      <c r="DL32" t="s">
        <v>3</v>
      </c>
      <c r="DM32">
        <v>0</v>
      </c>
      <c r="DN32" t="s">
        <v>3</v>
      </c>
      <c r="DO32">
        <v>0</v>
      </c>
    </row>
    <row r="33" spans="1:119" x14ac:dyDescent="0.2">
      <c r="A33">
        <f>ROW(Source!A41)</f>
        <v>41</v>
      </c>
      <c r="B33">
        <v>32945098</v>
      </c>
      <c r="C33">
        <v>32952938</v>
      </c>
      <c r="D33">
        <v>31913068</v>
      </c>
      <c r="E33">
        <v>1</v>
      </c>
      <c r="F33">
        <v>1</v>
      </c>
      <c r="G33">
        <v>1</v>
      </c>
      <c r="H33">
        <v>3</v>
      </c>
      <c r="I33" t="s">
        <v>888</v>
      </c>
      <c r="J33" t="s">
        <v>889</v>
      </c>
      <c r="K33" t="s">
        <v>890</v>
      </c>
      <c r="L33">
        <v>1327</v>
      </c>
      <c r="N33">
        <v>1005</v>
      </c>
      <c r="O33" t="s">
        <v>64</v>
      </c>
      <c r="P33" t="s">
        <v>64</v>
      </c>
      <c r="Q33">
        <v>1</v>
      </c>
      <c r="W33">
        <v>0</v>
      </c>
      <c r="X33">
        <v>-327118913</v>
      </c>
      <c r="Y33">
        <f t="shared" si="6"/>
        <v>0.84</v>
      </c>
      <c r="AA33">
        <v>680.24</v>
      </c>
      <c r="AB33">
        <v>0</v>
      </c>
      <c r="AC33">
        <v>0</v>
      </c>
      <c r="AD33">
        <v>0</v>
      </c>
      <c r="AE33">
        <v>531.44000000000005</v>
      </c>
      <c r="AF33">
        <v>0</v>
      </c>
      <c r="AG33">
        <v>0</v>
      </c>
      <c r="AH33">
        <v>0</v>
      </c>
      <c r="AI33">
        <v>1.28</v>
      </c>
      <c r="AJ33">
        <v>1</v>
      </c>
      <c r="AK33">
        <v>1</v>
      </c>
      <c r="AL33">
        <v>1</v>
      </c>
      <c r="AM33">
        <v>2</v>
      </c>
      <c r="AN33">
        <v>0</v>
      </c>
      <c r="AO33">
        <v>0</v>
      </c>
      <c r="AP33">
        <v>0</v>
      </c>
      <c r="AQ33">
        <v>1</v>
      </c>
      <c r="AR33">
        <v>0</v>
      </c>
      <c r="AS33" t="s">
        <v>3</v>
      </c>
      <c r="AT33">
        <v>0.84</v>
      </c>
      <c r="AU33" t="s">
        <v>3</v>
      </c>
      <c r="AV33">
        <v>0</v>
      </c>
      <c r="AW33">
        <v>2</v>
      </c>
      <c r="AX33">
        <v>32952954</v>
      </c>
      <c r="AY33">
        <v>1</v>
      </c>
      <c r="AZ33">
        <v>0</v>
      </c>
      <c r="BA33">
        <v>33</v>
      </c>
      <c r="BB33">
        <v>1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446.40960000000001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1</v>
      </c>
      <c r="BQ33">
        <v>446.40960000000001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1</v>
      </c>
      <c r="CV33">
        <v>0</v>
      </c>
      <c r="CW33">
        <v>0</v>
      </c>
      <c r="CX33">
        <f>ROUND(Y33*Source!I41,7)</f>
        <v>0</v>
      </c>
      <c r="CY33">
        <f t="shared" si="10"/>
        <v>680.24</v>
      </c>
      <c r="CZ33">
        <f t="shared" si="11"/>
        <v>531.44000000000005</v>
      </c>
      <c r="DA33">
        <f t="shared" si="12"/>
        <v>1.28</v>
      </c>
      <c r="DB33">
        <f t="shared" si="7"/>
        <v>446.41</v>
      </c>
      <c r="DC33">
        <f t="shared" si="8"/>
        <v>0</v>
      </c>
      <c r="DD33" t="s">
        <v>3</v>
      </c>
      <c r="DE33" t="s">
        <v>3</v>
      </c>
      <c r="DF33">
        <f>ROUND(ROUND(AE33*AI33,2)*CX33,2)</f>
        <v>0</v>
      </c>
      <c r="DG33">
        <f t="shared" si="9"/>
        <v>0</v>
      </c>
      <c r="DH33">
        <f t="shared" si="1"/>
        <v>0</v>
      </c>
      <c r="DI33">
        <f t="shared" si="2"/>
        <v>0</v>
      </c>
      <c r="DJ33">
        <f t="shared" si="13"/>
        <v>0</v>
      </c>
      <c r="DK33">
        <v>0</v>
      </c>
      <c r="DL33" t="s">
        <v>3</v>
      </c>
      <c r="DM33">
        <v>0</v>
      </c>
      <c r="DN33" t="s">
        <v>3</v>
      </c>
      <c r="DO33">
        <v>0</v>
      </c>
    </row>
    <row r="34" spans="1:119" x14ac:dyDescent="0.2">
      <c r="A34">
        <f>ROW(Source!A41)</f>
        <v>41</v>
      </c>
      <c r="B34">
        <v>32945098</v>
      </c>
      <c r="C34">
        <v>32952938</v>
      </c>
      <c r="D34">
        <v>31913418</v>
      </c>
      <c r="E34">
        <v>1</v>
      </c>
      <c r="F34">
        <v>1</v>
      </c>
      <c r="G34">
        <v>1</v>
      </c>
      <c r="H34">
        <v>3</v>
      </c>
      <c r="I34" t="s">
        <v>877</v>
      </c>
      <c r="J34" t="s">
        <v>878</v>
      </c>
      <c r="K34" t="s">
        <v>879</v>
      </c>
      <c r="L34">
        <v>1346</v>
      </c>
      <c r="N34">
        <v>1009</v>
      </c>
      <c r="O34" t="s">
        <v>68</v>
      </c>
      <c r="P34" t="s">
        <v>68</v>
      </c>
      <c r="Q34">
        <v>1</v>
      </c>
      <c r="W34">
        <v>0</v>
      </c>
      <c r="X34">
        <v>-130701290</v>
      </c>
      <c r="Y34">
        <f t="shared" si="6"/>
        <v>0.31</v>
      </c>
      <c r="AA34">
        <v>83.04</v>
      </c>
      <c r="AB34">
        <v>0</v>
      </c>
      <c r="AC34">
        <v>0</v>
      </c>
      <c r="AD34">
        <v>0</v>
      </c>
      <c r="AE34">
        <v>56.11</v>
      </c>
      <c r="AF34">
        <v>0</v>
      </c>
      <c r="AG34">
        <v>0</v>
      </c>
      <c r="AH34">
        <v>0</v>
      </c>
      <c r="AI34">
        <v>1.48</v>
      </c>
      <c r="AJ34">
        <v>1</v>
      </c>
      <c r="AK34">
        <v>1</v>
      </c>
      <c r="AL34">
        <v>1</v>
      </c>
      <c r="AM34">
        <v>2</v>
      </c>
      <c r="AN34">
        <v>0</v>
      </c>
      <c r="AO34">
        <v>0</v>
      </c>
      <c r="AP34">
        <v>0</v>
      </c>
      <c r="AQ34">
        <v>1</v>
      </c>
      <c r="AR34">
        <v>0</v>
      </c>
      <c r="AS34" t="s">
        <v>3</v>
      </c>
      <c r="AT34">
        <v>0.31</v>
      </c>
      <c r="AU34" t="s">
        <v>3</v>
      </c>
      <c r="AV34">
        <v>0</v>
      </c>
      <c r="AW34">
        <v>2</v>
      </c>
      <c r="AX34">
        <v>32952955</v>
      </c>
      <c r="AY34">
        <v>1</v>
      </c>
      <c r="AZ34">
        <v>0</v>
      </c>
      <c r="BA34">
        <v>34</v>
      </c>
      <c r="BB34">
        <v>1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17.394099999999998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1</v>
      </c>
      <c r="BQ34">
        <v>17.394099999999998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1</v>
      </c>
      <c r="CV34">
        <v>0</v>
      </c>
      <c r="CW34">
        <v>0</v>
      </c>
      <c r="CX34">
        <f>ROUND(Y34*Source!I41,7)</f>
        <v>0</v>
      </c>
      <c r="CY34">
        <f t="shared" si="10"/>
        <v>83.04</v>
      </c>
      <c r="CZ34">
        <f t="shared" si="11"/>
        <v>56.11</v>
      </c>
      <c r="DA34">
        <f t="shared" si="12"/>
        <v>1.48</v>
      </c>
      <c r="DB34">
        <f t="shared" si="7"/>
        <v>17.39</v>
      </c>
      <c r="DC34">
        <f t="shared" si="8"/>
        <v>0</v>
      </c>
      <c r="DD34" t="s">
        <v>3</v>
      </c>
      <c r="DE34" t="s">
        <v>3</v>
      </c>
      <c r="DF34">
        <f>ROUND(ROUND(AE34*AI34,2)*CX34,2)</f>
        <v>0</v>
      </c>
      <c r="DG34">
        <f t="shared" si="9"/>
        <v>0</v>
      </c>
      <c r="DH34">
        <f t="shared" si="1"/>
        <v>0</v>
      </c>
      <c r="DI34">
        <f t="shared" si="2"/>
        <v>0</v>
      </c>
      <c r="DJ34">
        <f t="shared" si="13"/>
        <v>0</v>
      </c>
      <c r="DK34">
        <v>0</v>
      </c>
      <c r="DL34" t="s">
        <v>3</v>
      </c>
      <c r="DM34">
        <v>0</v>
      </c>
      <c r="DN34" t="s">
        <v>3</v>
      </c>
      <c r="DO34">
        <v>0</v>
      </c>
    </row>
    <row r="35" spans="1:119" x14ac:dyDescent="0.2">
      <c r="A35">
        <f>ROW(Source!A41)</f>
        <v>41</v>
      </c>
      <c r="B35">
        <v>32945098</v>
      </c>
      <c r="C35">
        <v>32952938</v>
      </c>
      <c r="D35">
        <v>31842270</v>
      </c>
      <c r="E35">
        <v>114</v>
      </c>
      <c r="F35">
        <v>1</v>
      </c>
      <c r="G35">
        <v>1</v>
      </c>
      <c r="H35">
        <v>3</v>
      </c>
      <c r="I35" t="s">
        <v>101</v>
      </c>
      <c r="J35" t="s">
        <v>3</v>
      </c>
      <c r="K35" t="s">
        <v>102</v>
      </c>
      <c r="L35">
        <v>1348</v>
      </c>
      <c r="N35">
        <v>1009</v>
      </c>
      <c r="O35" t="s">
        <v>33</v>
      </c>
      <c r="P35" t="s">
        <v>33</v>
      </c>
      <c r="Q35">
        <v>1000</v>
      </c>
      <c r="W35">
        <v>0</v>
      </c>
      <c r="X35">
        <v>84301199</v>
      </c>
      <c r="Y35">
        <f t="shared" si="6"/>
        <v>1.37E-2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1</v>
      </c>
      <c r="AJ35">
        <v>1</v>
      </c>
      <c r="AK35">
        <v>1</v>
      </c>
      <c r="AL35">
        <v>1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 t="s">
        <v>3</v>
      </c>
      <c r="AT35">
        <v>1.37E-2</v>
      </c>
      <c r="AU35" t="s">
        <v>3</v>
      </c>
      <c r="AV35">
        <v>0</v>
      </c>
      <c r="AW35">
        <v>2</v>
      </c>
      <c r="AX35">
        <v>32952956</v>
      </c>
      <c r="AY35">
        <v>1</v>
      </c>
      <c r="AZ35">
        <v>0</v>
      </c>
      <c r="BA35">
        <v>35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CV35">
        <v>0</v>
      </c>
      <c r="CW35">
        <v>0</v>
      </c>
      <c r="CX35">
        <f>ROUND(Y35*Source!I41,7)</f>
        <v>0</v>
      </c>
      <c r="CY35">
        <f t="shared" si="10"/>
        <v>0</v>
      </c>
      <c r="CZ35">
        <f t="shared" si="11"/>
        <v>0</v>
      </c>
      <c r="DA35">
        <f t="shared" si="12"/>
        <v>1</v>
      </c>
      <c r="DB35">
        <f t="shared" si="7"/>
        <v>0</v>
      </c>
      <c r="DC35">
        <f t="shared" si="8"/>
        <v>0</v>
      </c>
      <c r="DD35" t="s">
        <v>3</v>
      </c>
      <c r="DE35" t="s">
        <v>3</v>
      </c>
      <c r="DF35">
        <f>ROUND(ROUND(AE35,2)*CX35,2)</f>
        <v>0</v>
      </c>
      <c r="DG35">
        <f t="shared" si="9"/>
        <v>0</v>
      </c>
      <c r="DH35">
        <f t="shared" si="1"/>
        <v>0</v>
      </c>
      <c r="DI35">
        <f t="shared" si="2"/>
        <v>0</v>
      </c>
      <c r="DJ35">
        <f t="shared" si="13"/>
        <v>0</v>
      </c>
      <c r="DK35">
        <v>0</v>
      </c>
      <c r="DL35" t="s">
        <v>3</v>
      </c>
      <c r="DM35">
        <v>0</v>
      </c>
      <c r="DN35" t="s">
        <v>3</v>
      </c>
      <c r="DO35">
        <v>0</v>
      </c>
    </row>
    <row r="36" spans="1:119" x14ac:dyDescent="0.2">
      <c r="A36">
        <f>ROW(Source!A41)</f>
        <v>41</v>
      </c>
      <c r="B36">
        <v>32945098</v>
      </c>
      <c r="C36">
        <v>32952938</v>
      </c>
      <c r="D36">
        <v>31932100</v>
      </c>
      <c r="E36">
        <v>1</v>
      </c>
      <c r="F36">
        <v>1</v>
      </c>
      <c r="G36">
        <v>1</v>
      </c>
      <c r="H36">
        <v>3</v>
      </c>
      <c r="I36" t="s">
        <v>891</v>
      </c>
      <c r="J36" t="s">
        <v>892</v>
      </c>
      <c r="K36" t="s">
        <v>893</v>
      </c>
      <c r="L36">
        <v>1348</v>
      </c>
      <c r="N36">
        <v>1009</v>
      </c>
      <c r="O36" t="s">
        <v>33</v>
      </c>
      <c r="P36" t="s">
        <v>33</v>
      </c>
      <c r="Q36">
        <v>1000</v>
      </c>
      <c r="W36">
        <v>0</v>
      </c>
      <c r="X36">
        <v>-638797071</v>
      </c>
      <c r="Y36">
        <f t="shared" si="6"/>
        <v>3.2000000000000002E-3</v>
      </c>
      <c r="AA36">
        <v>75871.509999999995</v>
      </c>
      <c r="AB36">
        <v>0</v>
      </c>
      <c r="AC36">
        <v>0</v>
      </c>
      <c r="AD36">
        <v>0</v>
      </c>
      <c r="AE36">
        <v>60697.21</v>
      </c>
      <c r="AF36">
        <v>0</v>
      </c>
      <c r="AG36">
        <v>0</v>
      </c>
      <c r="AH36">
        <v>0</v>
      </c>
      <c r="AI36">
        <v>1.25</v>
      </c>
      <c r="AJ36">
        <v>1</v>
      </c>
      <c r="AK36">
        <v>1</v>
      </c>
      <c r="AL36">
        <v>1</v>
      </c>
      <c r="AM36">
        <v>2</v>
      </c>
      <c r="AN36">
        <v>0</v>
      </c>
      <c r="AO36">
        <v>0</v>
      </c>
      <c r="AP36">
        <v>0</v>
      </c>
      <c r="AQ36">
        <v>1</v>
      </c>
      <c r="AR36">
        <v>0</v>
      </c>
      <c r="AS36" t="s">
        <v>3</v>
      </c>
      <c r="AT36">
        <v>3.2000000000000002E-3</v>
      </c>
      <c r="AU36" t="s">
        <v>3</v>
      </c>
      <c r="AV36">
        <v>0</v>
      </c>
      <c r="AW36">
        <v>2</v>
      </c>
      <c r="AX36">
        <v>32952957</v>
      </c>
      <c r="AY36">
        <v>1</v>
      </c>
      <c r="AZ36">
        <v>0</v>
      </c>
      <c r="BA36">
        <v>36</v>
      </c>
      <c r="BB36">
        <v>1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194.23107200000001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1</v>
      </c>
      <c r="BQ36">
        <v>194.23107200000001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1</v>
      </c>
      <c r="CV36">
        <v>0</v>
      </c>
      <c r="CW36">
        <v>0</v>
      </c>
      <c r="CX36">
        <f>ROUND(Y36*Source!I41,7)</f>
        <v>0</v>
      </c>
      <c r="CY36">
        <f t="shared" si="10"/>
        <v>75871.509999999995</v>
      </c>
      <c r="CZ36">
        <f t="shared" si="11"/>
        <v>60697.21</v>
      </c>
      <c r="DA36">
        <f t="shared" si="12"/>
        <v>1.25</v>
      </c>
      <c r="DB36">
        <f t="shared" si="7"/>
        <v>194.23</v>
      </c>
      <c r="DC36">
        <f t="shared" si="8"/>
        <v>0</v>
      </c>
      <c r="DD36" t="s">
        <v>3</v>
      </c>
      <c r="DE36" t="s">
        <v>3</v>
      </c>
      <c r="DF36">
        <f>ROUND(ROUND(AE36*AI36,2)*CX36,2)</f>
        <v>0</v>
      </c>
      <c r="DG36">
        <f t="shared" si="9"/>
        <v>0</v>
      </c>
      <c r="DH36">
        <f t="shared" si="1"/>
        <v>0</v>
      </c>
      <c r="DI36">
        <f t="shared" si="2"/>
        <v>0</v>
      </c>
      <c r="DJ36">
        <f t="shared" si="13"/>
        <v>0</v>
      </c>
      <c r="DK36">
        <v>0</v>
      </c>
      <c r="DL36" t="s">
        <v>3</v>
      </c>
      <c r="DM36">
        <v>0</v>
      </c>
      <c r="DN36" t="s">
        <v>3</v>
      </c>
      <c r="DO36">
        <v>0</v>
      </c>
    </row>
    <row r="37" spans="1:119" x14ac:dyDescent="0.2">
      <c r="A37">
        <f>ROW(Source!A41)</f>
        <v>41</v>
      </c>
      <c r="B37">
        <v>32945098</v>
      </c>
      <c r="C37">
        <v>32952938</v>
      </c>
      <c r="D37">
        <v>31932248</v>
      </c>
      <c r="E37">
        <v>1</v>
      </c>
      <c r="F37">
        <v>1</v>
      </c>
      <c r="G37">
        <v>1</v>
      </c>
      <c r="H37">
        <v>3</v>
      </c>
      <c r="I37" t="s">
        <v>894</v>
      </c>
      <c r="J37" t="s">
        <v>895</v>
      </c>
      <c r="K37" t="s">
        <v>896</v>
      </c>
      <c r="L37">
        <v>1348</v>
      </c>
      <c r="N37">
        <v>1009</v>
      </c>
      <c r="O37" t="s">
        <v>33</v>
      </c>
      <c r="P37" t="s">
        <v>33</v>
      </c>
      <c r="Q37">
        <v>1000</v>
      </c>
      <c r="W37">
        <v>0</v>
      </c>
      <c r="X37">
        <v>-1265136668</v>
      </c>
      <c r="Y37">
        <f t="shared" si="6"/>
        <v>1.24E-2</v>
      </c>
      <c r="AA37">
        <v>37099.769999999997</v>
      </c>
      <c r="AB37">
        <v>0</v>
      </c>
      <c r="AC37">
        <v>0</v>
      </c>
      <c r="AD37">
        <v>0</v>
      </c>
      <c r="AE37">
        <v>25237.94</v>
      </c>
      <c r="AF37">
        <v>0</v>
      </c>
      <c r="AG37">
        <v>0</v>
      </c>
      <c r="AH37">
        <v>0</v>
      </c>
      <c r="AI37">
        <v>1.47</v>
      </c>
      <c r="AJ37">
        <v>1</v>
      </c>
      <c r="AK37">
        <v>1</v>
      </c>
      <c r="AL37">
        <v>1</v>
      </c>
      <c r="AM37">
        <v>2</v>
      </c>
      <c r="AN37">
        <v>0</v>
      </c>
      <c r="AO37">
        <v>0</v>
      </c>
      <c r="AP37">
        <v>0</v>
      </c>
      <c r="AQ37">
        <v>1</v>
      </c>
      <c r="AR37">
        <v>0</v>
      </c>
      <c r="AS37" t="s">
        <v>3</v>
      </c>
      <c r="AT37">
        <v>1.24E-2</v>
      </c>
      <c r="AU37" t="s">
        <v>3</v>
      </c>
      <c r="AV37">
        <v>0</v>
      </c>
      <c r="AW37">
        <v>2</v>
      </c>
      <c r="AX37">
        <v>32952958</v>
      </c>
      <c r="AY37">
        <v>1</v>
      </c>
      <c r="AZ37">
        <v>0</v>
      </c>
      <c r="BA37">
        <v>37</v>
      </c>
      <c r="BB37">
        <v>1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312.95045599999997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1</v>
      </c>
      <c r="BQ37">
        <v>312.95045599999997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1</v>
      </c>
      <c r="CV37">
        <v>0</v>
      </c>
      <c r="CW37">
        <v>0</v>
      </c>
      <c r="CX37">
        <f>ROUND(Y37*Source!I41,7)</f>
        <v>0</v>
      </c>
      <c r="CY37">
        <f t="shared" si="10"/>
        <v>37099.769999999997</v>
      </c>
      <c r="CZ37">
        <f t="shared" si="11"/>
        <v>25237.94</v>
      </c>
      <c r="DA37">
        <f t="shared" si="12"/>
        <v>1.47</v>
      </c>
      <c r="DB37">
        <f t="shared" si="7"/>
        <v>312.95</v>
      </c>
      <c r="DC37">
        <f t="shared" si="8"/>
        <v>0</v>
      </c>
      <c r="DD37" t="s">
        <v>3</v>
      </c>
      <c r="DE37" t="s">
        <v>3</v>
      </c>
      <c r="DF37">
        <f>ROUND(ROUND(AE37*AI37,2)*CX37,2)</f>
        <v>0</v>
      </c>
      <c r="DG37">
        <f t="shared" si="9"/>
        <v>0</v>
      </c>
      <c r="DH37">
        <f t="shared" si="1"/>
        <v>0</v>
      </c>
      <c r="DI37">
        <f t="shared" si="2"/>
        <v>0</v>
      </c>
      <c r="DJ37">
        <f t="shared" si="13"/>
        <v>0</v>
      </c>
      <c r="DK37">
        <v>0</v>
      </c>
      <c r="DL37" t="s">
        <v>3</v>
      </c>
      <c r="DM37">
        <v>0</v>
      </c>
      <c r="DN37" t="s">
        <v>3</v>
      </c>
      <c r="DO37">
        <v>0</v>
      </c>
    </row>
    <row r="38" spans="1:119" x14ac:dyDescent="0.2">
      <c r="A38">
        <f>ROW(Source!A79)</f>
        <v>79</v>
      </c>
      <c r="B38">
        <v>32945098</v>
      </c>
      <c r="C38">
        <v>32946400</v>
      </c>
      <c r="D38">
        <v>31838393</v>
      </c>
      <c r="E38">
        <v>114</v>
      </c>
      <c r="F38">
        <v>1</v>
      </c>
      <c r="G38">
        <v>1</v>
      </c>
      <c r="H38">
        <v>1</v>
      </c>
      <c r="I38" t="s">
        <v>897</v>
      </c>
      <c r="J38" t="s">
        <v>3</v>
      </c>
      <c r="K38" t="s">
        <v>898</v>
      </c>
      <c r="L38">
        <v>1191</v>
      </c>
      <c r="N38">
        <v>1013</v>
      </c>
      <c r="O38" t="s">
        <v>848</v>
      </c>
      <c r="P38" t="s">
        <v>848</v>
      </c>
      <c r="Q38">
        <v>1</v>
      </c>
      <c r="W38">
        <v>0</v>
      </c>
      <c r="X38">
        <v>1426738182</v>
      </c>
      <c r="Y38">
        <f t="shared" si="6"/>
        <v>70.2</v>
      </c>
      <c r="AA38">
        <v>0</v>
      </c>
      <c r="AB38">
        <v>0</v>
      </c>
      <c r="AC38">
        <v>0</v>
      </c>
      <c r="AD38">
        <v>452.31</v>
      </c>
      <c r="AE38">
        <v>0</v>
      </c>
      <c r="AF38">
        <v>0</v>
      </c>
      <c r="AG38">
        <v>0</v>
      </c>
      <c r="AH38">
        <v>452.31</v>
      </c>
      <c r="AI38">
        <v>1</v>
      </c>
      <c r="AJ38">
        <v>1</v>
      </c>
      <c r="AK38">
        <v>1</v>
      </c>
      <c r="AL38">
        <v>1</v>
      </c>
      <c r="AM38">
        <v>-2</v>
      </c>
      <c r="AN38">
        <v>0</v>
      </c>
      <c r="AO38">
        <v>0</v>
      </c>
      <c r="AP38">
        <v>0</v>
      </c>
      <c r="AQ38">
        <v>1</v>
      </c>
      <c r="AR38">
        <v>0</v>
      </c>
      <c r="AS38" t="s">
        <v>3</v>
      </c>
      <c r="AT38">
        <v>70.2</v>
      </c>
      <c r="AU38" t="s">
        <v>3</v>
      </c>
      <c r="AV38">
        <v>1</v>
      </c>
      <c r="AW38">
        <v>2</v>
      </c>
      <c r="AX38">
        <v>32946401</v>
      </c>
      <c r="AY38">
        <v>1</v>
      </c>
      <c r="AZ38">
        <v>0</v>
      </c>
      <c r="BA38">
        <v>38</v>
      </c>
      <c r="BB38">
        <v>1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31752.162</v>
      </c>
      <c r="BN38">
        <v>70.2</v>
      </c>
      <c r="BO38">
        <v>0</v>
      </c>
      <c r="BP38">
        <v>1</v>
      </c>
      <c r="BQ38">
        <v>0</v>
      </c>
      <c r="BR38">
        <v>0</v>
      </c>
      <c r="BS38">
        <v>0</v>
      </c>
      <c r="BT38">
        <v>31752.162</v>
      </c>
      <c r="BU38">
        <v>70.2</v>
      </c>
      <c r="BV38">
        <v>0</v>
      </c>
      <c r="BW38">
        <v>1</v>
      </c>
      <c r="CU38">
        <f>ROUND(AT38*Source!I79*AH38*AL38,2)</f>
        <v>63424.94</v>
      </c>
      <c r="CV38">
        <f>ROUND(Y38*Source!I79,7)</f>
        <v>140.22450000000001</v>
      </c>
      <c r="CW38">
        <v>0</v>
      </c>
      <c r="CX38">
        <f>ROUND(Y38*Source!I79,7)</f>
        <v>140.22450000000001</v>
      </c>
      <c r="CY38">
        <f>AD38</f>
        <v>452.31</v>
      </c>
      <c r="CZ38">
        <f>AH38</f>
        <v>452.31</v>
      </c>
      <c r="DA38">
        <f>AL38</f>
        <v>1</v>
      </c>
      <c r="DB38">
        <f t="shared" si="7"/>
        <v>31752.16</v>
      </c>
      <c r="DC38">
        <f t="shared" si="8"/>
        <v>0</v>
      </c>
      <c r="DD38" t="s">
        <v>3</v>
      </c>
      <c r="DE38" t="s">
        <v>3</v>
      </c>
      <c r="DF38">
        <f>ROUND(ROUND(AE38,2)*CX38,2)</f>
        <v>0</v>
      </c>
      <c r="DG38">
        <f t="shared" si="9"/>
        <v>0</v>
      </c>
      <c r="DH38">
        <f t="shared" si="1"/>
        <v>0</v>
      </c>
      <c r="DI38">
        <f t="shared" si="2"/>
        <v>63424.94</v>
      </c>
      <c r="DJ38">
        <f>DI38</f>
        <v>63424.94</v>
      </c>
      <c r="DK38">
        <v>1</v>
      </c>
      <c r="DL38" t="s">
        <v>3</v>
      </c>
      <c r="DM38">
        <v>0</v>
      </c>
      <c r="DN38" t="s">
        <v>3</v>
      </c>
      <c r="DO38">
        <v>0</v>
      </c>
    </row>
    <row r="39" spans="1:119" x14ac:dyDescent="0.2">
      <c r="A39">
        <f>ROW(Source!A79)</f>
        <v>79</v>
      </c>
      <c r="B39">
        <v>32945098</v>
      </c>
      <c r="C39">
        <v>32946400</v>
      </c>
      <c r="D39">
        <v>31838589</v>
      </c>
      <c r="E39">
        <v>114</v>
      </c>
      <c r="F39">
        <v>1</v>
      </c>
      <c r="G39">
        <v>1</v>
      </c>
      <c r="H39">
        <v>1</v>
      </c>
      <c r="I39" t="s">
        <v>849</v>
      </c>
      <c r="J39" t="s">
        <v>3</v>
      </c>
      <c r="K39" t="s">
        <v>850</v>
      </c>
      <c r="L39">
        <v>1191</v>
      </c>
      <c r="N39">
        <v>1013</v>
      </c>
      <c r="O39" t="s">
        <v>848</v>
      </c>
      <c r="P39" t="s">
        <v>848</v>
      </c>
      <c r="Q39">
        <v>1</v>
      </c>
      <c r="W39">
        <v>0</v>
      </c>
      <c r="X39">
        <v>-1417349443</v>
      </c>
      <c r="Y39">
        <f t="shared" si="6"/>
        <v>0.18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1</v>
      </c>
      <c r="AJ39">
        <v>1</v>
      </c>
      <c r="AK39">
        <v>1</v>
      </c>
      <c r="AL39">
        <v>1</v>
      </c>
      <c r="AM39">
        <v>-2</v>
      </c>
      <c r="AN39">
        <v>0</v>
      </c>
      <c r="AO39">
        <v>0</v>
      </c>
      <c r="AP39">
        <v>0</v>
      </c>
      <c r="AQ39">
        <v>1</v>
      </c>
      <c r="AR39">
        <v>0</v>
      </c>
      <c r="AS39" t="s">
        <v>3</v>
      </c>
      <c r="AT39">
        <v>0.18</v>
      </c>
      <c r="AU39" t="s">
        <v>3</v>
      </c>
      <c r="AV39">
        <v>2</v>
      </c>
      <c r="AW39">
        <v>2</v>
      </c>
      <c r="AX39">
        <v>32946402</v>
      </c>
      <c r="AY39">
        <v>1</v>
      </c>
      <c r="AZ39">
        <v>0</v>
      </c>
      <c r="BA39">
        <v>39</v>
      </c>
      <c r="BB39">
        <v>1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CV39">
        <v>0</v>
      </c>
      <c r="CW39">
        <v>0</v>
      </c>
      <c r="CX39">
        <f>ROUND(Y39*Source!I79,7)</f>
        <v>0.35954999999999998</v>
      </c>
      <c r="CY39">
        <f>AD39</f>
        <v>0</v>
      </c>
      <c r="CZ39">
        <f>AH39</f>
        <v>0</v>
      </c>
      <c r="DA39">
        <f>AL39</f>
        <v>1</v>
      </c>
      <c r="DB39">
        <f t="shared" si="7"/>
        <v>0</v>
      </c>
      <c r="DC39">
        <f t="shared" si="8"/>
        <v>0</v>
      </c>
      <c r="DD39" t="s">
        <v>3</v>
      </c>
      <c r="DE39" t="s">
        <v>3</v>
      </c>
      <c r="DF39">
        <f>ROUND(ROUND(AE39,2)*CX39,2)</f>
        <v>0</v>
      </c>
      <c r="DG39">
        <f t="shared" si="9"/>
        <v>0</v>
      </c>
      <c r="DH39">
        <f t="shared" si="1"/>
        <v>0</v>
      </c>
      <c r="DI39">
        <f t="shared" si="2"/>
        <v>0</v>
      </c>
      <c r="DJ39">
        <f>DI39</f>
        <v>0</v>
      </c>
      <c r="DK39">
        <v>0</v>
      </c>
      <c r="DL39" t="s">
        <v>3</v>
      </c>
      <c r="DM39">
        <v>0</v>
      </c>
      <c r="DN39" t="s">
        <v>3</v>
      </c>
      <c r="DO39">
        <v>0</v>
      </c>
    </row>
    <row r="40" spans="1:119" x14ac:dyDescent="0.2">
      <c r="A40">
        <f>ROW(Source!A79)</f>
        <v>79</v>
      </c>
      <c r="B40">
        <v>32945098</v>
      </c>
      <c r="C40">
        <v>32946400</v>
      </c>
      <c r="D40">
        <v>31966811</v>
      </c>
      <c r="E40">
        <v>1</v>
      </c>
      <c r="F40">
        <v>1</v>
      </c>
      <c r="G40">
        <v>1</v>
      </c>
      <c r="H40">
        <v>2</v>
      </c>
      <c r="I40" t="s">
        <v>858</v>
      </c>
      <c r="J40" t="s">
        <v>859</v>
      </c>
      <c r="K40" t="s">
        <v>860</v>
      </c>
      <c r="L40">
        <v>1368</v>
      </c>
      <c r="N40">
        <v>1011</v>
      </c>
      <c r="O40" t="s">
        <v>854</v>
      </c>
      <c r="P40" t="s">
        <v>854</v>
      </c>
      <c r="Q40">
        <v>1</v>
      </c>
      <c r="W40">
        <v>0</v>
      </c>
      <c r="X40">
        <v>-1152394969</v>
      </c>
      <c r="Y40">
        <f t="shared" si="6"/>
        <v>0.18</v>
      </c>
      <c r="AA40">
        <v>0</v>
      </c>
      <c r="AB40">
        <v>605.36</v>
      </c>
      <c r="AC40">
        <v>502.98</v>
      </c>
      <c r="AD40">
        <v>0</v>
      </c>
      <c r="AE40">
        <v>0</v>
      </c>
      <c r="AF40">
        <v>605.36</v>
      </c>
      <c r="AG40">
        <v>502.98</v>
      </c>
      <c r="AH40">
        <v>0</v>
      </c>
      <c r="AI40">
        <v>1</v>
      </c>
      <c r="AJ40">
        <v>1</v>
      </c>
      <c r="AK40">
        <v>1</v>
      </c>
      <c r="AL40">
        <v>1</v>
      </c>
      <c r="AM40">
        <v>-2</v>
      </c>
      <c r="AN40">
        <v>0</v>
      </c>
      <c r="AO40">
        <v>0</v>
      </c>
      <c r="AP40">
        <v>0</v>
      </c>
      <c r="AQ40">
        <v>1</v>
      </c>
      <c r="AR40">
        <v>0</v>
      </c>
      <c r="AS40" t="s">
        <v>3</v>
      </c>
      <c r="AT40">
        <v>0.18</v>
      </c>
      <c r="AU40" t="s">
        <v>3</v>
      </c>
      <c r="AV40">
        <v>1</v>
      </c>
      <c r="AW40">
        <v>2</v>
      </c>
      <c r="AX40">
        <v>32946403</v>
      </c>
      <c r="AY40">
        <v>1</v>
      </c>
      <c r="AZ40">
        <v>0</v>
      </c>
      <c r="BA40">
        <v>40</v>
      </c>
      <c r="BB40">
        <v>1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108.9648</v>
      </c>
      <c r="BL40">
        <v>90.5364</v>
      </c>
      <c r="BM40">
        <v>0</v>
      </c>
      <c r="BN40">
        <v>0</v>
      </c>
      <c r="BO40">
        <v>0.18</v>
      </c>
      <c r="BP40">
        <v>1</v>
      </c>
      <c r="BQ40">
        <v>0</v>
      </c>
      <c r="BR40">
        <v>108.9648</v>
      </c>
      <c r="BS40">
        <v>90.5364</v>
      </c>
      <c r="BT40">
        <v>0</v>
      </c>
      <c r="BU40">
        <v>0</v>
      </c>
      <c r="BV40">
        <v>0.18</v>
      </c>
      <c r="BW40">
        <v>1</v>
      </c>
      <c r="CV40">
        <v>0</v>
      </c>
      <c r="CW40">
        <f>ROUND(Y40*Source!I79*DO40,7)</f>
        <v>0.35954999999999998</v>
      </c>
      <c r="CX40">
        <f>ROUND(Y40*Source!I79,7)</f>
        <v>0.35954999999999998</v>
      </c>
      <c r="CY40">
        <f>AB40</f>
        <v>605.36</v>
      </c>
      <c r="CZ40">
        <f>AF40</f>
        <v>605.36</v>
      </c>
      <c r="DA40">
        <f>AJ40</f>
        <v>1</v>
      </c>
      <c r="DB40">
        <f t="shared" si="7"/>
        <v>108.96</v>
      </c>
      <c r="DC40">
        <f t="shared" si="8"/>
        <v>90.54</v>
      </c>
      <c r="DD40" t="s">
        <v>3</v>
      </c>
      <c r="DE40" t="s">
        <v>3</v>
      </c>
      <c r="DF40">
        <f>ROUND(ROUND(AE40,2)*CX40,2)</f>
        <v>0</v>
      </c>
      <c r="DG40">
        <f t="shared" si="9"/>
        <v>217.66</v>
      </c>
      <c r="DH40">
        <f t="shared" si="1"/>
        <v>180.85</v>
      </c>
      <c r="DI40">
        <f t="shared" si="2"/>
        <v>0</v>
      </c>
      <c r="DJ40">
        <f>DG40+DH40</f>
        <v>398.51</v>
      </c>
      <c r="DK40">
        <v>1</v>
      </c>
      <c r="DL40" t="s">
        <v>861</v>
      </c>
      <c r="DM40">
        <v>4</v>
      </c>
      <c r="DN40" t="s">
        <v>848</v>
      </c>
      <c r="DO40">
        <v>1</v>
      </c>
    </row>
    <row r="41" spans="1:119" x14ac:dyDescent="0.2">
      <c r="A41">
        <f>ROW(Source!A79)</f>
        <v>79</v>
      </c>
      <c r="B41">
        <v>32945098</v>
      </c>
      <c r="C41">
        <v>32946400</v>
      </c>
      <c r="D41">
        <v>31912665</v>
      </c>
      <c r="E41">
        <v>1</v>
      </c>
      <c r="F41">
        <v>1</v>
      </c>
      <c r="G41">
        <v>1</v>
      </c>
      <c r="H41">
        <v>3</v>
      </c>
      <c r="I41" t="s">
        <v>899</v>
      </c>
      <c r="J41" t="s">
        <v>900</v>
      </c>
      <c r="K41" t="s">
        <v>901</v>
      </c>
      <c r="L41">
        <v>1348</v>
      </c>
      <c r="N41">
        <v>1009</v>
      </c>
      <c r="O41" t="s">
        <v>33</v>
      </c>
      <c r="P41" t="s">
        <v>33</v>
      </c>
      <c r="Q41">
        <v>1000</v>
      </c>
      <c r="W41">
        <v>0</v>
      </c>
      <c r="X41">
        <v>-1278866720</v>
      </c>
      <c r="Y41">
        <f t="shared" si="6"/>
        <v>2.9000000000000001E-2</v>
      </c>
      <c r="AA41">
        <v>111916.14</v>
      </c>
      <c r="AB41">
        <v>0</v>
      </c>
      <c r="AC41">
        <v>0</v>
      </c>
      <c r="AD41">
        <v>0</v>
      </c>
      <c r="AE41">
        <v>91734.54</v>
      </c>
      <c r="AF41">
        <v>0</v>
      </c>
      <c r="AG41">
        <v>0</v>
      </c>
      <c r="AH41">
        <v>0</v>
      </c>
      <c r="AI41">
        <v>1.22</v>
      </c>
      <c r="AJ41">
        <v>1</v>
      </c>
      <c r="AK41">
        <v>1</v>
      </c>
      <c r="AL41">
        <v>1</v>
      </c>
      <c r="AM41">
        <v>2</v>
      </c>
      <c r="AN41">
        <v>0</v>
      </c>
      <c r="AO41">
        <v>0</v>
      </c>
      <c r="AP41">
        <v>0</v>
      </c>
      <c r="AQ41">
        <v>1</v>
      </c>
      <c r="AR41">
        <v>0</v>
      </c>
      <c r="AS41" t="s">
        <v>3</v>
      </c>
      <c r="AT41">
        <v>2.9000000000000001E-2</v>
      </c>
      <c r="AU41" t="s">
        <v>3</v>
      </c>
      <c r="AV41">
        <v>0</v>
      </c>
      <c r="AW41">
        <v>2</v>
      </c>
      <c r="AX41">
        <v>32946404</v>
      </c>
      <c r="AY41">
        <v>1</v>
      </c>
      <c r="AZ41">
        <v>0</v>
      </c>
      <c r="BA41">
        <v>41</v>
      </c>
      <c r="BB41">
        <v>1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2660.3016600000001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1</v>
      </c>
      <c r="BQ41">
        <v>2660.3016600000001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1</v>
      </c>
      <c r="CV41">
        <v>0</v>
      </c>
      <c r="CW41">
        <v>0</v>
      </c>
      <c r="CX41">
        <f>ROUND(Y41*Source!I79,7)</f>
        <v>5.79275E-2</v>
      </c>
      <c r="CY41">
        <f>AA41</f>
        <v>111916.14</v>
      </c>
      <c r="CZ41">
        <f>AE41</f>
        <v>91734.54</v>
      </c>
      <c r="DA41">
        <f>AI41</f>
        <v>1.22</v>
      </c>
      <c r="DB41">
        <f t="shared" si="7"/>
        <v>2660.3</v>
      </c>
      <c r="DC41">
        <f t="shared" si="8"/>
        <v>0</v>
      </c>
      <c r="DD41" t="s">
        <v>3</v>
      </c>
      <c r="DE41" t="s">
        <v>3</v>
      </c>
      <c r="DF41">
        <f>ROUND(ROUND(AE41*AI41,2)*CX41,2)</f>
        <v>6483.02</v>
      </c>
      <c r="DG41">
        <f t="shared" si="9"/>
        <v>0</v>
      </c>
      <c r="DH41">
        <f t="shared" si="1"/>
        <v>0</v>
      </c>
      <c r="DI41">
        <f t="shared" si="2"/>
        <v>0</v>
      </c>
      <c r="DJ41">
        <f>DF41</f>
        <v>6483.02</v>
      </c>
      <c r="DK41">
        <v>0</v>
      </c>
      <c r="DL41" t="s">
        <v>3</v>
      </c>
      <c r="DM41">
        <v>0</v>
      </c>
      <c r="DN41" t="s">
        <v>3</v>
      </c>
      <c r="DO41">
        <v>0</v>
      </c>
    </row>
    <row r="42" spans="1:119" x14ac:dyDescent="0.2">
      <c r="A42">
        <f>ROW(Source!A79)</f>
        <v>79</v>
      </c>
      <c r="B42">
        <v>32945098</v>
      </c>
      <c r="C42">
        <v>32946400</v>
      </c>
      <c r="D42">
        <v>31922200</v>
      </c>
      <c r="E42">
        <v>1</v>
      </c>
      <c r="F42">
        <v>1</v>
      </c>
      <c r="G42">
        <v>1</v>
      </c>
      <c r="H42">
        <v>3</v>
      </c>
      <c r="I42" t="s">
        <v>902</v>
      </c>
      <c r="J42" t="s">
        <v>903</v>
      </c>
      <c r="K42" t="s">
        <v>904</v>
      </c>
      <c r="L42">
        <v>1339</v>
      </c>
      <c r="N42">
        <v>1007</v>
      </c>
      <c r="O42" t="s">
        <v>639</v>
      </c>
      <c r="P42" t="s">
        <v>639</v>
      </c>
      <c r="Q42">
        <v>1</v>
      </c>
      <c r="W42">
        <v>0</v>
      </c>
      <c r="X42">
        <v>695843135</v>
      </c>
      <c r="Y42">
        <f t="shared" si="6"/>
        <v>8.0000000000000002E-3</v>
      </c>
      <c r="AA42">
        <v>13031.86</v>
      </c>
      <c r="AB42">
        <v>0</v>
      </c>
      <c r="AC42">
        <v>0</v>
      </c>
      <c r="AD42">
        <v>0</v>
      </c>
      <c r="AE42">
        <v>16496.03</v>
      </c>
      <c r="AF42">
        <v>0</v>
      </c>
      <c r="AG42">
        <v>0</v>
      </c>
      <c r="AH42">
        <v>0</v>
      </c>
      <c r="AI42">
        <v>0.79</v>
      </c>
      <c r="AJ42">
        <v>1</v>
      </c>
      <c r="AK42">
        <v>1</v>
      </c>
      <c r="AL42">
        <v>1</v>
      </c>
      <c r="AM42">
        <v>2</v>
      </c>
      <c r="AN42">
        <v>0</v>
      </c>
      <c r="AO42">
        <v>0</v>
      </c>
      <c r="AP42">
        <v>0</v>
      </c>
      <c r="AQ42">
        <v>1</v>
      </c>
      <c r="AR42">
        <v>0</v>
      </c>
      <c r="AS42" t="s">
        <v>3</v>
      </c>
      <c r="AT42">
        <v>8.0000000000000002E-3</v>
      </c>
      <c r="AU42" t="s">
        <v>3</v>
      </c>
      <c r="AV42">
        <v>0</v>
      </c>
      <c r="AW42">
        <v>2</v>
      </c>
      <c r="AX42">
        <v>32946405</v>
      </c>
      <c r="AY42">
        <v>1</v>
      </c>
      <c r="AZ42">
        <v>0</v>
      </c>
      <c r="BA42">
        <v>42</v>
      </c>
      <c r="BB42">
        <v>1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131.96823999999998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1</v>
      </c>
      <c r="BQ42">
        <v>131.96823999999998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1</v>
      </c>
      <c r="CV42">
        <v>0</v>
      </c>
      <c r="CW42">
        <v>0</v>
      </c>
      <c r="CX42">
        <f>ROUND(Y42*Source!I79,7)</f>
        <v>1.5980000000000001E-2</v>
      </c>
      <c r="CY42">
        <f>AA42</f>
        <v>13031.86</v>
      </c>
      <c r="CZ42">
        <f>AE42</f>
        <v>16496.03</v>
      </c>
      <c r="DA42">
        <f>AI42</f>
        <v>0.79</v>
      </c>
      <c r="DB42">
        <f t="shared" si="7"/>
        <v>131.97</v>
      </c>
      <c r="DC42">
        <f t="shared" si="8"/>
        <v>0</v>
      </c>
      <c r="DD42" t="s">
        <v>3</v>
      </c>
      <c r="DE42" t="s">
        <v>3</v>
      </c>
      <c r="DF42">
        <f>ROUND(ROUND(AE42*AI42,2)*CX42,2)</f>
        <v>208.25</v>
      </c>
      <c r="DG42">
        <f t="shared" si="9"/>
        <v>0</v>
      </c>
      <c r="DH42">
        <f t="shared" si="1"/>
        <v>0</v>
      </c>
      <c r="DI42">
        <f t="shared" si="2"/>
        <v>0</v>
      </c>
      <c r="DJ42">
        <f>DF42</f>
        <v>208.25</v>
      </c>
      <c r="DK42">
        <v>0</v>
      </c>
      <c r="DL42" t="s">
        <v>3</v>
      </c>
      <c r="DM42">
        <v>0</v>
      </c>
      <c r="DN42" t="s">
        <v>3</v>
      </c>
      <c r="DO42">
        <v>0</v>
      </c>
    </row>
    <row r="43" spans="1:119" x14ac:dyDescent="0.2">
      <c r="A43">
        <f>ROW(Source!A79)</f>
        <v>79</v>
      </c>
      <c r="B43">
        <v>32945098</v>
      </c>
      <c r="C43">
        <v>32946400</v>
      </c>
      <c r="D43">
        <v>31841634</v>
      </c>
      <c r="E43">
        <v>114</v>
      </c>
      <c r="F43">
        <v>1</v>
      </c>
      <c r="G43">
        <v>1</v>
      </c>
      <c r="H43">
        <v>3</v>
      </c>
      <c r="I43" t="s">
        <v>172</v>
      </c>
      <c r="J43" t="s">
        <v>3</v>
      </c>
      <c r="K43" t="s">
        <v>173</v>
      </c>
      <c r="L43">
        <v>1327</v>
      </c>
      <c r="N43">
        <v>1005</v>
      </c>
      <c r="O43" t="s">
        <v>64</v>
      </c>
      <c r="P43" t="s">
        <v>64</v>
      </c>
      <c r="Q43">
        <v>1</v>
      </c>
      <c r="W43">
        <v>0</v>
      </c>
      <c r="X43">
        <v>783364574</v>
      </c>
      <c r="Y43">
        <f t="shared" si="6"/>
        <v>5.5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1</v>
      </c>
      <c r="AJ43">
        <v>1</v>
      </c>
      <c r="AK43">
        <v>1</v>
      </c>
      <c r="AL43">
        <v>1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 t="s">
        <v>3</v>
      </c>
      <c r="AT43">
        <v>5.5</v>
      </c>
      <c r="AU43" t="s">
        <v>3</v>
      </c>
      <c r="AV43">
        <v>0</v>
      </c>
      <c r="AW43">
        <v>2</v>
      </c>
      <c r="AX43">
        <v>32946406</v>
      </c>
      <c r="AY43">
        <v>1</v>
      </c>
      <c r="AZ43">
        <v>0</v>
      </c>
      <c r="BA43">
        <v>43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CV43">
        <v>0</v>
      </c>
      <c r="CW43">
        <v>0</v>
      </c>
      <c r="CX43">
        <f>ROUND(Y43*Source!I79,7)</f>
        <v>10.98625</v>
      </c>
      <c r="CY43">
        <f>AA43</f>
        <v>0</v>
      </c>
      <c r="CZ43">
        <f>AE43</f>
        <v>0</v>
      </c>
      <c r="DA43">
        <f>AI43</f>
        <v>1</v>
      </c>
      <c r="DB43">
        <f t="shared" si="7"/>
        <v>0</v>
      </c>
      <c r="DC43">
        <f t="shared" si="8"/>
        <v>0</v>
      </c>
      <c r="DD43" t="s">
        <v>3</v>
      </c>
      <c r="DE43" t="s">
        <v>3</v>
      </c>
      <c r="DF43">
        <f t="shared" ref="DF43:DF48" si="14">ROUND(ROUND(AE43,2)*CX43,2)</f>
        <v>0</v>
      </c>
      <c r="DG43">
        <f t="shared" si="9"/>
        <v>0</v>
      </c>
      <c r="DH43">
        <f t="shared" si="1"/>
        <v>0</v>
      </c>
      <c r="DI43">
        <f t="shared" si="2"/>
        <v>0</v>
      </c>
      <c r="DJ43">
        <f>DF43</f>
        <v>0</v>
      </c>
      <c r="DK43">
        <v>0</v>
      </c>
      <c r="DL43" t="s">
        <v>3</v>
      </c>
      <c r="DM43">
        <v>0</v>
      </c>
      <c r="DN43" t="s">
        <v>3</v>
      </c>
      <c r="DO43">
        <v>0</v>
      </c>
    </row>
    <row r="44" spans="1:119" x14ac:dyDescent="0.2">
      <c r="A44">
        <f>ROW(Source!A81)</f>
        <v>81</v>
      </c>
      <c r="B44">
        <v>32945098</v>
      </c>
      <c r="C44">
        <v>32946408</v>
      </c>
      <c r="D44">
        <v>31838350</v>
      </c>
      <c r="E44">
        <v>114</v>
      </c>
      <c r="F44">
        <v>1</v>
      </c>
      <c r="G44">
        <v>1</v>
      </c>
      <c r="H44">
        <v>1</v>
      </c>
      <c r="I44" t="s">
        <v>846</v>
      </c>
      <c r="J44" t="s">
        <v>3</v>
      </c>
      <c r="K44" t="s">
        <v>847</v>
      </c>
      <c r="L44">
        <v>1191</v>
      </c>
      <c r="N44">
        <v>1013</v>
      </c>
      <c r="O44" t="s">
        <v>848</v>
      </c>
      <c r="P44" t="s">
        <v>848</v>
      </c>
      <c r="Q44">
        <v>1</v>
      </c>
      <c r="W44">
        <v>0</v>
      </c>
      <c r="X44">
        <v>370475345</v>
      </c>
      <c r="Y44">
        <f t="shared" si="6"/>
        <v>25.7</v>
      </c>
      <c r="AA44">
        <v>0</v>
      </c>
      <c r="AB44">
        <v>0</v>
      </c>
      <c r="AC44">
        <v>0</v>
      </c>
      <c r="AD44">
        <v>409.14</v>
      </c>
      <c r="AE44">
        <v>0</v>
      </c>
      <c r="AF44">
        <v>0</v>
      </c>
      <c r="AG44">
        <v>0</v>
      </c>
      <c r="AH44">
        <v>409.14</v>
      </c>
      <c r="AI44">
        <v>1</v>
      </c>
      <c r="AJ44">
        <v>1</v>
      </c>
      <c r="AK44">
        <v>1</v>
      </c>
      <c r="AL44">
        <v>1</v>
      </c>
      <c r="AM44">
        <v>-2</v>
      </c>
      <c r="AN44">
        <v>0</v>
      </c>
      <c r="AO44">
        <v>0</v>
      </c>
      <c r="AP44">
        <v>0</v>
      </c>
      <c r="AQ44">
        <v>1</v>
      </c>
      <c r="AR44">
        <v>0</v>
      </c>
      <c r="AS44" t="s">
        <v>3</v>
      </c>
      <c r="AT44">
        <v>25.7</v>
      </c>
      <c r="AU44" t="s">
        <v>3</v>
      </c>
      <c r="AV44">
        <v>1</v>
      </c>
      <c r="AW44">
        <v>2</v>
      </c>
      <c r="AX44">
        <v>32946409</v>
      </c>
      <c r="AY44">
        <v>1</v>
      </c>
      <c r="AZ44">
        <v>0</v>
      </c>
      <c r="BA44">
        <v>44</v>
      </c>
      <c r="BB44">
        <v>1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10514.897999999999</v>
      </c>
      <c r="BN44">
        <v>25.7</v>
      </c>
      <c r="BO44">
        <v>0</v>
      </c>
      <c r="BP44">
        <v>1</v>
      </c>
      <c r="BQ44">
        <v>0</v>
      </c>
      <c r="BR44">
        <v>0</v>
      </c>
      <c r="BS44">
        <v>0</v>
      </c>
      <c r="BT44">
        <v>10514.897999999999</v>
      </c>
      <c r="BU44">
        <v>25.7</v>
      </c>
      <c r="BV44">
        <v>0</v>
      </c>
      <c r="BW44">
        <v>1</v>
      </c>
      <c r="CU44">
        <f>ROUND(AT44*Source!I81*AH44*AL44,2)</f>
        <v>35771.68</v>
      </c>
      <c r="CV44">
        <f>ROUND(Y44*Source!I81,7)</f>
        <v>87.431399999999996</v>
      </c>
      <c r="CW44">
        <v>0</v>
      </c>
      <c r="CX44">
        <f>ROUND(Y44*Source!I81,7)</f>
        <v>87.431399999999996</v>
      </c>
      <c r="CY44">
        <f>AD44</f>
        <v>409.14</v>
      </c>
      <c r="CZ44">
        <f>AH44</f>
        <v>409.14</v>
      </c>
      <c r="DA44">
        <f>AL44</f>
        <v>1</v>
      </c>
      <c r="DB44">
        <f t="shared" si="7"/>
        <v>10514.9</v>
      </c>
      <c r="DC44">
        <f t="shared" si="8"/>
        <v>0</v>
      </c>
      <c r="DD44" t="s">
        <v>3</v>
      </c>
      <c r="DE44" t="s">
        <v>3</v>
      </c>
      <c r="DF44">
        <f t="shared" si="14"/>
        <v>0</v>
      </c>
      <c r="DG44">
        <f t="shared" si="9"/>
        <v>0</v>
      </c>
      <c r="DH44">
        <f t="shared" si="1"/>
        <v>0</v>
      </c>
      <c r="DI44">
        <f t="shared" si="2"/>
        <v>35771.68</v>
      </c>
      <c r="DJ44">
        <f>DI44</f>
        <v>35771.68</v>
      </c>
      <c r="DK44">
        <v>1</v>
      </c>
      <c r="DL44" t="s">
        <v>3</v>
      </c>
      <c r="DM44">
        <v>0</v>
      </c>
      <c r="DN44" t="s">
        <v>3</v>
      </c>
      <c r="DO44">
        <v>0</v>
      </c>
    </row>
    <row r="45" spans="1:119" x14ac:dyDescent="0.2">
      <c r="A45">
        <f>ROW(Source!A82)</f>
        <v>82</v>
      </c>
      <c r="B45">
        <v>32945098</v>
      </c>
      <c r="C45">
        <v>32946410</v>
      </c>
      <c r="D45">
        <v>31838395</v>
      </c>
      <c r="E45">
        <v>114</v>
      </c>
      <c r="F45">
        <v>1</v>
      </c>
      <c r="G45">
        <v>1</v>
      </c>
      <c r="H45">
        <v>1</v>
      </c>
      <c r="I45" t="s">
        <v>883</v>
      </c>
      <c r="J45" t="s">
        <v>3</v>
      </c>
      <c r="K45" t="s">
        <v>884</v>
      </c>
      <c r="L45">
        <v>1191</v>
      </c>
      <c r="N45">
        <v>1013</v>
      </c>
      <c r="O45" t="s">
        <v>848</v>
      </c>
      <c r="P45" t="s">
        <v>848</v>
      </c>
      <c r="Q45">
        <v>1</v>
      </c>
      <c r="W45">
        <v>0</v>
      </c>
      <c r="X45">
        <v>1958912953</v>
      </c>
      <c r="Y45">
        <f>(AT45*ROUND(1.15,7))</f>
        <v>50.094000000000001</v>
      </c>
      <c r="AA45">
        <v>0</v>
      </c>
      <c r="AB45">
        <v>0</v>
      </c>
      <c r="AC45">
        <v>0</v>
      </c>
      <c r="AD45">
        <v>457.94</v>
      </c>
      <c r="AE45">
        <v>0</v>
      </c>
      <c r="AF45">
        <v>0</v>
      </c>
      <c r="AG45">
        <v>0</v>
      </c>
      <c r="AH45">
        <v>457.94</v>
      </c>
      <c r="AI45">
        <v>1</v>
      </c>
      <c r="AJ45">
        <v>1</v>
      </c>
      <c r="AK45">
        <v>1</v>
      </c>
      <c r="AL45">
        <v>1</v>
      </c>
      <c r="AM45">
        <v>-2</v>
      </c>
      <c r="AN45">
        <v>0</v>
      </c>
      <c r="AO45">
        <v>0</v>
      </c>
      <c r="AP45">
        <v>1</v>
      </c>
      <c r="AQ45">
        <v>1</v>
      </c>
      <c r="AR45">
        <v>0</v>
      </c>
      <c r="AS45" t="s">
        <v>3</v>
      </c>
      <c r="AT45">
        <v>43.56</v>
      </c>
      <c r="AU45" t="s">
        <v>39</v>
      </c>
      <c r="AV45">
        <v>1</v>
      </c>
      <c r="AW45">
        <v>2</v>
      </c>
      <c r="AX45">
        <v>32946411</v>
      </c>
      <c r="AY45">
        <v>1</v>
      </c>
      <c r="AZ45">
        <v>0</v>
      </c>
      <c r="BA45">
        <v>45</v>
      </c>
      <c r="BB45">
        <v>1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19947.866400000003</v>
      </c>
      <c r="BN45">
        <v>43.56</v>
      </c>
      <c r="BO45">
        <v>0</v>
      </c>
      <c r="BP45">
        <v>1</v>
      </c>
      <c r="BQ45">
        <v>0</v>
      </c>
      <c r="BR45">
        <v>0</v>
      </c>
      <c r="BS45">
        <v>0</v>
      </c>
      <c r="BT45">
        <v>22940.04636</v>
      </c>
      <c r="BU45">
        <v>50.094000000000001</v>
      </c>
      <c r="BV45">
        <v>0</v>
      </c>
      <c r="BW45">
        <v>1</v>
      </c>
      <c r="CU45">
        <f>ROUND(AT45*Source!I82*AH45*AL45,2)</f>
        <v>67862.64</v>
      </c>
      <c r="CV45">
        <f>ROUND(Y45*Source!I82,7)</f>
        <v>170.41978800000001</v>
      </c>
      <c r="CW45">
        <v>0</v>
      </c>
      <c r="CX45">
        <f>ROUND(Y45*Source!I82,7)</f>
        <v>170.41978800000001</v>
      </c>
      <c r="CY45">
        <f>AD45</f>
        <v>457.94</v>
      </c>
      <c r="CZ45">
        <f>AH45</f>
        <v>457.94</v>
      </c>
      <c r="DA45">
        <f>AL45</f>
        <v>1</v>
      </c>
      <c r="DB45">
        <f>ROUND((ROUND(AT45*CZ45,2)*ROUND(1.15,7)),6)</f>
        <v>22940.050500000001</v>
      </c>
      <c r="DC45">
        <f>ROUND((ROUND(AT45*AG45,2)*ROUND(1.15,7)),6)</f>
        <v>0</v>
      </c>
      <c r="DD45" t="s">
        <v>3</v>
      </c>
      <c r="DE45" t="s">
        <v>3</v>
      </c>
      <c r="DF45">
        <f t="shared" si="14"/>
        <v>0</v>
      </c>
      <c r="DG45">
        <f t="shared" si="9"/>
        <v>0</v>
      </c>
      <c r="DH45">
        <f t="shared" si="1"/>
        <v>0</v>
      </c>
      <c r="DI45">
        <f t="shared" si="2"/>
        <v>78042.039999999994</v>
      </c>
      <c r="DJ45">
        <f>DI45</f>
        <v>78042.039999999994</v>
      </c>
      <c r="DK45">
        <v>1</v>
      </c>
      <c r="DL45" t="s">
        <v>3</v>
      </c>
      <c r="DM45">
        <v>0</v>
      </c>
      <c r="DN45" t="s">
        <v>3</v>
      </c>
      <c r="DO45">
        <v>0</v>
      </c>
    </row>
    <row r="46" spans="1:119" x14ac:dyDescent="0.2">
      <c r="A46">
        <f>ROW(Source!A82)</f>
        <v>82</v>
      </c>
      <c r="B46">
        <v>32945098</v>
      </c>
      <c r="C46">
        <v>32946410</v>
      </c>
      <c r="D46">
        <v>31838589</v>
      </c>
      <c r="E46">
        <v>114</v>
      </c>
      <c r="F46">
        <v>1</v>
      </c>
      <c r="G46">
        <v>1</v>
      </c>
      <c r="H46">
        <v>1</v>
      </c>
      <c r="I46" t="s">
        <v>849</v>
      </c>
      <c r="J46" t="s">
        <v>3</v>
      </c>
      <c r="K46" t="s">
        <v>850</v>
      </c>
      <c r="L46">
        <v>1191</v>
      </c>
      <c r="N46">
        <v>1013</v>
      </c>
      <c r="O46" t="s">
        <v>848</v>
      </c>
      <c r="P46" t="s">
        <v>848</v>
      </c>
      <c r="Q46">
        <v>1</v>
      </c>
      <c r="W46">
        <v>0</v>
      </c>
      <c r="X46">
        <v>-1417349443</v>
      </c>
      <c r="Y46">
        <f>(AT46*ROUND(1.25,7))</f>
        <v>0.21250000000000002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1</v>
      </c>
      <c r="AJ46">
        <v>1</v>
      </c>
      <c r="AK46">
        <v>1</v>
      </c>
      <c r="AL46">
        <v>1</v>
      </c>
      <c r="AM46">
        <v>-2</v>
      </c>
      <c r="AN46">
        <v>0</v>
      </c>
      <c r="AO46">
        <v>0</v>
      </c>
      <c r="AP46">
        <v>1</v>
      </c>
      <c r="AQ46">
        <v>1</v>
      </c>
      <c r="AR46">
        <v>0</v>
      </c>
      <c r="AS46" t="s">
        <v>3</v>
      </c>
      <c r="AT46">
        <v>0.17</v>
      </c>
      <c r="AU46" t="s">
        <v>38</v>
      </c>
      <c r="AV46">
        <v>2</v>
      </c>
      <c r="AW46">
        <v>2</v>
      </c>
      <c r="AX46">
        <v>32946412</v>
      </c>
      <c r="AY46">
        <v>1</v>
      </c>
      <c r="AZ46">
        <v>0</v>
      </c>
      <c r="BA46">
        <v>46</v>
      </c>
      <c r="BB46">
        <v>1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CV46">
        <v>0</v>
      </c>
      <c r="CW46">
        <v>0</v>
      </c>
      <c r="CX46">
        <f>ROUND(Y46*Source!I82,7)</f>
        <v>0.72292500000000004</v>
      </c>
      <c r="CY46">
        <f>AD46</f>
        <v>0</v>
      </c>
      <c r="CZ46">
        <f>AH46</f>
        <v>0</v>
      </c>
      <c r="DA46">
        <f>AL46</f>
        <v>1</v>
      </c>
      <c r="DB46">
        <f>ROUND((ROUND(AT46*CZ46,2)*ROUND(1.25,7)),6)</f>
        <v>0</v>
      </c>
      <c r="DC46">
        <f>ROUND((ROUND(AT46*AG46,2)*ROUND(1.25,7)),6)</f>
        <v>0</v>
      </c>
      <c r="DD46" t="s">
        <v>3</v>
      </c>
      <c r="DE46" t="s">
        <v>3</v>
      </c>
      <c r="DF46">
        <f t="shared" si="14"/>
        <v>0</v>
      </c>
      <c r="DG46">
        <f t="shared" si="9"/>
        <v>0</v>
      </c>
      <c r="DH46">
        <f t="shared" si="1"/>
        <v>0</v>
      </c>
      <c r="DI46">
        <f t="shared" si="2"/>
        <v>0</v>
      </c>
      <c r="DJ46">
        <f>DI46</f>
        <v>0</v>
      </c>
      <c r="DK46">
        <v>0</v>
      </c>
      <c r="DL46" t="s">
        <v>3</v>
      </c>
      <c r="DM46">
        <v>0</v>
      </c>
      <c r="DN46" t="s">
        <v>3</v>
      </c>
      <c r="DO46">
        <v>0</v>
      </c>
    </row>
    <row r="47" spans="1:119" x14ac:dyDescent="0.2">
      <c r="A47">
        <f>ROW(Source!A82)</f>
        <v>82</v>
      </c>
      <c r="B47">
        <v>32945098</v>
      </c>
      <c r="C47">
        <v>32946410</v>
      </c>
      <c r="D47">
        <v>31966100</v>
      </c>
      <c r="E47">
        <v>1</v>
      </c>
      <c r="F47">
        <v>1</v>
      </c>
      <c r="G47">
        <v>1</v>
      </c>
      <c r="H47">
        <v>2</v>
      </c>
      <c r="I47" t="s">
        <v>905</v>
      </c>
      <c r="J47" t="s">
        <v>906</v>
      </c>
      <c r="K47" t="s">
        <v>907</v>
      </c>
      <c r="L47">
        <v>1368</v>
      </c>
      <c r="N47">
        <v>1011</v>
      </c>
      <c r="O47" t="s">
        <v>854</v>
      </c>
      <c r="P47" t="s">
        <v>854</v>
      </c>
      <c r="Q47">
        <v>1</v>
      </c>
      <c r="W47">
        <v>0</v>
      </c>
      <c r="X47">
        <v>-1850480532</v>
      </c>
      <c r="Y47">
        <f>(AT47*ROUND(1.25,7))</f>
        <v>2.5000000000000001E-2</v>
      </c>
      <c r="AA47">
        <v>0</v>
      </c>
      <c r="AB47">
        <v>45</v>
      </c>
      <c r="AC47">
        <v>446.68</v>
      </c>
      <c r="AD47">
        <v>0</v>
      </c>
      <c r="AE47">
        <v>0</v>
      </c>
      <c r="AF47">
        <v>30.61</v>
      </c>
      <c r="AG47">
        <v>446.68</v>
      </c>
      <c r="AH47">
        <v>0</v>
      </c>
      <c r="AI47">
        <v>1</v>
      </c>
      <c r="AJ47">
        <v>1.47</v>
      </c>
      <c r="AK47">
        <v>1</v>
      </c>
      <c r="AL47">
        <v>1</v>
      </c>
      <c r="AM47">
        <v>2</v>
      </c>
      <c r="AN47">
        <v>0</v>
      </c>
      <c r="AO47">
        <v>0</v>
      </c>
      <c r="AP47">
        <v>1</v>
      </c>
      <c r="AQ47">
        <v>1</v>
      </c>
      <c r="AR47">
        <v>0</v>
      </c>
      <c r="AS47" t="s">
        <v>3</v>
      </c>
      <c r="AT47">
        <v>0.02</v>
      </c>
      <c r="AU47" t="s">
        <v>38</v>
      </c>
      <c r="AV47">
        <v>1</v>
      </c>
      <c r="AW47">
        <v>2</v>
      </c>
      <c r="AX47">
        <v>32946413</v>
      </c>
      <c r="AY47">
        <v>1</v>
      </c>
      <c r="AZ47">
        <v>0</v>
      </c>
      <c r="BA47">
        <v>47</v>
      </c>
      <c r="BB47">
        <v>1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0.61219999999999997</v>
      </c>
      <c r="BL47">
        <v>8.9336000000000002</v>
      </c>
      <c r="BM47">
        <v>0</v>
      </c>
      <c r="BN47">
        <v>0</v>
      </c>
      <c r="BO47">
        <v>0.02</v>
      </c>
      <c r="BP47">
        <v>1</v>
      </c>
      <c r="BQ47">
        <v>0</v>
      </c>
      <c r="BR47">
        <v>0.76524999999999999</v>
      </c>
      <c r="BS47">
        <v>11.167000000000002</v>
      </c>
      <c r="BT47">
        <v>0</v>
      </c>
      <c r="BU47">
        <v>0</v>
      </c>
      <c r="BV47">
        <v>2.5000000000000001E-2</v>
      </c>
      <c r="BW47">
        <v>1</v>
      </c>
      <c r="CV47">
        <v>0</v>
      </c>
      <c r="CW47">
        <f>ROUND(Y47*Source!I82*DO47,7)</f>
        <v>8.5050000000000001E-2</v>
      </c>
      <c r="CX47">
        <f>ROUND(Y47*Source!I82,7)</f>
        <v>8.5050000000000001E-2</v>
      </c>
      <c r="CY47">
        <f>AB47</f>
        <v>45</v>
      </c>
      <c r="CZ47">
        <f>AF47</f>
        <v>30.61</v>
      </c>
      <c r="DA47">
        <f>AJ47</f>
        <v>1.47</v>
      </c>
      <c r="DB47">
        <f>ROUND((ROUND(AT47*CZ47,2)*ROUND(1.25,7)),6)</f>
        <v>0.76249999999999996</v>
      </c>
      <c r="DC47">
        <f>ROUND((ROUND(AT47*AG47,2)*ROUND(1.25,7)),6)</f>
        <v>11.1625</v>
      </c>
      <c r="DD47" t="s">
        <v>3</v>
      </c>
      <c r="DE47" t="s">
        <v>3</v>
      </c>
      <c r="DF47">
        <f t="shared" si="14"/>
        <v>0</v>
      </c>
      <c r="DG47">
        <f>ROUND(ROUND(AF47*AJ47,2)*CX47,2)</f>
        <v>3.83</v>
      </c>
      <c r="DH47">
        <f t="shared" si="1"/>
        <v>37.99</v>
      </c>
      <c r="DI47">
        <f t="shared" si="2"/>
        <v>0</v>
      </c>
      <c r="DJ47">
        <f>DG47+DH47</f>
        <v>41.82</v>
      </c>
      <c r="DK47">
        <v>0</v>
      </c>
      <c r="DL47" t="s">
        <v>855</v>
      </c>
      <c r="DM47">
        <v>3</v>
      </c>
      <c r="DN47" t="s">
        <v>848</v>
      </c>
      <c r="DO47">
        <v>1</v>
      </c>
    </row>
    <row r="48" spans="1:119" x14ac:dyDescent="0.2">
      <c r="A48">
        <f>ROW(Source!A82)</f>
        <v>82</v>
      </c>
      <c r="B48">
        <v>32945098</v>
      </c>
      <c r="C48">
        <v>32946410</v>
      </c>
      <c r="D48">
        <v>31966811</v>
      </c>
      <c r="E48">
        <v>1</v>
      </c>
      <c r="F48">
        <v>1</v>
      </c>
      <c r="G48">
        <v>1</v>
      </c>
      <c r="H48">
        <v>2</v>
      </c>
      <c r="I48" t="s">
        <v>858</v>
      </c>
      <c r="J48" t="s">
        <v>859</v>
      </c>
      <c r="K48" t="s">
        <v>860</v>
      </c>
      <c r="L48">
        <v>1368</v>
      </c>
      <c r="N48">
        <v>1011</v>
      </c>
      <c r="O48" t="s">
        <v>854</v>
      </c>
      <c r="P48" t="s">
        <v>854</v>
      </c>
      <c r="Q48">
        <v>1</v>
      </c>
      <c r="W48">
        <v>0</v>
      </c>
      <c r="X48">
        <v>-1152394969</v>
      </c>
      <c r="Y48">
        <f>(AT48*ROUND(1.25,7))</f>
        <v>0.1875</v>
      </c>
      <c r="AA48">
        <v>0</v>
      </c>
      <c r="AB48">
        <v>605.36</v>
      </c>
      <c r="AC48">
        <v>502.98</v>
      </c>
      <c r="AD48">
        <v>0</v>
      </c>
      <c r="AE48">
        <v>0</v>
      </c>
      <c r="AF48">
        <v>605.36</v>
      </c>
      <c r="AG48">
        <v>502.98</v>
      </c>
      <c r="AH48">
        <v>0</v>
      </c>
      <c r="AI48">
        <v>1</v>
      </c>
      <c r="AJ48">
        <v>1</v>
      </c>
      <c r="AK48">
        <v>1</v>
      </c>
      <c r="AL48">
        <v>1</v>
      </c>
      <c r="AM48">
        <v>-2</v>
      </c>
      <c r="AN48">
        <v>0</v>
      </c>
      <c r="AO48">
        <v>0</v>
      </c>
      <c r="AP48">
        <v>1</v>
      </c>
      <c r="AQ48">
        <v>1</v>
      </c>
      <c r="AR48">
        <v>0</v>
      </c>
      <c r="AS48" t="s">
        <v>3</v>
      </c>
      <c r="AT48">
        <v>0.15</v>
      </c>
      <c r="AU48" t="s">
        <v>38</v>
      </c>
      <c r="AV48">
        <v>1</v>
      </c>
      <c r="AW48">
        <v>2</v>
      </c>
      <c r="AX48">
        <v>32946414</v>
      </c>
      <c r="AY48">
        <v>1</v>
      </c>
      <c r="AZ48">
        <v>0</v>
      </c>
      <c r="BA48">
        <v>48</v>
      </c>
      <c r="BB48">
        <v>1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90.804000000000002</v>
      </c>
      <c r="BL48">
        <v>75.447000000000003</v>
      </c>
      <c r="BM48">
        <v>0</v>
      </c>
      <c r="BN48">
        <v>0</v>
      </c>
      <c r="BO48">
        <v>0.15</v>
      </c>
      <c r="BP48">
        <v>1</v>
      </c>
      <c r="BQ48">
        <v>0</v>
      </c>
      <c r="BR48">
        <v>113.505</v>
      </c>
      <c r="BS48">
        <v>94.308750000000003</v>
      </c>
      <c r="BT48">
        <v>0</v>
      </c>
      <c r="BU48">
        <v>0</v>
      </c>
      <c r="BV48">
        <v>0.1875</v>
      </c>
      <c r="BW48">
        <v>1</v>
      </c>
      <c r="CV48">
        <v>0</v>
      </c>
      <c r="CW48">
        <f>ROUND(Y48*Source!I82*DO48,7)</f>
        <v>0.63787499999999997</v>
      </c>
      <c r="CX48">
        <f>ROUND(Y48*Source!I82,7)</f>
        <v>0.63787499999999997</v>
      </c>
      <c r="CY48">
        <f>AB48</f>
        <v>605.36</v>
      </c>
      <c r="CZ48">
        <f>AF48</f>
        <v>605.36</v>
      </c>
      <c r="DA48">
        <f>AJ48</f>
        <v>1</v>
      </c>
      <c r="DB48">
        <f>ROUND((ROUND(AT48*CZ48,2)*ROUND(1.25,7)),6)</f>
        <v>113.5</v>
      </c>
      <c r="DC48">
        <f>ROUND((ROUND(AT48*AG48,2)*ROUND(1.25,7)),6)</f>
        <v>94.3125</v>
      </c>
      <c r="DD48" t="s">
        <v>3</v>
      </c>
      <c r="DE48" t="s">
        <v>3</v>
      </c>
      <c r="DF48">
        <f t="shared" si="14"/>
        <v>0</v>
      </c>
      <c r="DG48">
        <f t="shared" ref="DG48:DG65" si="15">ROUND(ROUND(AF48,2)*CX48,2)</f>
        <v>386.14</v>
      </c>
      <c r="DH48">
        <f t="shared" si="1"/>
        <v>320.83999999999997</v>
      </c>
      <c r="DI48">
        <f t="shared" si="2"/>
        <v>0</v>
      </c>
      <c r="DJ48">
        <f>DG48+DH48</f>
        <v>706.98</v>
      </c>
      <c r="DK48">
        <v>1</v>
      </c>
      <c r="DL48" t="s">
        <v>861</v>
      </c>
      <c r="DM48">
        <v>4</v>
      </c>
      <c r="DN48" t="s">
        <v>848</v>
      </c>
      <c r="DO48">
        <v>1</v>
      </c>
    </row>
    <row r="49" spans="1:119" x14ac:dyDescent="0.2">
      <c r="A49">
        <f>ROW(Source!A82)</f>
        <v>82</v>
      </c>
      <c r="B49">
        <v>32945098</v>
      </c>
      <c r="C49">
        <v>32946410</v>
      </c>
      <c r="D49">
        <v>31913068</v>
      </c>
      <c r="E49">
        <v>1</v>
      </c>
      <c r="F49">
        <v>1</v>
      </c>
      <c r="G49">
        <v>1</v>
      </c>
      <c r="H49">
        <v>3</v>
      </c>
      <c r="I49" t="s">
        <v>888</v>
      </c>
      <c r="J49" t="s">
        <v>889</v>
      </c>
      <c r="K49" t="s">
        <v>890</v>
      </c>
      <c r="L49">
        <v>1327</v>
      </c>
      <c r="N49">
        <v>1005</v>
      </c>
      <c r="O49" t="s">
        <v>64</v>
      </c>
      <c r="P49" t="s">
        <v>64</v>
      </c>
      <c r="Q49">
        <v>1</v>
      </c>
      <c r="W49">
        <v>0</v>
      </c>
      <c r="X49">
        <v>-327118913</v>
      </c>
      <c r="Y49">
        <f>AT49</f>
        <v>0.84</v>
      </c>
      <c r="AA49">
        <v>680.24</v>
      </c>
      <c r="AB49">
        <v>0</v>
      </c>
      <c r="AC49">
        <v>0</v>
      </c>
      <c r="AD49">
        <v>0</v>
      </c>
      <c r="AE49">
        <v>531.44000000000005</v>
      </c>
      <c r="AF49">
        <v>0</v>
      </c>
      <c r="AG49">
        <v>0</v>
      </c>
      <c r="AH49">
        <v>0</v>
      </c>
      <c r="AI49">
        <v>1.28</v>
      </c>
      <c r="AJ49">
        <v>1</v>
      </c>
      <c r="AK49">
        <v>1</v>
      </c>
      <c r="AL49">
        <v>1</v>
      </c>
      <c r="AM49">
        <v>2</v>
      </c>
      <c r="AN49">
        <v>0</v>
      </c>
      <c r="AO49">
        <v>0</v>
      </c>
      <c r="AP49">
        <v>0</v>
      </c>
      <c r="AQ49">
        <v>1</v>
      </c>
      <c r="AR49">
        <v>0</v>
      </c>
      <c r="AS49" t="s">
        <v>3</v>
      </c>
      <c r="AT49">
        <v>0.84</v>
      </c>
      <c r="AU49" t="s">
        <v>3</v>
      </c>
      <c r="AV49">
        <v>0</v>
      </c>
      <c r="AW49">
        <v>2</v>
      </c>
      <c r="AX49">
        <v>32946415</v>
      </c>
      <c r="AY49">
        <v>1</v>
      </c>
      <c r="AZ49">
        <v>0</v>
      </c>
      <c r="BA49">
        <v>49</v>
      </c>
      <c r="BB49">
        <v>1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446.40960000000001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1</v>
      </c>
      <c r="BQ49">
        <v>446.40960000000001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1</v>
      </c>
      <c r="CV49">
        <v>0</v>
      </c>
      <c r="CW49">
        <v>0</v>
      </c>
      <c r="CX49">
        <f>ROUND(Y49*Source!I82,7)</f>
        <v>2.8576800000000002</v>
      </c>
      <c r="CY49">
        <f>AA49</f>
        <v>680.24</v>
      </c>
      <c r="CZ49">
        <f>AE49</f>
        <v>531.44000000000005</v>
      </c>
      <c r="DA49">
        <f>AI49</f>
        <v>1.28</v>
      </c>
      <c r="DB49">
        <f>ROUND(ROUND(AT49*CZ49,2),6)</f>
        <v>446.41</v>
      </c>
      <c r="DC49">
        <f>ROUND(ROUND(AT49*AG49,2),6)</f>
        <v>0</v>
      </c>
      <c r="DD49" t="s">
        <v>3</v>
      </c>
      <c r="DE49" t="s">
        <v>3</v>
      </c>
      <c r="DF49">
        <f>ROUND(ROUND(AE49*AI49,2)*CX49,2)</f>
        <v>1943.91</v>
      </c>
      <c r="DG49">
        <f t="shared" si="15"/>
        <v>0</v>
      </c>
      <c r="DH49">
        <f t="shared" si="1"/>
        <v>0</v>
      </c>
      <c r="DI49">
        <f t="shared" si="2"/>
        <v>0</v>
      </c>
      <c r="DJ49">
        <f>DF49</f>
        <v>1943.91</v>
      </c>
      <c r="DK49">
        <v>0</v>
      </c>
      <c r="DL49" t="s">
        <v>3</v>
      </c>
      <c r="DM49">
        <v>0</v>
      </c>
      <c r="DN49" t="s">
        <v>3</v>
      </c>
      <c r="DO49">
        <v>0</v>
      </c>
    </row>
    <row r="50" spans="1:119" x14ac:dyDescent="0.2">
      <c r="A50">
        <f>ROW(Source!A82)</f>
        <v>82</v>
      </c>
      <c r="B50">
        <v>32945098</v>
      </c>
      <c r="C50">
        <v>32946410</v>
      </c>
      <c r="D50">
        <v>31913418</v>
      </c>
      <c r="E50">
        <v>1</v>
      </c>
      <c r="F50">
        <v>1</v>
      </c>
      <c r="G50">
        <v>1</v>
      </c>
      <c r="H50">
        <v>3</v>
      </c>
      <c r="I50" t="s">
        <v>877</v>
      </c>
      <c r="J50" t="s">
        <v>878</v>
      </c>
      <c r="K50" t="s">
        <v>879</v>
      </c>
      <c r="L50">
        <v>1346</v>
      </c>
      <c r="N50">
        <v>1009</v>
      </c>
      <c r="O50" t="s">
        <v>68</v>
      </c>
      <c r="P50" t="s">
        <v>68</v>
      </c>
      <c r="Q50">
        <v>1</v>
      </c>
      <c r="W50">
        <v>0</v>
      </c>
      <c r="X50">
        <v>-130701290</v>
      </c>
      <c r="Y50">
        <f>AT50</f>
        <v>0.31</v>
      </c>
      <c r="AA50">
        <v>83.04</v>
      </c>
      <c r="AB50">
        <v>0</v>
      </c>
      <c r="AC50">
        <v>0</v>
      </c>
      <c r="AD50">
        <v>0</v>
      </c>
      <c r="AE50">
        <v>56.11</v>
      </c>
      <c r="AF50">
        <v>0</v>
      </c>
      <c r="AG50">
        <v>0</v>
      </c>
      <c r="AH50">
        <v>0</v>
      </c>
      <c r="AI50">
        <v>1.48</v>
      </c>
      <c r="AJ50">
        <v>1</v>
      </c>
      <c r="AK50">
        <v>1</v>
      </c>
      <c r="AL50">
        <v>1</v>
      </c>
      <c r="AM50">
        <v>2</v>
      </c>
      <c r="AN50">
        <v>0</v>
      </c>
      <c r="AO50">
        <v>0</v>
      </c>
      <c r="AP50">
        <v>0</v>
      </c>
      <c r="AQ50">
        <v>1</v>
      </c>
      <c r="AR50">
        <v>0</v>
      </c>
      <c r="AS50" t="s">
        <v>3</v>
      </c>
      <c r="AT50">
        <v>0.31</v>
      </c>
      <c r="AU50" t="s">
        <v>3</v>
      </c>
      <c r="AV50">
        <v>0</v>
      </c>
      <c r="AW50">
        <v>2</v>
      </c>
      <c r="AX50">
        <v>32946416</v>
      </c>
      <c r="AY50">
        <v>1</v>
      </c>
      <c r="AZ50">
        <v>0</v>
      </c>
      <c r="BA50">
        <v>50</v>
      </c>
      <c r="BB50">
        <v>1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17.394099999999998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1</v>
      </c>
      <c r="BQ50">
        <v>17.394099999999998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1</v>
      </c>
      <c r="CV50">
        <v>0</v>
      </c>
      <c r="CW50">
        <v>0</v>
      </c>
      <c r="CX50">
        <f>ROUND(Y50*Source!I82,7)</f>
        <v>1.0546199999999999</v>
      </c>
      <c r="CY50">
        <f>AA50</f>
        <v>83.04</v>
      </c>
      <c r="CZ50">
        <f>AE50</f>
        <v>56.11</v>
      </c>
      <c r="DA50">
        <f>AI50</f>
        <v>1.48</v>
      </c>
      <c r="DB50">
        <f>ROUND(ROUND(AT50*CZ50,2),6)</f>
        <v>17.39</v>
      </c>
      <c r="DC50">
        <f>ROUND(ROUND(AT50*AG50,2),6)</f>
        <v>0</v>
      </c>
      <c r="DD50" t="s">
        <v>3</v>
      </c>
      <c r="DE50" t="s">
        <v>3</v>
      </c>
      <c r="DF50">
        <f>ROUND(ROUND(AE50*AI50,2)*CX50,2)</f>
        <v>87.58</v>
      </c>
      <c r="DG50">
        <f t="shared" si="15"/>
        <v>0</v>
      </c>
      <c r="DH50">
        <f t="shared" si="1"/>
        <v>0</v>
      </c>
      <c r="DI50">
        <f t="shared" si="2"/>
        <v>0</v>
      </c>
      <c r="DJ50">
        <f>DF50</f>
        <v>87.58</v>
      </c>
      <c r="DK50">
        <v>0</v>
      </c>
      <c r="DL50" t="s">
        <v>3</v>
      </c>
      <c r="DM50">
        <v>0</v>
      </c>
      <c r="DN50" t="s">
        <v>3</v>
      </c>
      <c r="DO50">
        <v>0</v>
      </c>
    </row>
    <row r="51" spans="1:119" x14ac:dyDescent="0.2">
      <c r="A51">
        <f>ROW(Source!A82)</f>
        <v>82</v>
      </c>
      <c r="B51">
        <v>32945098</v>
      </c>
      <c r="C51">
        <v>32946410</v>
      </c>
      <c r="D51">
        <v>31842226</v>
      </c>
      <c r="E51">
        <v>114</v>
      </c>
      <c r="F51">
        <v>1</v>
      </c>
      <c r="G51">
        <v>1</v>
      </c>
      <c r="H51">
        <v>3</v>
      </c>
      <c r="I51" t="s">
        <v>187</v>
      </c>
      <c r="J51" t="s">
        <v>3</v>
      </c>
      <c r="K51" t="s">
        <v>188</v>
      </c>
      <c r="L51">
        <v>1348</v>
      </c>
      <c r="N51">
        <v>1009</v>
      </c>
      <c r="O51" t="s">
        <v>33</v>
      </c>
      <c r="P51" t="s">
        <v>33</v>
      </c>
      <c r="Q51">
        <v>1000</v>
      </c>
      <c r="W51">
        <v>0</v>
      </c>
      <c r="X51">
        <v>1853111044</v>
      </c>
      <c r="Y51">
        <f>AT51</f>
        <v>0.03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1</v>
      </c>
      <c r="AJ51">
        <v>1</v>
      </c>
      <c r="AK51">
        <v>1</v>
      </c>
      <c r="AL51">
        <v>1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 t="s">
        <v>3</v>
      </c>
      <c r="AT51">
        <v>0.03</v>
      </c>
      <c r="AU51" t="s">
        <v>3</v>
      </c>
      <c r="AV51">
        <v>0</v>
      </c>
      <c r="AW51">
        <v>2</v>
      </c>
      <c r="AX51">
        <v>32946417</v>
      </c>
      <c r="AY51">
        <v>1</v>
      </c>
      <c r="AZ51">
        <v>0</v>
      </c>
      <c r="BA51">
        <v>51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CV51">
        <v>0</v>
      </c>
      <c r="CW51">
        <v>0</v>
      </c>
      <c r="CX51">
        <f>ROUND(Y51*Source!I82,7)</f>
        <v>0.10206</v>
      </c>
      <c r="CY51">
        <f>AA51</f>
        <v>0</v>
      </c>
      <c r="CZ51">
        <f>AE51</f>
        <v>0</v>
      </c>
      <c r="DA51">
        <f>AI51</f>
        <v>1</v>
      </c>
      <c r="DB51">
        <f>ROUND(ROUND(AT51*CZ51,2),6)</f>
        <v>0</v>
      </c>
      <c r="DC51">
        <f>ROUND(ROUND(AT51*AG51,2),6)</f>
        <v>0</v>
      </c>
      <c r="DD51" t="s">
        <v>3</v>
      </c>
      <c r="DE51" t="s">
        <v>3</v>
      </c>
      <c r="DF51">
        <f>ROUND(ROUND(AE51,2)*CX51,2)</f>
        <v>0</v>
      </c>
      <c r="DG51">
        <f t="shared" si="15"/>
        <v>0</v>
      </c>
      <c r="DH51">
        <f t="shared" si="1"/>
        <v>0</v>
      </c>
      <c r="DI51">
        <f t="shared" si="2"/>
        <v>0</v>
      </c>
      <c r="DJ51">
        <f>DF51</f>
        <v>0</v>
      </c>
      <c r="DK51">
        <v>0</v>
      </c>
      <c r="DL51" t="s">
        <v>3</v>
      </c>
      <c r="DM51">
        <v>0</v>
      </c>
      <c r="DN51" t="s">
        <v>3</v>
      </c>
      <c r="DO51">
        <v>0</v>
      </c>
    </row>
    <row r="52" spans="1:119" x14ac:dyDescent="0.2">
      <c r="A52">
        <f>ROW(Source!A82)</f>
        <v>82</v>
      </c>
      <c r="B52">
        <v>32945098</v>
      </c>
      <c r="C52">
        <v>32946410</v>
      </c>
      <c r="D52">
        <v>31842244</v>
      </c>
      <c r="E52">
        <v>114</v>
      </c>
      <c r="F52">
        <v>1</v>
      </c>
      <c r="G52">
        <v>1</v>
      </c>
      <c r="H52">
        <v>3</v>
      </c>
      <c r="I52" t="s">
        <v>190</v>
      </c>
      <c r="J52" t="s">
        <v>3</v>
      </c>
      <c r="K52" t="s">
        <v>191</v>
      </c>
      <c r="L52">
        <v>1348</v>
      </c>
      <c r="N52">
        <v>1009</v>
      </c>
      <c r="O52" t="s">
        <v>33</v>
      </c>
      <c r="P52" t="s">
        <v>33</v>
      </c>
      <c r="Q52">
        <v>1000</v>
      </c>
      <c r="W52">
        <v>0</v>
      </c>
      <c r="X52">
        <v>696686784</v>
      </c>
      <c r="Y52">
        <f>AT52</f>
        <v>0.02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1</v>
      </c>
      <c r="AJ52">
        <v>1</v>
      </c>
      <c r="AK52">
        <v>1</v>
      </c>
      <c r="AL52">
        <v>1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 t="s">
        <v>3</v>
      </c>
      <c r="AT52">
        <v>0.02</v>
      </c>
      <c r="AU52" t="s">
        <v>3</v>
      </c>
      <c r="AV52">
        <v>0</v>
      </c>
      <c r="AW52">
        <v>2</v>
      </c>
      <c r="AX52">
        <v>32946418</v>
      </c>
      <c r="AY52">
        <v>1</v>
      </c>
      <c r="AZ52">
        <v>0</v>
      </c>
      <c r="BA52">
        <v>52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CV52">
        <v>0</v>
      </c>
      <c r="CW52">
        <v>0</v>
      </c>
      <c r="CX52">
        <f>ROUND(Y52*Source!I82,7)</f>
        <v>6.8040000000000003E-2</v>
      </c>
      <c r="CY52">
        <f>AA52</f>
        <v>0</v>
      </c>
      <c r="CZ52">
        <f>AE52</f>
        <v>0</v>
      </c>
      <c r="DA52">
        <f>AI52</f>
        <v>1</v>
      </c>
      <c r="DB52">
        <f>ROUND(ROUND(AT52*CZ52,2),6)</f>
        <v>0</v>
      </c>
      <c r="DC52">
        <f>ROUND(ROUND(AT52*AG52,2),6)</f>
        <v>0</v>
      </c>
      <c r="DD52" t="s">
        <v>3</v>
      </c>
      <c r="DE52" t="s">
        <v>3</v>
      </c>
      <c r="DF52">
        <f>ROUND(ROUND(AE52,2)*CX52,2)</f>
        <v>0</v>
      </c>
      <c r="DG52">
        <f t="shared" si="15"/>
        <v>0</v>
      </c>
      <c r="DH52">
        <f t="shared" si="1"/>
        <v>0</v>
      </c>
      <c r="DI52">
        <f t="shared" si="2"/>
        <v>0</v>
      </c>
      <c r="DJ52">
        <f>DF52</f>
        <v>0</v>
      </c>
      <c r="DK52">
        <v>0</v>
      </c>
      <c r="DL52" t="s">
        <v>3</v>
      </c>
      <c r="DM52">
        <v>0</v>
      </c>
      <c r="DN52" t="s">
        <v>3</v>
      </c>
      <c r="DO52">
        <v>0</v>
      </c>
    </row>
    <row r="53" spans="1:119" x14ac:dyDescent="0.2">
      <c r="A53">
        <f>ROW(Source!A82)</f>
        <v>82</v>
      </c>
      <c r="B53">
        <v>32945098</v>
      </c>
      <c r="C53">
        <v>32946410</v>
      </c>
      <c r="D53">
        <v>31932255</v>
      </c>
      <c r="E53">
        <v>1</v>
      </c>
      <c r="F53">
        <v>1</v>
      </c>
      <c r="G53">
        <v>1</v>
      </c>
      <c r="H53">
        <v>3</v>
      </c>
      <c r="I53" t="s">
        <v>908</v>
      </c>
      <c r="J53" t="s">
        <v>909</v>
      </c>
      <c r="K53" t="s">
        <v>910</v>
      </c>
      <c r="L53">
        <v>1348</v>
      </c>
      <c r="N53">
        <v>1009</v>
      </c>
      <c r="O53" t="s">
        <v>33</v>
      </c>
      <c r="P53" t="s">
        <v>33</v>
      </c>
      <c r="Q53">
        <v>1000</v>
      </c>
      <c r="W53">
        <v>0</v>
      </c>
      <c r="X53">
        <v>1165994073</v>
      </c>
      <c r="Y53">
        <f>AT53</f>
        <v>5.0999999999999997E-2</v>
      </c>
      <c r="AA53">
        <v>77601.789999999994</v>
      </c>
      <c r="AB53">
        <v>0</v>
      </c>
      <c r="AC53">
        <v>0</v>
      </c>
      <c r="AD53">
        <v>0</v>
      </c>
      <c r="AE53">
        <v>52790.33</v>
      </c>
      <c r="AF53">
        <v>0</v>
      </c>
      <c r="AG53">
        <v>0</v>
      </c>
      <c r="AH53">
        <v>0</v>
      </c>
      <c r="AI53">
        <v>1.47</v>
      </c>
      <c r="AJ53">
        <v>1</v>
      </c>
      <c r="AK53">
        <v>1</v>
      </c>
      <c r="AL53">
        <v>1</v>
      </c>
      <c r="AM53">
        <v>2</v>
      </c>
      <c r="AN53">
        <v>0</v>
      </c>
      <c r="AO53">
        <v>0</v>
      </c>
      <c r="AP53">
        <v>0</v>
      </c>
      <c r="AQ53">
        <v>1</v>
      </c>
      <c r="AR53">
        <v>0</v>
      </c>
      <c r="AS53" t="s">
        <v>3</v>
      </c>
      <c r="AT53">
        <v>5.0999999999999997E-2</v>
      </c>
      <c r="AU53" t="s">
        <v>3</v>
      </c>
      <c r="AV53">
        <v>0</v>
      </c>
      <c r="AW53">
        <v>2</v>
      </c>
      <c r="AX53">
        <v>32946419</v>
      </c>
      <c r="AY53">
        <v>1</v>
      </c>
      <c r="AZ53">
        <v>0</v>
      </c>
      <c r="BA53">
        <v>53</v>
      </c>
      <c r="BB53">
        <v>1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2692.30683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1</v>
      </c>
      <c r="BQ53">
        <v>2692.30683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1</v>
      </c>
      <c r="CV53">
        <v>0</v>
      </c>
      <c r="CW53">
        <v>0</v>
      </c>
      <c r="CX53">
        <f>ROUND(Y53*Source!I82,7)</f>
        <v>0.17350199999999999</v>
      </c>
      <c r="CY53">
        <f>AA53</f>
        <v>77601.789999999994</v>
      </c>
      <c r="CZ53">
        <f>AE53</f>
        <v>52790.33</v>
      </c>
      <c r="DA53">
        <f>AI53</f>
        <v>1.47</v>
      </c>
      <c r="DB53">
        <f>ROUND(ROUND(AT53*CZ53,2),6)</f>
        <v>2692.31</v>
      </c>
      <c r="DC53">
        <f>ROUND(ROUND(AT53*AG53,2),6)</f>
        <v>0</v>
      </c>
      <c r="DD53" t="s">
        <v>3</v>
      </c>
      <c r="DE53" t="s">
        <v>3</v>
      </c>
      <c r="DF53">
        <f>ROUND(ROUND(AE53*AI53,2)*CX53,2)</f>
        <v>13464.07</v>
      </c>
      <c r="DG53">
        <f t="shared" si="15"/>
        <v>0</v>
      </c>
      <c r="DH53">
        <f t="shared" si="1"/>
        <v>0</v>
      </c>
      <c r="DI53">
        <f t="shared" si="2"/>
        <v>0</v>
      </c>
      <c r="DJ53">
        <f>DF53</f>
        <v>13464.07</v>
      </c>
      <c r="DK53">
        <v>0</v>
      </c>
      <c r="DL53" t="s">
        <v>3</v>
      </c>
      <c r="DM53">
        <v>0</v>
      </c>
      <c r="DN53" t="s">
        <v>3</v>
      </c>
      <c r="DO53">
        <v>0</v>
      </c>
    </row>
    <row r="54" spans="1:119" x14ac:dyDescent="0.2">
      <c r="A54">
        <f>ROW(Source!A87)</f>
        <v>87</v>
      </c>
      <c r="B54">
        <v>32945098</v>
      </c>
      <c r="C54">
        <v>32950046</v>
      </c>
      <c r="D54">
        <v>31838405</v>
      </c>
      <c r="E54">
        <v>114</v>
      </c>
      <c r="F54">
        <v>1</v>
      </c>
      <c r="G54">
        <v>1</v>
      </c>
      <c r="H54">
        <v>1</v>
      </c>
      <c r="I54" t="s">
        <v>911</v>
      </c>
      <c r="J54" t="s">
        <v>3</v>
      </c>
      <c r="K54" t="s">
        <v>912</v>
      </c>
      <c r="L54">
        <v>1191</v>
      </c>
      <c r="N54">
        <v>1013</v>
      </c>
      <c r="O54" t="s">
        <v>848</v>
      </c>
      <c r="P54" t="s">
        <v>848</v>
      </c>
      <c r="Q54">
        <v>1</v>
      </c>
      <c r="W54">
        <v>0</v>
      </c>
      <c r="X54">
        <v>-1105933552</v>
      </c>
      <c r="Y54">
        <f>(AT54*ROUND(0.7,7))</f>
        <v>7.2029999999999985</v>
      </c>
      <c r="AA54">
        <v>0</v>
      </c>
      <c r="AB54">
        <v>0</v>
      </c>
      <c r="AC54">
        <v>0</v>
      </c>
      <c r="AD54">
        <v>486.09</v>
      </c>
      <c r="AE54">
        <v>0</v>
      </c>
      <c r="AF54">
        <v>0</v>
      </c>
      <c r="AG54">
        <v>0</v>
      </c>
      <c r="AH54">
        <v>486.09</v>
      </c>
      <c r="AI54">
        <v>1</v>
      </c>
      <c r="AJ54">
        <v>1</v>
      </c>
      <c r="AK54">
        <v>1</v>
      </c>
      <c r="AL54">
        <v>1</v>
      </c>
      <c r="AM54">
        <v>-2</v>
      </c>
      <c r="AN54">
        <v>0</v>
      </c>
      <c r="AO54">
        <v>0</v>
      </c>
      <c r="AP54">
        <v>1</v>
      </c>
      <c r="AQ54">
        <v>1</v>
      </c>
      <c r="AR54">
        <v>0</v>
      </c>
      <c r="AS54" t="s">
        <v>3</v>
      </c>
      <c r="AT54">
        <v>10.29</v>
      </c>
      <c r="AU54" t="s">
        <v>207</v>
      </c>
      <c r="AV54">
        <v>1</v>
      </c>
      <c r="AW54">
        <v>2</v>
      </c>
      <c r="AX54">
        <v>32950047</v>
      </c>
      <c r="AY54">
        <v>1</v>
      </c>
      <c r="AZ54">
        <v>0</v>
      </c>
      <c r="BA54">
        <v>54</v>
      </c>
      <c r="BB54">
        <v>1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5001.8660999999993</v>
      </c>
      <c r="BN54">
        <v>10.29</v>
      </c>
      <c r="BO54">
        <v>0</v>
      </c>
      <c r="BP54">
        <v>1</v>
      </c>
      <c r="BQ54">
        <v>0</v>
      </c>
      <c r="BR54">
        <v>0</v>
      </c>
      <c r="BS54">
        <v>0</v>
      </c>
      <c r="BT54">
        <v>3501.3062699999991</v>
      </c>
      <c r="BU54">
        <v>7.2029999999999985</v>
      </c>
      <c r="BV54">
        <v>0</v>
      </c>
      <c r="BW54">
        <v>1</v>
      </c>
      <c r="CU54">
        <f>ROUND(AT54*Source!I87*AH54*AL54,2)</f>
        <v>1650.62</v>
      </c>
      <c r="CV54">
        <f>ROUND(Y54*Source!I87,7)</f>
        <v>2.3769900000000002</v>
      </c>
      <c r="CW54">
        <v>0</v>
      </c>
      <c r="CX54">
        <f>ROUND(Y54*Source!I87,7)</f>
        <v>2.3769900000000002</v>
      </c>
      <c r="CY54">
        <f>AD54</f>
        <v>486.09</v>
      </c>
      <c r="CZ54">
        <f>AH54</f>
        <v>486.09</v>
      </c>
      <c r="DA54">
        <f>AL54</f>
        <v>1</v>
      </c>
      <c r="DB54">
        <f>ROUND((ROUND(AT54*CZ54,2)*ROUND(0.7,7)),6)</f>
        <v>3501.3090000000002</v>
      </c>
      <c r="DC54">
        <f>ROUND((ROUND(AT54*AG54,2)*ROUND(0.7,7)),6)</f>
        <v>0</v>
      </c>
      <c r="DD54" t="s">
        <v>3</v>
      </c>
      <c r="DE54" t="s">
        <v>3</v>
      </c>
      <c r="DF54">
        <f>ROUND(ROUND(AE54,2)*CX54,2)</f>
        <v>0</v>
      </c>
      <c r="DG54">
        <f t="shared" si="15"/>
        <v>0</v>
      </c>
      <c r="DH54">
        <f t="shared" si="1"/>
        <v>0</v>
      </c>
      <c r="DI54">
        <f t="shared" si="2"/>
        <v>1155.43</v>
      </c>
      <c r="DJ54">
        <f>DI54</f>
        <v>1155.43</v>
      </c>
      <c r="DK54">
        <v>1</v>
      </c>
      <c r="DL54" t="s">
        <v>3</v>
      </c>
      <c r="DM54">
        <v>0</v>
      </c>
      <c r="DN54" t="s">
        <v>3</v>
      </c>
      <c r="DO54">
        <v>0</v>
      </c>
    </row>
    <row r="55" spans="1:119" x14ac:dyDescent="0.2">
      <c r="A55">
        <f>ROW(Source!A87)</f>
        <v>87</v>
      </c>
      <c r="B55">
        <v>32945098</v>
      </c>
      <c r="C55">
        <v>32950046</v>
      </c>
      <c r="D55">
        <v>31838589</v>
      </c>
      <c r="E55">
        <v>114</v>
      </c>
      <c r="F55">
        <v>1</v>
      </c>
      <c r="G55">
        <v>1</v>
      </c>
      <c r="H55">
        <v>1</v>
      </c>
      <c r="I55" t="s">
        <v>849</v>
      </c>
      <c r="J55" t="s">
        <v>3</v>
      </c>
      <c r="K55" t="s">
        <v>850</v>
      </c>
      <c r="L55">
        <v>1191</v>
      </c>
      <c r="N55">
        <v>1013</v>
      </c>
      <c r="O55" t="s">
        <v>848</v>
      </c>
      <c r="P55" t="s">
        <v>848</v>
      </c>
      <c r="Q55">
        <v>1</v>
      </c>
      <c r="W55">
        <v>0</v>
      </c>
      <c r="X55">
        <v>-1417349443</v>
      </c>
      <c r="Y55">
        <f>(AT55*ROUND(0.7,7))</f>
        <v>1.3999999999999999E-2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1</v>
      </c>
      <c r="AJ55">
        <v>1</v>
      </c>
      <c r="AK55">
        <v>1</v>
      </c>
      <c r="AL55">
        <v>1</v>
      </c>
      <c r="AM55">
        <v>-2</v>
      </c>
      <c r="AN55">
        <v>0</v>
      </c>
      <c r="AO55">
        <v>0</v>
      </c>
      <c r="AP55">
        <v>1</v>
      </c>
      <c r="AQ55">
        <v>1</v>
      </c>
      <c r="AR55">
        <v>0</v>
      </c>
      <c r="AS55" t="s">
        <v>3</v>
      </c>
      <c r="AT55">
        <v>0.02</v>
      </c>
      <c r="AU55" t="s">
        <v>207</v>
      </c>
      <c r="AV55">
        <v>2</v>
      </c>
      <c r="AW55">
        <v>2</v>
      </c>
      <c r="AX55">
        <v>32950048</v>
      </c>
      <c r="AY55">
        <v>1</v>
      </c>
      <c r="AZ55">
        <v>0</v>
      </c>
      <c r="BA55">
        <v>55</v>
      </c>
      <c r="BB55">
        <v>1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CV55">
        <v>0</v>
      </c>
      <c r="CW55">
        <v>0</v>
      </c>
      <c r="CX55">
        <f>ROUND(Y55*Source!I87,7)</f>
        <v>4.62E-3</v>
      </c>
      <c r="CY55">
        <f>AD55</f>
        <v>0</v>
      </c>
      <c r="CZ55">
        <f>AH55</f>
        <v>0</v>
      </c>
      <c r="DA55">
        <f>AL55</f>
        <v>1</v>
      </c>
      <c r="DB55">
        <f>ROUND((ROUND(AT55*CZ55,2)*ROUND(0.7,7)),6)</f>
        <v>0</v>
      </c>
      <c r="DC55">
        <f>ROUND((ROUND(AT55*AG55,2)*ROUND(0.7,7)),6)</f>
        <v>0</v>
      </c>
      <c r="DD55" t="s">
        <v>3</v>
      </c>
      <c r="DE55" t="s">
        <v>3</v>
      </c>
      <c r="DF55">
        <f>ROUND(ROUND(AE55,2)*CX55,2)</f>
        <v>0</v>
      </c>
      <c r="DG55">
        <f t="shared" si="15"/>
        <v>0</v>
      </c>
      <c r="DH55">
        <f t="shared" si="1"/>
        <v>0</v>
      </c>
      <c r="DI55">
        <f t="shared" si="2"/>
        <v>0</v>
      </c>
      <c r="DJ55">
        <f>DI55</f>
        <v>0</v>
      </c>
      <c r="DK55">
        <v>0</v>
      </c>
      <c r="DL55" t="s">
        <v>3</v>
      </c>
      <c r="DM55">
        <v>0</v>
      </c>
      <c r="DN55" t="s">
        <v>3</v>
      </c>
      <c r="DO55">
        <v>0</v>
      </c>
    </row>
    <row r="56" spans="1:119" x14ac:dyDescent="0.2">
      <c r="A56">
        <f>ROW(Source!A87)</f>
        <v>87</v>
      </c>
      <c r="B56">
        <v>32945098</v>
      </c>
      <c r="C56">
        <v>32950046</v>
      </c>
      <c r="D56">
        <v>31965916</v>
      </c>
      <c r="E56">
        <v>1</v>
      </c>
      <c r="F56">
        <v>1</v>
      </c>
      <c r="G56">
        <v>1</v>
      </c>
      <c r="H56">
        <v>2</v>
      </c>
      <c r="I56" t="s">
        <v>913</v>
      </c>
      <c r="J56" t="s">
        <v>914</v>
      </c>
      <c r="K56" t="s">
        <v>915</v>
      </c>
      <c r="L56">
        <v>1368</v>
      </c>
      <c r="N56">
        <v>1011</v>
      </c>
      <c r="O56" t="s">
        <v>854</v>
      </c>
      <c r="P56" t="s">
        <v>854</v>
      </c>
      <c r="Q56">
        <v>1</v>
      </c>
      <c r="W56">
        <v>0</v>
      </c>
      <c r="X56">
        <v>-468861091</v>
      </c>
      <c r="Y56">
        <f>(AT56*ROUND(0.7,7))</f>
        <v>6.9999999999999993E-3</v>
      </c>
      <c r="AA56">
        <v>0</v>
      </c>
      <c r="AB56">
        <v>1613.51</v>
      </c>
      <c r="AC56">
        <v>675.65</v>
      </c>
      <c r="AD56">
        <v>0</v>
      </c>
      <c r="AE56">
        <v>0</v>
      </c>
      <c r="AF56">
        <v>1613.51</v>
      </c>
      <c r="AG56">
        <v>675.65</v>
      </c>
      <c r="AH56">
        <v>0</v>
      </c>
      <c r="AI56">
        <v>1</v>
      </c>
      <c r="AJ56">
        <v>1</v>
      </c>
      <c r="AK56">
        <v>1</v>
      </c>
      <c r="AL56">
        <v>1</v>
      </c>
      <c r="AM56">
        <v>-2</v>
      </c>
      <c r="AN56">
        <v>0</v>
      </c>
      <c r="AO56">
        <v>0</v>
      </c>
      <c r="AP56">
        <v>1</v>
      </c>
      <c r="AQ56">
        <v>1</v>
      </c>
      <c r="AR56">
        <v>0</v>
      </c>
      <c r="AS56" t="s">
        <v>3</v>
      </c>
      <c r="AT56">
        <v>0.01</v>
      </c>
      <c r="AU56" t="s">
        <v>207</v>
      </c>
      <c r="AV56">
        <v>1</v>
      </c>
      <c r="AW56">
        <v>2</v>
      </c>
      <c r="AX56">
        <v>32950049</v>
      </c>
      <c r="AY56">
        <v>1</v>
      </c>
      <c r="AZ56">
        <v>0</v>
      </c>
      <c r="BA56">
        <v>56</v>
      </c>
      <c r="BB56">
        <v>1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16.135100000000001</v>
      </c>
      <c r="BL56">
        <v>6.7565</v>
      </c>
      <c r="BM56">
        <v>0</v>
      </c>
      <c r="BN56">
        <v>0</v>
      </c>
      <c r="BO56">
        <v>0.01</v>
      </c>
      <c r="BP56">
        <v>1</v>
      </c>
      <c r="BQ56">
        <v>0</v>
      </c>
      <c r="BR56">
        <v>11.294569999999998</v>
      </c>
      <c r="BS56">
        <v>4.7295499999999997</v>
      </c>
      <c r="BT56">
        <v>0</v>
      </c>
      <c r="BU56">
        <v>0</v>
      </c>
      <c r="BV56">
        <v>6.9999999999999993E-3</v>
      </c>
      <c r="BW56">
        <v>1</v>
      </c>
      <c r="CV56">
        <v>0</v>
      </c>
      <c r="CW56">
        <f>ROUND(Y56*Source!I87*DO56,7)</f>
        <v>2.31E-3</v>
      </c>
      <c r="CX56">
        <f>ROUND(Y56*Source!I87,7)</f>
        <v>2.31E-3</v>
      </c>
      <c r="CY56">
        <f>AB56</f>
        <v>1613.51</v>
      </c>
      <c r="CZ56">
        <f>AF56</f>
        <v>1613.51</v>
      </c>
      <c r="DA56">
        <f>AJ56</f>
        <v>1</v>
      </c>
      <c r="DB56">
        <f>ROUND((ROUND(AT56*CZ56,2)*ROUND(0.7,7)),6)</f>
        <v>11.298</v>
      </c>
      <c r="DC56">
        <f>ROUND((ROUND(AT56*AG56,2)*ROUND(0.7,7)),6)</f>
        <v>4.7320000000000002</v>
      </c>
      <c r="DD56" t="s">
        <v>3</v>
      </c>
      <c r="DE56" t="s">
        <v>3</v>
      </c>
      <c r="DF56">
        <f>ROUND(ROUND(AE56,2)*CX56,2)</f>
        <v>0</v>
      </c>
      <c r="DG56">
        <f t="shared" si="15"/>
        <v>3.73</v>
      </c>
      <c r="DH56">
        <f t="shared" si="1"/>
        <v>1.56</v>
      </c>
      <c r="DI56">
        <f t="shared" si="2"/>
        <v>0</v>
      </c>
      <c r="DJ56">
        <f>DG56+DH56</f>
        <v>5.29</v>
      </c>
      <c r="DK56">
        <v>1</v>
      </c>
      <c r="DL56" t="s">
        <v>916</v>
      </c>
      <c r="DM56">
        <v>6</v>
      </c>
      <c r="DN56" t="s">
        <v>848</v>
      </c>
      <c r="DO56">
        <v>1</v>
      </c>
    </row>
    <row r="57" spans="1:119" x14ac:dyDescent="0.2">
      <c r="A57">
        <f>ROW(Source!A87)</f>
        <v>87</v>
      </c>
      <c r="B57">
        <v>32945098</v>
      </c>
      <c r="C57">
        <v>32950046</v>
      </c>
      <c r="D57">
        <v>31966811</v>
      </c>
      <c r="E57">
        <v>1</v>
      </c>
      <c r="F57">
        <v>1</v>
      </c>
      <c r="G57">
        <v>1</v>
      </c>
      <c r="H57">
        <v>2</v>
      </c>
      <c r="I57" t="s">
        <v>858</v>
      </c>
      <c r="J57" t="s">
        <v>859</v>
      </c>
      <c r="K57" t="s">
        <v>860</v>
      </c>
      <c r="L57">
        <v>1368</v>
      </c>
      <c r="N57">
        <v>1011</v>
      </c>
      <c r="O57" t="s">
        <v>854</v>
      </c>
      <c r="P57" t="s">
        <v>854</v>
      </c>
      <c r="Q57">
        <v>1</v>
      </c>
      <c r="W57">
        <v>0</v>
      </c>
      <c r="X57">
        <v>-1152394969</v>
      </c>
      <c r="Y57">
        <f>(AT57*ROUND(0.7,7))</f>
        <v>6.9999999999999993E-3</v>
      </c>
      <c r="AA57">
        <v>0</v>
      </c>
      <c r="AB57">
        <v>605.36</v>
      </c>
      <c r="AC57">
        <v>502.98</v>
      </c>
      <c r="AD57">
        <v>0</v>
      </c>
      <c r="AE57">
        <v>0</v>
      </c>
      <c r="AF57">
        <v>605.36</v>
      </c>
      <c r="AG57">
        <v>502.98</v>
      </c>
      <c r="AH57">
        <v>0</v>
      </c>
      <c r="AI57">
        <v>1</v>
      </c>
      <c r="AJ57">
        <v>1</v>
      </c>
      <c r="AK57">
        <v>1</v>
      </c>
      <c r="AL57">
        <v>1</v>
      </c>
      <c r="AM57">
        <v>-2</v>
      </c>
      <c r="AN57">
        <v>0</v>
      </c>
      <c r="AO57">
        <v>0</v>
      </c>
      <c r="AP57">
        <v>1</v>
      </c>
      <c r="AQ57">
        <v>1</v>
      </c>
      <c r="AR57">
        <v>0</v>
      </c>
      <c r="AS57" t="s">
        <v>3</v>
      </c>
      <c r="AT57">
        <v>0.01</v>
      </c>
      <c r="AU57" t="s">
        <v>207</v>
      </c>
      <c r="AV57">
        <v>1</v>
      </c>
      <c r="AW57">
        <v>2</v>
      </c>
      <c r="AX57">
        <v>32950050</v>
      </c>
      <c r="AY57">
        <v>1</v>
      </c>
      <c r="AZ57">
        <v>0</v>
      </c>
      <c r="BA57">
        <v>57</v>
      </c>
      <c r="BB57">
        <v>1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6.0536000000000003</v>
      </c>
      <c r="BL57">
        <v>5.0298000000000007</v>
      </c>
      <c r="BM57">
        <v>0</v>
      </c>
      <c r="BN57">
        <v>0</v>
      </c>
      <c r="BO57">
        <v>0.01</v>
      </c>
      <c r="BP57">
        <v>1</v>
      </c>
      <c r="BQ57">
        <v>0</v>
      </c>
      <c r="BR57">
        <v>4.23752</v>
      </c>
      <c r="BS57">
        <v>3.5208599999999999</v>
      </c>
      <c r="BT57">
        <v>0</v>
      </c>
      <c r="BU57">
        <v>0</v>
      </c>
      <c r="BV57">
        <v>6.9999999999999993E-3</v>
      </c>
      <c r="BW57">
        <v>1</v>
      </c>
      <c r="CV57">
        <v>0</v>
      </c>
      <c r="CW57">
        <f>ROUND(Y57*Source!I87*DO57,7)</f>
        <v>2.31E-3</v>
      </c>
      <c r="CX57">
        <f>ROUND(Y57*Source!I87,7)</f>
        <v>2.31E-3</v>
      </c>
      <c r="CY57">
        <f>AB57</f>
        <v>605.36</v>
      </c>
      <c r="CZ57">
        <f>AF57</f>
        <v>605.36</v>
      </c>
      <c r="DA57">
        <f>AJ57</f>
        <v>1</v>
      </c>
      <c r="DB57">
        <f>ROUND((ROUND(AT57*CZ57,2)*ROUND(0.7,7)),6)</f>
        <v>4.2350000000000003</v>
      </c>
      <c r="DC57">
        <f>ROUND((ROUND(AT57*AG57,2)*ROUND(0.7,7)),6)</f>
        <v>3.5209999999999999</v>
      </c>
      <c r="DD57" t="s">
        <v>3</v>
      </c>
      <c r="DE57" t="s">
        <v>3</v>
      </c>
      <c r="DF57">
        <f>ROUND(ROUND(AE57,2)*CX57,2)</f>
        <v>0</v>
      </c>
      <c r="DG57">
        <f t="shared" si="15"/>
        <v>1.4</v>
      </c>
      <c r="DH57">
        <f t="shared" si="1"/>
        <v>1.1599999999999999</v>
      </c>
      <c r="DI57">
        <f t="shared" si="2"/>
        <v>0</v>
      </c>
      <c r="DJ57">
        <f>DG57+DH57</f>
        <v>2.5599999999999996</v>
      </c>
      <c r="DK57">
        <v>1</v>
      </c>
      <c r="DL57" t="s">
        <v>861</v>
      </c>
      <c r="DM57">
        <v>4</v>
      </c>
      <c r="DN57" t="s">
        <v>848</v>
      </c>
      <c r="DO57">
        <v>1</v>
      </c>
    </row>
    <row r="58" spans="1:119" x14ac:dyDescent="0.2">
      <c r="A58">
        <f>ROW(Source!A87)</f>
        <v>87</v>
      </c>
      <c r="B58">
        <v>32945098</v>
      </c>
      <c r="C58">
        <v>32950046</v>
      </c>
      <c r="D58">
        <v>31967008</v>
      </c>
      <c r="E58">
        <v>1</v>
      </c>
      <c r="F58">
        <v>1</v>
      </c>
      <c r="G58">
        <v>1</v>
      </c>
      <c r="H58">
        <v>2</v>
      </c>
      <c r="I58" t="s">
        <v>917</v>
      </c>
      <c r="J58" t="s">
        <v>918</v>
      </c>
      <c r="K58" t="s">
        <v>919</v>
      </c>
      <c r="L58">
        <v>1368</v>
      </c>
      <c r="N58">
        <v>1011</v>
      </c>
      <c r="O58" t="s">
        <v>854</v>
      </c>
      <c r="P58" t="s">
        <v>854</v>
      </c>
      <c r="Q58">
        <v>1</v>
      </c>
      <c r="W58">
        <v>0</v>
      </c>
      <c r="X58">
        <v>-334821386</v>
      </c>
      <c r="Y58">
        <f>(AT58*ROUND(0.7,7))</f>
        <v>2.4359999999999999</v>
      </c>
      <c r="AA58">
        <v>0</v>
      </c>
      <c r="AB58">
        <v>30.51</v>
      </c>
      <c r="AC58">
        <v>0</v>
      </c>
      <c r="AD58">
        <v>0</v>
      </c>
      <c r="AE58">
        <v>0</v>
      </c>
      <c r="AF58">
        <v>30.51</v>
      </c>
      <c r="AG58">
        <v>0</v>
      </c>
      <c r="AH58">
        <v>0</v>
      </c>
      <c r="AI58">
        <v>1</v>
      </c>
      <c r="AJ58">
        <v>1</v>
      </c>
      <c r="AK58">
        <v>1</v>
      </c>
      <c r="AL58">
        <v>1</v>
      </c>
      <c r="AM58">
        <v>-2</v>
      </c>
      <c r="AN58">
        <v>0</v>
      </c>
      <c r="AO58">
        <v>0</v>
      </c>
      <c r="AP58">
        <v>1</v>
      </c>
      <c r="AQ58">
        <v>1</v>
      </c>
      <c r="AR58">
        <v>0</v>
      </c>
      <c r="AS58" t="s">
        <v>3</v>
      </c>
      <c r="AT58">
        <v>3.48</v>
      </c>
      <c r="AU58" t="s">
        <v>207</v>
      </c>
      <c r="AV58">
        <v>1</v>
      </c>
      <c r="AW58">
        <v>2</v>
      </c>
      <c r="AX58">
        <v>32950051</v>
      </c>
      <c r="AY58">
        <v>1</v>
      </c>
      <c r="AZ58">
        <v>0</v>
      </c>
      <c r="BA58">
        <v>58</v>
      </c>
      <c r="BB58">
        <v>1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106.1748</v>
      </c>
      <c r="BL58">
        <v>0</v>
      </c>
      <c r="BM58">
        <v>0</v>
      </c>
      <c r="BN58">
        <v>0</v>
      </c>
      <c r="BO58">
        <v>0</v>
      </c>
      <c r="BP58">
        <v>1</v>
      </c>
      <c r="BQ58">
        <v>0</v>
      </c>
      <c r="BR58">
        <v>74.322360000000003</v>
      </c>
      <c r="BS58">
        <v>0</v>
      </c>
      <c r="BT58">
        <v>0</v>
      </c>
      <c r="BU58">
        <v>0</v>
      </c>
      <c r="BV58">
        <v>0</v>
      </c>
      <c r="BW58">
        <v>1</v>
      </c>
      <c r="CV58">
        <v>0</v>
      </c>
      <c r="CW58">
        <f>ROUND(Y58*Source!I87*DO58,7)</f>
        <v>0</v>
      </c>
      <c r="CX58">
        <f>ROUND(Y58*Source!I87,7)</f>
        <v>0.80388000000000004</v>
      </c>
      <c r="CY58">
        <f>AB58</f>
        <v>30.51</v>
      </c>
      <c r="CZ58">
        <f>AF58</f>
        <v>30.51</v>
      </c>
      <c r="DA58">
        <f>AJ58</f>
        <v>1</v>
      </c>
      <c r="DB58">
        <f>ROUND((ROUND(AT58*CZ58,2)*ROUND(0.7,7)),6)</f>
        <v>74.319000000000003</v>
      </c>
      <c r="DC58">
        <f>ROUND((ROUND(AT58*AG58,2)*ROUND(0.7,7)),6)</f>
        <v>0</v>
      </c>
      <c r="DD58" t="s">
        <v>3</v>
      </c>
      <c r="DE58" t="s">
        <v>3</v>
      </c>
      <c r="DF58">
        <f>ROUND(ROUND(AE58,2)*CX58,2)</f>
        <v>0</v>
      </c>
      <c r="DG58">
        <f t="shared" si="15"/>
        <v>24.53</v>
      </c>
      <c r="DH58">
        <f t="shared" si="1"/>
        <v>0</v>
      </c>
      <c r="DI58">
        <f t="shared" si="2"/>
        <v>0</v>
      </c>
      <c r="DJ58">
        <f>DG58+DH58</f>
        <v>24.53</v>
      </c>
      <c r="DK58">
        <v>1</v>
      </c>
      <c r="DL58" t="s">
        <v>3</v>
      </c>
      <c r="DM58">
        <v>0</v>
      </c>
      <c r="DN58" t="s">
        <v>3</v>
      </c>
      <c r="DO58">
        <v>0</v>
      </c>
    </row>
    <row r="59" spans="1:119" x14ac:dyDescent="0.2">
      <c r="A59">
        <f>ROW(Source!A87)</f>
        <v>87</v>
      </c>
      <c r="B59">
        <v>32945098</v>
      </c>
      <c r="C59">
        <v>32950046</v>
      </c>
      <c r="D59">
        <v>31911463</v>
      </c>
      <c r="E59">
        <v>1</v>
      </c>
      <c r="F59">
        <v>1</v>
      </c>
      <c r="G59">
        <v>1</v>
      </c>
      <c r="H59">
        <v>3</v>
      </c>
      <c r="I59" t="s">
        <v>920</v>
      </c>
      <c r="J59" t="s">
        <v>921</v>
      </c>
      <c r="K59" t="s">
        <v>922</v>
      </c>
      <c r="L59">
        <v>1346</v>
      </c>
      <c r="N59">
        <v>1009</v>
      </c>
      <c r="O59" t="s">
        <v>68</v>
      </c>
      <c r="P59" t="s">
        <v>68</v>
      </c>
      <c r="Q59">
        <v>1</v>
      </c>
      <c r="W59">
        <v>0</v>
      </c>
      <c r="X59">
        <v>212334824</v>
      </c>
      <c r="Y59">
        <f>(AT59*ROUND(0,7))</f>
        <v>0</v>
      </c>
      <c r="AA59">
        <v>147.85</v>
      </c>
      <c r="AB59">
        <v>0</v>
      </c>
      <c r="AC59">
        <v>0</v>
      </c>
      <c r="AD59">
        <v>0</v>
      </c>
      <c r="AE59">
        <v>155.63</v>
      </c>
      <c r="AF59">
        <v>0</v>
      </c>
      <c r="AG59">
        <v>0</v>
      </c>
      <c r="AH59">
        <v>0</v>
      </c>
      <c r="AI59">
        <v>0.95</v>
      </c>
      <c r="AJ59">
        <v>1</v>
      </c>
      <c r="AK59">
        <v>1</v>
      </c>
      <c r="AL59">
        <v>1</v>
      </c>
      <c r="AM59">
        <v>2</v>
      </c>
      <c r="AN59">
        <v>0</v>
      </c>
      <c r="AO59">
        <v>0</v>
      </c>
      <c r="AP59">
        <v>1</v>
      </c>
      <c r="AQ59">
        <v>1</v>
      </c>
      <c r="AR59">
        <v>0</v>
      </c>
      <c r="AS59" t="s">
        <v>3</v>
      </c>
      <c r="AT59">
        <v>4.6100000000000003</v>
      </c>
      <c r="AU59" t="s">
        <v>206</v>
      </c>
      <c r="AV59">
        <v>0</v>
      </c>
      <c r="AW59">
        <v>2</v>
      </c>
      <c r="AX59">
        <v>32950052</v>
      </c>
      <c r="AY59">
        <v>1</v>
      </c>
      <c r="AZ59">
        <v>0</v>
      </c>
      <c r="BA59">
        <v>59</v>
      </c>
      <c r="BB59">
        <v>1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717.45429999999999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1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CV59">
        <v>0</v>
      </c>
      <c r="CW59">
        <v>0</v>
      </c>
      <c r="CX59">
        <f>ROUND(Y59*Source!I87,7)</f>
        <v>0</v>
      </c>
      <c r="CY59">
        <f>AA59</f>
        <v>147.85</v>
      </c>
      <c r="CZ59">
        <f>AE59</f>
        <v>155.63</v>
      </c>
      <c r="DA59">
        <f>AI59</f>
        <v>0.95</v>
      </c>
      <c r="DB59">
        <f>ROUND((ROUND(AT59*CZ59,2)*ROUND(0,7)),6)</f>
        <v>0</v>
      </c>
      <c r="DC59">
        <f>ROUND((ROUND(AT59*AG59,2)*ROUND(0,7)),6)</f>
        <v>0</v>
      </c>
      <c r="DD59" t="s">
        <v>3</v>
      </c>
      <c r="DE59" t="s">
        <v>3</v>
      </c>
      <c r="DF59">
        <f>ROUND(ROUND(AE59*AI59,2)*CX59,2)</f>
        <v>0</v>
      </c>
      <c r="DG59">
        <f t="shared" si="15"/>
        <v>0</v>
      </c>
      <c r="DH59">
        <f t="shared" si="1"/>
        <v>0</v>
      </c>
      <c r="DI59">
        <f t="shared" si="2"/>
        <v>0</v>
      </c>
      <c r="DJ59">
        <f>DF59</f>
        <v>0</v>
      </c>
      <c r="DK59">
        <v>0</v>
      </c>
      <c r="DL59" t="s">
        <v>3</v>
      </c>
      <c r="DM59">
        <v>0</v>
      </c>
      <c r="DN59" t="s">
        <v>3</v>
      </c>
      <c r="DO59">
        <v>0</v>
      </c>
    </row>
    <row r="60" spans="1:119" x14ac:dyDescent="0.2">
      <c r="A60">
        <f>ROW(Source!A87)</f>
        <v>87</v>
      </c>
      <c r="B60">
        <v>32945098</v>
      </c>
      <c r="C60">
        <v>32950046</v>
      </c>
      <c r="D60">
        <v>31841246</v>
      </c>
      <c r="E60">
        <v>114</v>
      </c>
      <c r="F60">
        <v>1</v>
      </c>
      <c r="G60">
        <v>1</v>
      </c>
      <c r="H60">
        <v>3</v>
      </c>
      <c r="I60" t="s">
        <v>214</v>
      </c>
      <c r="J60" t="s">
        <v>3</v>
      </c>
      <c r="K60" t="s">
        <v>215</v>
      </c>
      <c r="L60">
        <v>1348</v>
      </c>
      <c r="N60">
        <v>1009</v>
      </c>
      <c r="O60" t="s">
        <v>33</v>
      </c>
      <c r="P60" t="s">
        <v>33</v>
      </c>
      <c r="Q60">
        <v>1000</v>
      </c>
      <c r="W60">
        <v>0</v>
      </c>
      <c r="X60">
        <v>-663255825</v>
      </c>
      <c r="Y60">
        <f>(AT60*ROUND(0,7))</f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1</v>
      </c>
      <c r="AJ60">
        <v>1</v>
      </c>
      <c r="AK60">
        <v>1</v>
      </c>
      <c r="AL60">
        <v>1</v>
      </c>
      <c r="AM60">
        <v>0</v>
      </c>
      <c r="AN60">
        <v>1</v>
      </c>
      <c r="AO60">
        <v>0</v>
      </c>
      <c r="AP60">
        <v>1</v>
      </c>
      <c r="AQ60">
        <v>0</v>
      </c>
      <c r="AR60">
        <v>0</v>
      </c>
      <c r="AS60" t="s">
        <v>3</v>
      </c>
      <c r="AT60">
        <v>0</v>
      </c>
      <c r="AU60" t="s">
        <v>206</v>
      </c>
      <c r="AV60">
        <v>0</v>
      </c>
      <c r="AW60">
        <v>2</v>
      </c>
      <c r="AX60">
        <v>32950053</v>
      </c>
      <c r="AY60">
        <v>1</v>
      </c>
      <c r="AZ60">
        <v>0</v>
      </c>
      <c r="BA60">
        <v>60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CV60">
        <v>0</v>
      </c>
      <c r="CW60">
        <v>0</v>
      </c>
      <c r="CX60">
        <f>ROUND(Y60*Source!I87,7)</f>
        <v>0</v>
      </c>
      <c r="CY60">
        <f>AA60</f>
        <v>0</v>
      </c>
      <c r="CZ60">
        <f>AE60</f>
        <v>0</v>
      </c>
      <c r="DA60">
        <f>AI60</f>
        <v>1</v>
      </c>
      <c r="DB60">
        <f>ROUND((ROUND(AT60*CZ60,2)*ROUND(0,7)),6)</f>
        <v>0</v>
      </c>
      <c r="DC60">
        <f>ROUND((ROUND(AT60*AG60,2)*ROUND(0,7)),6)</f>
        <v>0</v>
      </c>
      <c r="DD60" t="s">
        <v>3</v>
      </c>
      <c r="DE60" t="s">
        <v>3</v>
      </c>
      <c r="DF60">
        <f>ROUND(ROUND(AE60,2)*CX60,2)</f>
        <v>0</v>
      </c>
      <c r="DG60">
        <f t="shared" si="15"/>
        <v>0</v>
      </c>
      <c r="DH60">
        <f t="shared" si="1"/>
        <v>0</v>
      </c>
      <c r="DI60">
        <f t="shared" si="2"/>
        <v>0</v>
      </c>
      <c r="DJ60">
        <f>DF60</f>
        <v>0</v>
      </c>
      <c r="DK60">
        <v>0</v>
      </c>
      <c r="DL60" t="s">
        <v>3</v>
      </c>
      <c r="DM60">
        <v>0</v>
      </c>
      <c r="DN60" t="s">
        <v>3</v>
      </c>
      <c r="DO60">
        <v>0</v>
      </c>
    </row>
    <row r="61" spans="1:119" x14ac:dyDescent="0.2">
      <c r="A61">
        <f>ROW(Source!A89)</f>
        <v>89</v>
      </c>
      <c r="B61">
        <v>32945098</v>
      </c>
      <c r="C61">
        <v>32950060</v>
      </c>
      <c r="D61">
        <v>31838393</v>
      </c>
      <c r="E61">
        <v>114</v>
      </c>
      <c r="F61">
        <v>1</v>
      </c>
      <c r="G61">
        <v>1</v>
      </c>
      <c r="H61">
        <v>1</v>
      </c>
      <c r="I61" t="s">
        <v>897</v>
      </c>
      <c r="J61" t="s">
        <v>3</v>
      </c>
      <c r="K61" t="s">
        <v>898</v>
      </c>
      <c r="L61">
        <v>1191</v>
      </c>
      <c r="N61">
        <v>1013</v>
      </c>
      <c r="O61" t="s">
        <v>848</v>
      </c>
      <c r="P61" t="s">
        <v>848</v>
      </c>
      <c r="Q61">
        <v>1</v>
      </c>
      <c r="W61">
        <v>0</v>
      </c>
      <c r="X61">
        <v>1426738182</v>
      </c>
      <c r="Y61">
        <f t="shared" ref="Y61:Y66" si="16">AT61</f>
        <v>0.73</v>
      </c>
      <c r="AA61">
        <v>0</v>
      </c>
      <c r="AB61">
        <v>0</v>
      </c>
      <c r="AC61">
        <v>0</v>
      </c>
      <c r="AD61">
        <v>452.31</v>
      </c>
      <c r="AE61">
        <v>0</v>
      </c>
      <c r="AF61">
        <v>0</v>
      </c>
      <c r="AG61">
        <v>0</v>
      </c>
      <c r="AH61">
        <v>452.31</v>
      </c>
      <c r="AI61">
        <v>1</v>
      </c>
      <c r="AJ61">
        <v>1</v>
      </c>
      <c r="AK61">
        <v>1</v>
      </c>
      <c r="AL61">
        <v>1</v>
      </c>
      <c r="AM61">
        <v>-2</v>
      </c>
      <c r="AN61">
        <v>0</v>
      </c>
      <c r="AO61">
        <v>0</v>
      </c>
      <c r="AP61">
        <v>0</v>
      </c>
      <c r="AQ61">
        <v>1</v>
      </c>
      <c r="AR61">
        <v>0</v>
      </c>
      <c r="AS61" t="s">
        <v>3</v>
      </c>
      <c r="AT61">
        <v>0.73</v>
      </c>
      <c r="AU61" t="s">
        <v>3</v>
      </c>
      <c r="AV61">
        <v>1</v>
      </c>
      <c r="AW61">
        <v>2</v>
      </c>
      <c r="AX61">
        <v>32950061</v>
      </c>
      <c r="AY61">
        <v>1</v>
      </c>
      <c r="AZ61">
        <v>0</v>
      </c>
      <c r="BA61">
        <v>61</v>
      </c>
      <c r="BB61">
        <v>1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330.18630000000002</v>
      </c>
      <c r="BN61">
        <v>0.73</v>
      </c>
      <c r="BO61">
        <v>0</v>
      </c>
      <c r="BP61">
        <v>1</v>
      </c>
      <c r="BQ61">
        <v>0</v>
      </c>
      <c r="BR61">
        <v>0</v>
      </c>
      <c r="BS61">
        <v>0</v>
      </c>
      <c r="BT61">
        <v>330.18630000000002</v>
      </c>
      <c r="BU61">
        <v>0.73</v>
      </c>
      <c r="BV61">
        <v>0</v>
      </c>
      <c r="BW61">
        <v>1</v>
      </c>
      <c r="CU61">
        <f>ROUND(AT61*Source!I89*AH61*AL61,2)</f>
        <v>61084.47</v>
      </c>
      <c r="CV61">
        <f>ROUND(Y61*Source!I89,7)</f>
        <v>135.05000000000001</v>
      </c>
      <c r="CW61">
        <v>0</v>
      </c>
      <c r="CX61">
        <f>ROUND(Y61*Source!I89,7)</f>
        <v>135.05000000000001</v>
      </c>
      <c r="CY61">
        <f>AD61</f>
        <v>452.31</v>
      </c>
      <c r="CZ61">
        <f>AH61</f>
        <v>452.31</v>
      </c>
      <c r="DA61">
        <f>AL61</f>
        <v>1</v>
      </c>
      <c r="DB61">
        <f t="shared" ref="DB61:DB66" si="17">ROUND(ROUND(AT61*CZ61,2),6)</f>
        <v>330.19</v>
      </c>
      <c r="DC61">
        <f t="shared" ref="DC61:DC66" si="18">ROUND(ROUND(AT61*AG61,2),6)</f>
        <v>0</v>
      </c>
      <c r="DD61" t="s">
        <v>3</v>
      </c>
      <c r="DE61" t="s">
        <v>3</v>
      </c>
      <c r="DF61">
        <f>ROUND(ROUND(AE61,2)*CX61,2)</f>
        <v>0</v>
      </c>
      <c r="DG61">
        <f t="shared" si="15"/>
        <v>0</v>
      </c>
      <c r="DH61">
        <f t="shared" si="1"/>
        <v>0</v>
      </c>
      <c r="DI61">
        <f t="shared" si="2"/>
        <v>61084.47</v>
      </c>
      <c r="DJ61">
        <f>DI61</f>
        <v>61084.47</v>
      </c>
      <c r="DK61">
        <v>1</v>
      </c>
      <c r="DL61" t="s">
        <v>3</v>
      </c>
      <c r="DM61">
        <v>0</v>
      </c>
      <c r="DN61" t="s">
        <v>3</v>
      </c>
      <c r="DO61">
        <v>0</v>
      </c>
    </row>
    <row r="62" spans="1:119" x14ac:dyDescent="0.2">
      <c r="A62">
        <f>ROW(Source!A89)</f>
        <v>89</v>
      </c>
      <c r="B62">
        <v>32945098</v>
      </c>
      <c r="C62">
        <v>32950060</v>
      </c>
      <c r="D62">
        <v>31840964</v>
      </c>
      <c r="E62">
        <v>114</v>
      </c>
      <c r="F62">
        <v>1</v>
      </c>
      <c r="G62">
        <v>1</v>
      </c>
      <c r="H62">
        <v>3</v>
      </c>
      <c r="I62" t="s">
        <v>225</v>
      </c>
      <c r="J62" t="s">
        <v>3</v>
      </c>
      <c r="K62" t="s">
        <v>226</v>
      </c>
      <c r="L62">
        <v>1327</v>
      </c>
      <c r="N62">
        <v>1005</v>
      </c>
      <c r="O62" t="s">
        <v>64</v>
      </c>
      <c r="P62" t="s">
        <v>64</v>
      </c>
      <c r="Q62">
        <v>1</v>
      </c>
      <c r="W62">
        <v>0</v>
      </c>
      <c r="X62">
        <v>1312678391</v>
      </c>
      <c r="Y62">
        <f t="shared" si="16"/>
        <v>1.02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1</v>
      </c>
      <c r="AJ62">
        <v>1</v>
      </c>
      <c r="AK62">
        <v>1</v>
      </c>
      <c r="AL62">
        <v>1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 t="s">
        <v>3</v>
      </c>
      <c r="AT62">
        <v>1.02</v>
      </c>
      <c r="AU62" t="s">
        <v>3</v>
      </c>
      <c r="AV62">
        <v>0</v>
      </c>
      <c r="AW62">
        <v>2</v>
      </c>
      <c r="AX62">
        <v>32950062</v>
      </c>
      <c r="AY62">
        <v>1</v>
      </c>
      <c r="AZ62">
        <v>0</v>
      </c>
      <c r="BA62">
        <v>62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CV62">
        <v>0</v>
      </c>
      <c r="CW62">
        <v>0</v>
      </c>
      <c r="CX62">
        <f>ROUND(Y62*Source!I89,7)</f>
        <v>188.7</v>
      </c>
      <c r="CY62">
        <f>AA62</f>
        <v>0</v>
      </c>
      <c r="CZ62">
        <f>AE62</f>
        <v>0</v>
      </c>
      <c r="DA62">
        <f>AI62</f>
        <v>1</v>
      </c>
      <c r="DB62">
        <f t="shared" si="17"/>
        <v>0</v>
      </c>
      <c r="DC62">
        <f t="shared" si="18"/>
        <v>0</v>
      </c>
      <c r="DD62" t="s">
        <v>3</v>
      </c>
      <c r="DE62" t="s">
        <v>3</v>
      </c>
      <c r="DF62">
        <f>ROUND(ROUND(AE62,2)*CX62,2)</f>
        <v>0</v>
      </c>
      <c r="DG62">
        <f t="shared" si="15"/>
        <v>0</v>
      </c>
      <c r="DH62">
        <f t="shared" si="1"/>
        <v>0</v>
      </c>
      <c r="DI62">
        <f t="shared" si="2"/>
        <v>0</v>
      </c>
      <c r="DJ62">
        <f>DF62</f>
        <v>0</v>
      </c>
      <c r="DK62">
        <v>0</v>
      </c>
      <c r="DL62" t="s">
        <v>3</v>
      </c>
      <c r="DM62">
        <v>0</v>
      </c>
      <c r="DN62" t="s">
        <v>3</v>
      </c>
      <c r="DO62">
        <v>0</v>
      </c>
    </row>
    <row r="63" spans="1:119" x14ac:dyDescent="0.2">
      <c r="A63">
        <f>ROW(Source!A89)</f>
        <v>89</v>
      </c>
      <c r="B63">
        <v>32945098</v>
      </c>
      <c r="C63">
        <v>32950060</v>
      </c>
      <c r="D63">
        <v>31920012</v>
      </c>
      <c r="E63">
        <v>1</v>
      </c>
      <c r="F63">
        <v>1</v>
      </c>
      <c r="G63">
        <v>1</v>
      </c>
      <c r="H63">
        <v>3</v>
      </c>
      <c r="I63" t="s">
        <v>923</v>
      </c>
      <c r="J63" t="s">
        <v>924</v>
      </c>
      <c r="K63" t="s">
        <v>925</v>
      </c>
      <c r="L63">
        <v>1346</v>
      </c>
      <c r="N63">
        <v>1009</v>
      </c>
      <c r="O63" t="s">
        <v>68</v>
      </c>
      <c r="P63" t="s">
        <v>68</v>
      </c>
      <c r="Q63">
        <v>1</v>
      </c>
      <c r="W63">
        <v>0</v>
      </c>
      <c r="X63">
        <v>247589273</v>
      </c>
      <c r="Y63">
        <f t="shared" si="16"/>
        <v>3.2000000000000001E-2</v>
      </c>
      <c r="AA63">
        <v>79.739999999999995</v>
      </c>
      <c r="AB63">
        <v>0</v>
      </c>
      <c r="AC63">
        <v>0</v>
      </c>
      <c r="AD63">
        <v>0</v>
      </c>
      <c r="AE63">
        <v>83.06</v>
      </c>
      <c r="AF63">
        <v>0</v>
      </c>
      <c r="AG63">
        <v>0</v>
      </c>
      <c r="AH63">
        <v>0</v>
      </c>
      <c r="AI63">
        <v>0.96</v>
      </c>
      <c r="AJ63">
        <v>1</v>
      </c>
      <c r="AK63">
        <v>1</v>
      </c>
      <c r="AL63">
        <v>1</v>
      </c>
      <c r="AM63">
        <v>2</v>
      </c>
      <c r="AN63">
        <v>0</v>
      </c>
      <c r="AO63">
        <v>0</v>
      </c>
      <c r="AP63">
        <v>0</v>
      </c>
      <c r="AQ63">
        <v>1</v>
      </c>
      <c r="AR63">
        <v>0</v>
      </c>
      <c r="AS63" t="s">
        <v>3</v>
      </c>
      <c r="AT63">
        <v>3.2000000000000001E-2</v>
      </c>
      <c r="AU63" t="s">
        <v>3</v>
      </c>
      <c r="AV63">
        <v>0</v>
      </c>
      <c r="AW63">
        <v>2</v>
      </c>
      <c r="AX63">
        <v>32950063</v>
      </c>
      <c r="AY63">
        <v>1</v>
      </c>
      <c r="AZ63">
        <v>0</v>
      </c>
      <c r="BA63">
        <v>63</v>
      </c>
      <c r="BB63">
        <v>1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2.6579200000000003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1</v>
      </c>
      <c r="BQ63">
        <v>2.6579200000000003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1</v>
      </c>
      <c r="CV63">
        <v>0</v>
      </c>
      <c r="CW63">
        <v>0</v>
      </c>
      <c r="CX63">
        <f>ROUND(Y63*Source!I89,7)</f>
        <v>5.92</v>
      </c>
      <c r="CY63">
        <f>AA63</f>
        <v>79.739999999999995</v>
      </c>
      <c r="CZ63">
        <f>AE63</f>
        <v>83.06</v>
      </c>
      <c r="DA63">
        <f>AI63</f>
        <v>0.96</v>
      </c>
      <c r="DB63">
        <f t="shared" si="17"/>
        <v>2.66</v>
      </c>
      <c r="DC63">
        <f t="shared" si="18"/>
        <v>0</v>
      </c>
      <c r="DD63" t="s">
        <v>3</v>
      </c>
      <c r="DE63" t="s">
        <v>3</v>
      </c>
      <c r="DF63">
        <f>ROUND(ROUND(AE63*AI63,2)*CX63,2)</f>
        <v>472.06</v>
      </c>
      <c r="DG63">
        <f t="shared" si="15"/>
        <v>0</v>
      </c>
      <c r="DH63">
        <f t="shared" si="1"/>
        <v>0</v>
      </c>
      <c r="DI63">
        <f t="shared" si="2"/>
        <v>0</v>
      </c>
      <c r="DJ63">
        <f>DF63</f>
        <v>472.06</v>
      </c>
      <c r="DK63">
        <v>0</v>
      </c>
      <c r="DL63" t="s">
        <v>3</v>
      </c>
      <c r="DM63">
        <v>0</v>
      </c>
      <c r="DN63" t="s">
        <v>3</v>
      </c>
      <c r="DO63">
        <v>0</v>
      </c>
    </row>
    <row r="64" spans="1:119" x14ac:dyDescent="0.2">
      <c r="A64">
        <f>ROW(Source!A92)</f>
        <v>92</v>
      </c>
      <c r="B64">
        <v>32945098</v>
      </c>
      <c r="C64">
        <v>32950404</v>
      </c>
      <c r="D64">
        <v>31838368</v>
      </c>
      <c r="E64">
        <v>114</v>
      </c>
      <c r="F64">
        <v>1</v>
      </c>
      <c r="G64">
        <v>1</v>
      </c>
      <c r="H64">
        <v>1</v>
      </c>
      <c r="I64" t="s">
        <v>926</v>
      </c>
      <c r="J64" t="s">
        <v>3</v>
      </c>
      <c r="K64" t="s">
        <v>927</v>
      </c>
      <c r="L64">
        <v>1191</v>
      </c>
      <c r="N64">
        <v>1013</v>
      </c>
      <c r="O64" t="s">
        <v>848</v>
      </c>
      <c r="P64" t="s">
        <v>848</v>
      </c>
      <c r="Q64">
        <v>1</v>
      </c>
      <c r="W64">
        <v>0</v>
      </c>
      <c r="X64">
        <v>-1483035894</v>
      </c>
      <c r="Y64">
        <f t="shared" si="16"/>
        <v>91.15</v>
      </c>
      <c r="AA64">
        <v>0</v>
      </c>
      <c r="AB64">
        <v>0</v>
      </c>
      <c r="AC64">
        <v>0</v>
      </c>
      <c r="AD64">
        <v>424.16</v>
      </c>
      <c r="AE64">
        <v>0</v>
      </c>
      <c r="AF64">
        <v>0</v>
      </c>
      <c r="AG64">
        <v>0</v>
      </c>
      <c r="AH64">
        <v>424.16</v>
      </c>
      <c r="AI64">
        <v>1</v>
      </c>
      <c r="AJ64">
        <v>1</v>
      </c>
      <c r="AK64">
        <v>1</v>
      </c>
      <c r="AL64">
        <v>1</v>
      </c>
      <c r="AM64">
        <v>-2</v>
      </c>
      <c r="AN64">
        <v>0</v>
      </c>
      <c r="AO64">
        <v>0</v>
      </c>
      <c r="AP64">
        <v>0</v>
      </c>
      <c r="AQ64">
        <v>1</v>
      </c>
      <c r="AR64">
        <v>0</v>
      </c>
      <c r="AS64" t="s">
        <v>3</v>
      </c>
      <c r="AT64">
        <v>91.15</v>
      </c>
      <c r="AU64" t="s">
        <v>3</v>
      </c>
      <c r="AV64">
        <v>1</v>
      </c>
      <c r="AW64">
        <v>2</v>
      </c>
      <c r="AX64">
        <v>32950405</v>
      </c>
      <c r="AY64">
        <v>1</v>
      </c>
      <c r="AZ64">
        <v>0</v>
      </c>
      <c r="BA64">
        <v>64</v>
      </c>
      <c r="BB64">
        <v>1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38662.184000000001</v>
      </c>
      <c r="BN64">
        <v>91.15</v>
      </c>
      <c r="BO64">
        <v>0</v>
      </c>
      <c r="BP64">
        <v>1</v>
      </c>
      <c r="BQ64">
        <v>0</v>
      </c>
      <c r="BR64">
        <v>0</v>
      </c>
      <c r="BS64">
        <v>0</v>
      </c>
      <c r="BT64">
        <v>38662.184000000001</v>
      </c>
      <c r="BU64">
        <v>91.15</v>
      </c>
      <c r="BV64">
        <v>0</v>
      </c>
      <c r="BW64">
        <v>1</v>
      </c>
      <c r="CU64">
        <f>ROUND(AT64*Source!I92*AH64*AL64,2)</f>
        <v>4349.96</v>
      </c>
      <c r="CV64">
        <f>ROUND(Y64*Source!I92,7)</f>
        <v>10.255468799999999</v>
      </c>
      <c r="CW64">
        <v>0</v>
      </c>
      <c r="CX64">
        <f>ROUND(Y64*Source!I92,7)</f>
        <v>10.255468799999999</v>
      </c>
      <c r="CY64">
        <f>AD64</f>
        <v>424.16</v>
      </c>
      <c r="CZ64">
        <f>AH64</f>
        <v>424.16</v>
      </c>
      <c r="DA64">
        <f>AL64</f>
        <v>1</v>
      </c>
      <c r="DB64">
        <f t="shared" si="17"/>
        <v>38662.18</v>
      </c>
      <c r="DC64">
        <f t="shared" si="18"/>
        <v>0</v>
      </c>
      <c r="DD64" t="s">
        <v>3</v>
      </c>
      <c r="DE64" t="s">
        <v>3</v>
      </c>
      <c r="DF64">
        <f t="shared" ref="DF64:DF72" si="19">ROUND(ROUND(AE64,2)*CX64,2)</f>
        <v>0</v>
      </c>
      <c r="DG64">
        <f t="shared" si="15"/>
        <v>0</v>
      </c>
      <c r="DH64">
        <f t="shared" si="1"/>
        <v>0</v>
      </c>
      <c r="DI64">
        <f t="shared" si="2"/>
        <v>4349.96</v>
      </c>
      <c r="DJ64">
        <f>DI64</f>
        <v>4349.96</v>
      </c>
      <c r="DK64">
        <v>1</v>
      </c>
      <c r="DL64" t="s">
        <v>3</v>
      </c>
      <c r="DM64">
        <v>0</v>
      </c>
      <c r="DN64" t="s">
        <v>3</v>
      </c>
      <c r="DO64">
        <v>0</v>
      </c>
    </row>
    <row r="65" spans="1:119" x14ac:dyDescent="0.2">
      <c r="A65">
        <f>ROW(Source!A92)</f>
        <v>92</v>
      </c>
      <c r="B65">
        <v>32945098</v>
      </c>
      <c r="C65">
        <v>32950404</v>
      </c>
      <c r="D65">
        <v>31838589</v>
      </c>
      <c r="E65">
        <v>114</v>
      </c>
      <c r="F65">
        <v>1</v>
      </c>
      <c r="G65">
        <v>1</v>
      </c>
      <c r="H65">
        <v>1</v>
      </c>
      <c r="I65" t="s">
        <v>849</v>
      </c>
      <c r="J65" t="s">
        <v>3</v>
      </c>
      <c r="K65" t="s">
        <v>850</v>
      </c>
      <c r="L65">
        <v>1191</v>
      </c>
      <c r="N65">
        <v>1013</v>
      </c>
      <c r="O65" t="s">
        <v>848</v>
      </c>
      <c r="P65" t="s">
        <v>848</v>
      </c>
      <c r="Q65">
        <v>1</v>
      </c>
      <c r="W65">
        <v>0</v>
      </c>
      <c r="X65">
        <v>-1417349443</v>
      </c>
      <c r="Y65">
        <f t="shared" si="16"/>
        <v>7.74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1</v>
      </c>
      <c r="AJ65">
        <v>1</v>
      </c>
      <c r="AK65">
        <v>1</v>
      </c>
      <c r="AL65">
        <v>1</v>
      </c>
      <c r="AM65">
        <v>-2</v>
      </c>
      <c r="AN65">
        <v>0</v>
      </c>
      <c r="AO65">
        <v>0</v>
      </c>
      <c r="AP65">
        <v>0</v>
      </c>
      <c r="AQ65">
        <v>1</v>
      </c>
      <c r="AR65">
        <v>0</v>
      </c>
      <c r="AS65" t="s">
        <v>3</v>
      </c>
      <c r="AT65">
        <v>7.74</v>
      </c>
      <c r="AU65" t="s">
        <v>3</v>
      </c>
      <c r="AV65">
        <v>2</v>
      </c>
      <c r="AW65">
        <v>2</v>
      </c>
      <c r="AX65">
        <v>32950406</v>
      </c>
      <c r="AY65">
        <v>1</v>
      </c>
      <c r="AZ65">
        <v>0</v>
      </c>
      <c r="BA65">
        <v>65</v>
      </c>
      <c r="BB65">
        <v>1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CV65">
        <v>0</v>
      </c>
      <c r="CW65">
        <v>0</v>
      </c>
      <c r="CX65">
        <f>ROUND(Y65*Source!I92,7)</f>
        <v>0.87084289999999998</v>
      </c>
      <c r="CY65">
        <f>AD65</f>
        <v>0</v>
      </c>
      <c r="CZ65">
        <f>AH65</f>
        <v>0</v>
      </c>
      <c r="DA65">
        <f>AL65</f>
        <v>1</v>
      </c>
      <c r="DB65">
        <f t="shared" si="17"/>
        <v>0</v>
      </c>
      <c r="DC65">
        <f t="shared" si="18"/>
        <v>0</v>
      </c>
      <c r="DD65" t="s">
        <v>3</v>
      </c>
      <c r="DE65" t="s">
        <v>3</v>
      </c>
      <c r="DF65">
        <f t="shared" si="19"/>
        <v>0</v>
      </c>
      <c r="DG65">
        <f t="shared" si="15"/>
        <v>0</v>
      </c>
      <c r="DH65">
        <f t="shared" ref="DH65:DH128" si="20">ROUND(ROUND(AG65,2)*CX65,2)</f>
        <v>0</v>
      </c>
      <c r="DI65">
        <f t="shared" ref="DI65:DI128" si="21">ROUND(ROUND(AH65,2)*CX65,2)</f>
        <v>0</v>
      </c>
      <c r="DJ65">
        <f>DI65</f>
        <v>0</v>
      </c>
      <c r="DK65">
        <v>0</v>
      </c>
      <c r="DL65" t="s">
        <v>3</v>
      </c>
      <c r="DM65">
        <v>0</v>
      </c>
      <c r="DN65" t="s">
        <v>3</v>
      </c>
      <c r="DO65">
        <v>0</v>
      </c>
    </row>
    <row r="66" spans="1:119" x14ac:dyDescent="0.2">
      <c r="A66">
        <f>ROW(Source!A92)</f>
        <v>92</v>
      </c>
      <c r="B66">
        <v>32945098</v>
      </c>
      <c r="C66">
        <v>32950404</v>
      </c>
      <c r="D66">
        <v>31966102</v>
      </c>
      <c r="E66">
        <v>1</v>
      </c>
      <c r="F66">
        <v>1</v>
      </c>
      <c r="G66">
        <v>1</v>
      </c>
      <c r="H66">
        <v>2</v>
      </c>
      <c r="I66" t="s">
        <v>851</v>
      </c>
      <c r="J66" t="s">
        <v>852</v>
      </c>
      <c r="K66" t="s">
        <v>853</v>
      </c>
      <c r="L66">
        <v>1368</v>
      </c>
      <c r="N66">
        <v>1011</v>
      </c>
      <c r="O66" t="s">
        <v>854</v>
      </c>
      <c r="P66" t="s">
        <v>854</v>
      </c>
      <c r="Q66">
        <v>1</v>
      </c>
      <c r="W66">
        <v>0</v>
      </c>
      <c r="X66">
        <v>-92307625</v>
      </c>
      <c r="Y66">
        <f t="shared" si="16"/>
        <v>7.74</v>
      </c>
      <c r="AA66">
        <v>0</v>
      </c>
      <c r="AB66">
        <v>54.86</v>
      </c>
      <c r="AC66">
        <v>446.68</v>
      </c>
      <c r="AD66">
        <v>0</v>
      </c>
      <c r="AE66">
        <v>0</v>
      </c>
      <c r="AF66">
        <v>37.32</v>
      </c>
      <c r="AG66">
        <v>446.68</v>
      </c>
      <c r="AH66">
        <v>0</v>
      </c>
      <c r="AI66">
        <v>1</v>
      </c>
      <c r="AJ66">
        <v>1.47</v>
      </c>
      <c r="AK66">
        <v>1</v>
      </c>
      <c r="AL66">
        <v>1</v>
      </c>
      <c r="AM66">
        <v>2</v>
      </c>
      <c r="AN66">
        <v>0</v>
      </c>
      <c r="AO66">
        <v>0</v>
      </c>
      <c r="AP66">
        <v>0</v>
      </c>
      <c r="AQ66">
        <v>1</v>
      </c>
      <c r="AR66">
        <v>0</v>
      </c>
      <c r="AS66" t="s">
        <v>3</v>
      </c>
      <c r="AT66">
        <v>7.74</v>
      </c>
      <c r="AU66" t="s">
        <v>3</v>
      </c>
      <c r="AV66">
        <v>1</v>
      </c>
      <c r="AW66">
        <v>2</v>
      </c>
      <c r="AX66">
        <v>32950407</v>
      </c>
      <c r="AY66">
        <v>1</v>
      </c>
      <c r="AZ66">
        <v>0</v>
      </c>
      <c r="BA66">
        <v>66</v>
      </c>
      <c r="BB66">
        <v>1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288.85680000000002</v>
      </c>
      <c r="BL66">
        <v>3457.3032000000003</v>
      </c>
      <c r="BM66">
        <v>0</v>
      </c>
      <c r="BN66">
        <v>0</v>
      </c>
      <c r="BO66">
        <v>7.74</v>
      </c>
      <c r="BP66">
        <v>1</v>
      </c>
      <c r="BQ66">
        <v>0</v>
      </c>
      <c r="BR66">
        <v>288.85680000000002</v>
      </c>
      <c r="BS66">
        <v>3457.3032000000003</v>
      </c>
      <c r="BT66">
        <v>0</v>
      </c>
      <c r="BU66">
        <v>0</v>
      </c>
      <c r="BV66">
        <v>7.74</v>
      </c>
      <c r="BW66">
        <v>1</v>
      </c>
      <c r="CV66">
        <v>0</v>
      </c>
      <c r="CW66">
        <f>ROUND(Y66*Source!I92*DO66,7)</f>
        <v>0.87084289999999998</v>
      </c>
      <c r="CX66">
        <f>ROUND(Y66*Source!I92,7)</f>
        <v>0.87084289999999998</v>
      </c>
      <c r="CY66">
        <f>AB66</f>
        <v>54.86</v>
      </c>
      <c r="CZ66">
        <f>AF66</f>
        <v>37.32</v>
      </c>
      <c r="DA66">
        <f>AJ66</f>
        <v>1.47</v>
      </c>
      <c r="DB66">
        <f t="shared" si="17"/>
        <v>288.86</v>
      </c>
      <c r="DC66">
        <f t="shared" si="18"/>
        <v>3457.3</v>
      </c>
      <c r="DD66" t="s">
        <v>3</v>
      </c>
      <c r="DE66" t="s">
        <v>3</v>
      </c>
      <c r="DF66">
        <f t="shared" si="19"/>
        <v>0</v>
      </c>
      <c r="DG66">
        <f>ROUND(ROUND(AF66*AJ66,2)*CX66,2)</f>
        <v>47.77</v>
      </c>
      <c r="DH66">
        <f t="shared" si="20"/>
        <v>388.99</v>
      </c>
      <c r="DI66">
        <f t="shared" si="21"/>
        <v>0</v>
      </c>
      <c r="DJ66">
        <f>DG66+DH66</f>
        <v>436.76</v>
      </c>
      <c r="DK66">
        <v>0</v>
      </c>
      <c r="DL66" t="s">
        <v>855</v>
      </c>
      <c r="DM66">
        <v>3</v>
      </c>
      <c r="DN66" t="s">
        <v>848</v>
      </c>
      <c r="DO66">
        <v>1</v>
      </c>
    </row>
    <row r="67" spans="1:119" x14ac:dyDescent="0.2">
      <c r="A67">
        <f>ROW(Source!A93)</f>
        <v>93</v>
      </c>
      <c r="B67">
        <v>32945098</v>
      </c>
      <c r="C67">
        <v>32950408</v>
      </c>
      <c r="D67">
        <v>31838403</v>
      </c>
      <c r="E67">
        <v>114</v>
      </c>
      <c r="F67">
        <v>1</v>
      </c>
      <c r="G67">
        <v>1</v>
      </c>
      <c r="H67">
        <v>1</v>
      </c>
      <c r="I67" t="s">
        <v>928</v>
      </c>
      <c r="J67" t="s">
        <v>3</v>
      </c>
      <c r="K67" t="s">
        <v>929</v>
      </c>
      <c r="L67">
        <v>1191</v>
      </c>
      <c r="N67">
        <v>1013</v>
      </c>
      <c r="O67" t="s">
        <v>848</v>
      </c>
      <c r="P67" t="s">
        <v>848</v>
      </c>
      <c r="Q67">
        <v>1</v>
      </c>
      <c r="W67">
        <v>0</v>
      </c>
      <c r="X67">
        <v>1733635447</v>
      </c>
      <c r="Y67">
        <f>(AT67*ROUND(1.15,7))</f>
        <v>102.95949999999999</v>
      </c>
      <c r="AA67">
        <v>0</v>
      </c>
      <c r="AB67">
        <v>0</v>
      </c>
      <c r="AC67">
        <v>0</v>
      </c>
      <c r="AD67">
        <v>480.46</v>
      </c>
      <c r="AE67">
        <v>0</v>
      </c>
      <c r="AF67">
        <v>0</v>
      </c>
      <c r="AG67">
        <v>0</v>
      </c>
      <c r="AH67">
        <v>480.46</v>
      </c>
      <c r="AI67">
        <v>1</v>
      </c>
      <c r="AJ67">
        <v>1</v>
      </c>
      <c r="AK67">
        <v>1</v>
      </c>
      <c r="AL67">
        <v>1</v>
      </c>
      <c r="AM67">
        <v>-2</v>
      </c>
      <c r="AN67">
        <v>0</v>
      </c>
      <c r="AO67">
        <v>0</v>
      </c>
      <c r="AP67">
        <v>1</v>
      </c>
      <c r="AQ67">
        <v>1</v>
      </c>
      <c r="AR67">
        <v>0</v>
      </c>
      <c r="AS67" t="s">
        <v>3</v>
      </c>
      <c r="AT67">
        <v>89.53</v>
      </c>
      <c r="AU67" t="s">
        <v>39</v>
      </c>
      <c r="AV67">
        <v>1</v>
      </c>
      <c r="AW67">
        <v>2</v>
      </c>
      <c r="AX67">
        <v>32950409</v>
      </c>
      <c r="AY67">
        <v>1</v>
      </c>
      <c r="AZ67">
        <v>0</v>
      </c>
      <c r="BA67">
        <v>67</v>
      </c>
      <c r="BB67">
        <v>1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43015.5838</v>
      </c>
      <c r="BN67">
        <v>89.53</v>
      </c>
      <c r="BO67">
        <v>0</v>
      </c>
      <c r="BP67">
        <v>1</v>
      </c>
      <c r="BQ67">
        <v>0</v>
      </c>
      <c r="BR67">
        <v>0</v>
      </c>
      <c r="BS67">
        <v>0</v>
      </c>
      <c r="BT67">
        <v>49467.921369999996</v>
      </c>
      <c r="BU67">
        <v>102.95949999999999</v>
      </c>
      <c r="BV67">
        <v>0</v>
      </c>
      <c r="BW67">
        <v>1</v>
      </c>
      <c r="CU67">
        <f>ROUND(AT67*Source!I93*AH67*AL67,2)</f>
        <v>2055.71</v>
      </c>
      <c r="CV67">
        <f>ROUND(Y67*Source!I93,7)</f>
        <v>4.9204344999999998</v>
      </c>
      <c r="CW67">
        <v>0</v>
      </c>
      <c r="CX67">
        <f>ROUND(Y67*Source!I93,7)</f>
        <v>4.9204344999999998</v>
      </c>
      <c r="CY67">
        <f>AD67</f>
        <v>480.46</v>
      </c>
      <c r="CZ67">
        <f>AH67</f>
        <v>480.46</v>
      </c>
      <c r="DA67">
        <f>AL67</f>
        <v>1</v>
      </c>
      <c r="DB67">
        <f>ROUND((ROUND(AT67*CZ67,2)*ROUND(1.15,7)),6)</f>
        <v>49467.917000000001</v>
      </c>
      <c r="DC67">
        <f>ROUND((ROUND(AT67*AG67,2)*ROUND(1.15,7)),6)</f>
        <v>0</v>
      </c>
      <c r="DD67" t="s">
        <v>3</v>
      </c>
      <c r="DE67" t="s">
        <v>3</v>
      </c>
      <c r="DF67">
        <f t="shared" si="19"/>
        <v>0</v>
      </c>
      <c r="DG67">
        <f>ROUND(ROUND(AF67,2)*CX67,2)</f>
        <v>0</v>
      </c>
      <c r="DH67">
        <f t="shared" si="20"/>
        <v>0</v>
      </c>
      <c r="DI67">
        <f t="shared" si="21"/>
        <v>2364.0700000000002</v>
      </c>
      <c r="DJ67">
        <f>DI67</f>
        <v>2364.0700000000002</v>
      </c>
      <c r="DK67">
        <v>1</v>
      </c>
      <c r="DL67" t="s">
        <v>3</v>
      </c>
      <c r="DM67">
        <v>0</v>
      </c>
      <c r="DN67" t="s">
        <v>3</v>
      </c>
      <c r="DO67">
        <v>0</v>
      </c>
    </row>
    <row r="68" spans="1:119" x14ac:dyDescent="0.2">
      <c r="A68">
        <f>ROW(Source!A93)</f>
        <v>93</v>
      </c>
      <c r="B68">
        <v>32945098</v>
      </c>
      <c r="C68">
        <v>32950408</v>
      </c>
      <c r="D68">
        <v>31838589</v>
      </c>
      <c r="E68">
        <v>114</v>
      </c>
      <c r="F68">
        <v>1</v>
      </c>
      <c r="G68">
        <v>1</v>
      </c>
      <c r="H68">
        <v>1</v>
      </c>
      <c r="I68" t="s">
        <v>849</v>
      </c>
      <c r="J68" t="s">
        <v>3</v>
      </c>
      <c r="K68" t="s">
        <v>850</v>
      </c>
      <c r="L68">
        <v>1191</v>
      </c>
      <c r="N68">
        <v>1013</v>
      </c>
      <c r="O68" t="s">
        <v>848</v>
      </c>
      <c r="P68" t="s">
        <v>848</v>
      </c>
      <c r="Q68">
        <v>1</v>
      </c>
      <c r="W68">
        <v>0</v>
      </c>
      <c r="X68">
        <v>-1417349443</v>
      </c>
      <c r="Y68">
        <f>(AT68*ROUND(1.25,7))</f>
        <v>16.299999999999997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1</v>
      </c>
      <c r="AJ68">
        <v>1</v>
      </c>
      <c r="AK68">
        <v>1</v>
      </c>
      <c r="AL68">
        <v>1</v>
      </c>
      <c r="AM68">
        <v>-2</v>
      </c>
      <c r="AN68">
        <v>0</v>
      </c>
      <c r="AO68">
        <v>0</v>
      </c>
      <c r="AP68">
        <v>1</v>
      </c>
      <c r="AQ68">
        <v>1</v>
      </c>
      <c r="AR68">
        <v>0</v>
      </c>
      <c r="AS68" t="s">
        <v>3</v>
      </c>
      <c r="AT68">
        <v>13.04</v>
      </c>
      <c r="AU68" t="s">
        <v>38</v>
      </c>
      <c r="AV68">
        <v>2</v>
      </c>
      <c r="AW68">
        <v>2</v>
      </c>
      <c r="AX68">
        <v>32950410</v>
      </c>
      <c r="AY68">
        <v>1</v>
      </c>
      <c r="AZ68">
        <v>0</v>
      </c>
      <c r="BA68">
        <v>68</v>
      </c>
      <c r="BB68">
        <v>1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CV68">
        <v>0</v>
      </c>
      <c r="CW68">
        <v>0</v>
      </c>
      <c r="CX68">
        <f>ROUND(Y68*Source!I93,7)</f>
        <v>0.77897700000000003</v>
      </c>
      <c r="CY68">
        <f>AD68</f>
        <v>0</v>
      </c>
      <c r="CZ68">
        <f>AH68</f>
        <v>0</v>
      </c>
      <c r="DA68">
        <f>AL68</f>
        <v>1</v>
      </c>
      <c r="DB68">
        <f>ROUND((ROUND(AT68*CZ68,2)*ROUND(1.25,7)),6)</f>
        <v>0</v>
      </c>
      <c r="DC68">
        <f>ROUND((ROUND(AT68*AG68,2)*ROUND(1.25,7)),6)</f>
        <v>0</v>
      </c>
      <c r="DD68" t="s">
        <v>3</v>
      </c>
      <c r="DE68" t="s">
        <v>3</v>
      </c>
      <c r="DF68">
        <f t="shared" si="19"/>
        <v>0</v>
      </c>
      <c r="DG68">
        <f>ROUND(ROUND(AF68,2)*CX68,2)</f>
        <v>0</v>
      </c>
      <c r="DH68">
        <f t="shared" si="20"/>
        <v>0</v>
      </c>
      <c r="DI68">
        <f t="shared" si="21"/>
        <v>0</v>
      </c>
      <c r="DJ68">
        <f>DI68</f>
        <v>0</v>
      </c>
      <c r="DK68">
        <v>0</v>
      </c>
      <c r="DL68" t="s">
        <v>3</v>
      </c>
      <c r="DM68">
        <v>0</v>
      </c>
      <c r="DN68" t="s">
        <v>3</v>
      </c>
      <c r="DO68">
        <v>0</v>
      </c>
    </row>
    <row r="69" spans="1:119" x14ac:dyDescent="0.2">
      <c r="A69">
        <f>ROW(Source!A93)</f>
        <v>93</v>
      </c>
      <c r="B69">
        <v>32945098</v>
      </c>
      <c r="C69">
        <v>32950408</v>
      </c>
      <c r="D69">
        <v>31965864</v>
      </c>
      <c r="E69">
        <v>1</v>
      </c>
      <c r="F69">
        <v>1</v>
      </c>
      <c r="G69">
        <v>1</v>
      </c>
      <c r="H69">
        <v>2</v>
      </c>
      <c r="I69" t="s">
        <v>930</v>
      </c>
      <c r="J69" t="s">
        <v>931</v>
      </c>
      <c r="K69" t="s">
        <v>932</v>
      </c>
      <c r="L69">
        <v>1368</v>
      </c>
      <c r="N69">
        <v>1011</v>
      </c>
      <c r="O69" t="s">
        <v>854</v>
      </c>
      <c r="P69" t="s">
        <v>854</v>
      </c>
      <c r="Q69">
        <v>1</v>
      </c>
      <c r="W69">
        <v>0</v>
      </c>
      <c r="X69">
        <v>-344999761</v>
      </c>
      <c r="Y69">
        <f>(AT69*ROUND(1.25,7))</f>
        <v>12.112499999999999</v>
      </c>
      <c r="AA69">
        <v>0</v>
      </c>
      <c r="AB69">
        <v>859.22</v>
      </c>
      <c r="AC69">
        <v>675.65</v>
      </c>
      <c r="AD69">
        <v>0</v>
      </c>
      <c r="AE69">
        <v>0</v>
      </c>
      <c r="AF69">
        <v>622.62</v>
      </c>
      <c r="AG69">
        <v>675.65</v>
      </c>
      <c r="AH69">
        <v>0</v>
      </c>
      <c r="AI69">
        <v>1</v>
      </c>
      <c r="AJ69">
        <v>1.38</v>
      </c>
      <c r="AK69">
        <v>1</v>
      </c>
      <c r="AL69">
        <v>1</v>
      </c>
      <c r="AM69">
        <v>2</v>
      </c>
      <c r="AN69">
        <v>0</v>
      </c>
      <c r="AO69">
        <v>0</v>
      </c>
      <c r="AP69">
        <v>1</v>
      </c>
      <c r="AQ69">
        <v>1</v>
      </c>
      <c r="AR69">
        <v>0</v>
      </c>
      <c r="AS69" t="s">
        <v>3</v>
      </c>
      <c r="AT69">
        <v>9.69</v>
      </c>
      <c r="AU69" t="s">
        <v>38</v>
      </c>
      <c r="AV69">
        <v>1</v>
      </c>
      <c r="AW69">
        <v>2</v>
      </c>
      <c r="AX69">
        <v>32950411</v>
      </c>
      <c r="AY69">
        <v>1</v>
      </c>
      <c r="AZ69">
        <v>0</v>
      </c>
      <c r="BA69">
        <v>69</v>
      </c>
      <c r="BB69">
        <v>1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6033.1877999999997</v>
      </c>
      <c r="BL69">
        <v>6547.0484999999999</v>
      </c>
      <c r="BM69">
        <v>0</v>
      </c>
      <c r="BN69">
        <v>0</v>
      </c>
      <c r="BO69">
        <v>9.69</v>
      </c>
      <c r="BP69">
        <v>1</v>
      </c>
      <c r="BQ69">
        <v>0</v>
      </c>
      <c r="BR69">
        <v>7541.4847499999996</v>
      </c>
      <c r="BS69">
        <v>8183.8106249999992</v>
      </c>
      <c r="BT69">
        <v>0</v>
      </c>
      <c r="BU69">
        <v>0</v>
      </c>
      <c r="BV69">
        <v>12.112499999999999</v>
      </c>
      <c r="BW69">
        <v>1</v>
      </c>
      <c r="CV69">
        <v>0</v>
      </c>
      <c r="CW69">
        <f>ROUND(Y69*Source!I93*DO69,7)</f>
        <v>0.57885640000000005</v>
      </c>
      <c r="CX69">
        <f>ROUND(Y69*Source!I93,7)</f>
        <v>0.57885640000000005</v>
      </c>
      <c r="CY69">
        <f>AB69</f>
        <v>859.22</v>
      </c>
      <c r="CZ69">
        <f>AF69</f>
        <v>622.62</v>
      </c>
      <c r="DA69">
        <f>AJ69</f>
        <v>1.38</v>
      </c>
      <c r="DB69">
        <f>ROUND((ROUND(AT69*CZ69,2)*ROUND(1.25,7)),6)</f>
        <v>7541.4875000000002</v>
      </c>
      <c r="DC69">
        <f>ROUND((ROUND(AT69*AG69,2)*ROUND(1.25,7)),6)</f>
        <v>8183.8125</v>
      </c>
      <c r="DD69" t="s">
        <v>3</v>
      </c>
      <c r="DE69" t="s">
        <v>3</v>
      </c>
      <c r="DF69">
        <f t="shared" si="19"/>
        <v>0</v>
      </c>
      <c r="DG69">
        <f>ROUND(ROUND(AF69*AJ69,2)*CX69,2)</f>
        <v>497.36</v>
      </c>
      <c r="DH69">
        <f t="shared" si="20"/>
        <v>391.1</v>
      </c>
      <c r="DI69">
        <f t="shared" si="21"/>
        <v>0</v>
      </c>
      <c r="DJ69">
        <f>DG69+DH69</f>
        <v>888.46</v>
      </c>
      <c r="DK69">
        <v>0</v>
      </c>
      <c r="DL69" t="s">
        <v>916</v>
      </c>
      <c r="DM69">
        <v>6</v>
      </c>
      <c r="DN69" t="s">
        <v>848</v>
      </c>
      <c r="DO69">
        <v>1</v>
      </c>
    </row>
    <row r="70" spans="1:119" x14ac:dyDescent="0.2">
      <c r="A70">
        <f>ROW(Source!A93)</f>
        <v>93</v>
      </c>
      <c r="B70">
        <v>32945098</v>
      </c>
      <c r="C70">
        <v>32950408</v>
      </c>
      <c r="D70">
        <v>31965916</v>
      </c>
      <c r="E70">
        <v>1</v>
      </c>
      <c r="F70">
        <v>1</v>
      </c>
      <c r="G70">
        <v>1</v>
      </c>
      <c r="H70">
        <v>2</v>
      </c>
      <c r="I70" t="s">
        <v>913</v>
      </c>
      <c r="J70" t="s">
        <v>914</v>
      </c>
      <c r="K70" t="s">
        <v>915</v>
      </c>
      <c r="L70">
        <v>1368</v>
      </c>
      <c r="N70">
        <v>1011</v>
      </c>
      <c r="O70" t="s">
        <v>854</v>
      </c>
      <c r="P70" t="s">
        <v>854</v>
      </c>
      <c r="Q70">
        <v>1</v>
      </c>
      <c r="W70">
        <v>0</v>
      </c>
      <c r="X70">
        <v>-468861091</v>
      </c>
      <c r="Y70">
        <f>(AT70*ROUND(1.25,7))</f>
        <v>1.9</v>
      </c>
      <c r="AA70">
        <v>0</v>
      </c>
      <c r="AB70">
        <v>1613.51</v>
      </c>
      <c r="AC70">
        <v>675.65</v>
      </c>
      <c r="AD70">
        <v>0</v>
      </c>
      <c r="AE70">
        <v>0</v>
      </c>
      <c r="AF70">
        <v>1613.51</v>
      </c>
      <c r="AG70">
        <v>675.65</v>
      </c>
      <c r="AH70">
        <v>0</v>
      </c>
      <c r="AI70">
        <v>1</v>
      </c>
      <c r="AJ70">
        <v>1</v>
      </c>
      <c r="AK70">
        <v>1</v>
      </c>
      <c r="AL70">
        <v>1</v>
      </c>
      <c r="AM70">
        <v>-2</v>
      </c>
      <c r="AN70">
        <v>0</v>
      </c>
      <c r="AO70">
        <v>0</v>
      </c>
      <c r="AP70">
        <v>1</v>
      </c>
      <c r="AQ70">
        <v>1</v>
      </c>
      <c r="AR70">
        <v>0</v>
      </c>
      <c r="AS70" t="s">
        <v>3</v>
      </c>
      <c r="AT70">
        <v>1.52</v>
      </c>
      <c r="AU70" t="s">
        <v>38</v>
      </c>
      <c r="AV70">
        <v>1</v>
      </c>
      <c r="AW70">
        <v>2</v>
      </c>
      <c r="AX70">
        <v>32950412</v>
      </c>
      <c r="AY70">
        <v>1</v>
      </c>
      <c r="AZ70">
        <v>0</v>
      </c>
      <c r="BA70">
        <v>70</v>
      </c>
      <c r="BB70">
        <v>1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2452.5351999999998</v>
      </c>
      <c r="BL70">
        <v>1026.9880000000001</v>
      </c>
      <c r="BM70">
        <v>0</v>
      </c>
      <c r="BN70">
        <v>0</v>
      </c>
      <c r="BO70">
        <v>1.52</v>
      </c>
      <c r="BP70">
        <v>1</v>
      </c>
      <c r="BQ70">
        <v>0</v>
      </c>
      <c r="BR70">
        <v>3065.6689999999999</v>
      </c>
      <c r="BS70">
        <v>1283.7349999999999</v>
      </c>
      <c r="BT70">
        <v>0</v>
      </c>
      <c r="BU70">
        <v>0</v>
      </c>
      <c r="BV70">
        <v>1.9</v>
      </c>
      <c r="BW70">
        <v>1</v>
      </c>
      <c r="CV70">
        <v>0</v>
      </c>
      <c r="CW70">
        <f>ROUND(Y70*Source!I93*DO70,7)</f>
        <v>9.0801000000000007E-2</v>
      </c>
      <c r="CX70">
        <f>ROUND(Y70*Source!I93,7)</f>
        <v>9.0801000000000007E-2</v>
      </c>
      <c r="CY70">
        <f>AB70</f>
        <v>1613.51</v>
      </c>
      <c r="CZ70">
        <f>AF70</f>
        <v>1613.51</v>
      </c>
      <c r="DA70">
        <f>AJ70</f>
        <v>1</v>
      </c>
      <c r="DB70">
        <f>ROUND((ROUND(AT70*CZ70,2)*ROUND(1.25,7)),6)</f>
        <v>3065.6750000000002</v>
      </c>
      <c r="DC70">
        <f>ROUND((ROUND(AT70*AG70,2)*ROUND(1.25,7)),6)</f>
        <v>1283.7375</v>
      </c>
      <c r="DD70" t="s">
        <v>3</v>
      </c>
      <c r="DE70" t="s">
        <v>3</v>
      </c>
      <c r="DF70">
        <f t="shared" si="19"/>
        <v>0</v>
      </c>
      <c r="DG70">
        <f t="shared" ref="DG70:DG80" si="22">ROUND(ROUND(AF70,2)*CX70,2)</f>
        <v>146.51</v>
      </c>
      <c r="DH70">
        <f t="shared" si="20"/>
        <v>61.35</v>
      </c>
      <c r="DI70">
        <f t="shared" si="21"/>
        <v>0</v>
      </c>
      <c r="DJ70">
        <f>DG70+DH70</f>
        <v>207.85999999999999</v>
      </c>
      <c r="DK70">
        <v>1</v>
      </c>
      <c r="DL70" t="s">
        <v>916</v>
      </c>
      <c r="DM70">
        <v>6</v>
      </c>
      <c r="DN70" t="s">
        <v>848</v>
      </c>
      <c r="DO70">
        <v>1</v>
      </c>
    </row>
    <row r="71" spans="1:119" x14ac:dyDescent="0.2">
      <c r="A71">
        <f>ROW(Source!A93)</f>
        <v>93</v>
      </c>
      <c r="B71">
        <v>32945098</v>
      </c>
      <c r="C71">
        <v>32950408</v>
      </c>
      <c r="D71">
        <v>31966811</v>
      </c>
      <c r="E71">
        <v>1</v>
      </c>
      <c r="F71">
        <v>1</v>
      </c>
      <c r="G71">
        <v>1</v>
      </c>
      <c r="H71">
        <v>2</v>
      </c>
      <c r="I71" t="s">
        <v>858</v>
      </c>
      <c r="J71" t="s">
        <v>859</v>
      </c>
      <c r="K71" t="s">
        <v>860</v>
      </c>
      <c r="L71">
        <v>1368</v>
      </c>
      <c r="N71">
        <v>1011</v>
      </c>
      <c r="O71" t="s">
        <v>854</v>
      </c>
      <c r="P71" t="s">
        <v>854</v>
      </c>
      <c r="Q71">
        <v>1</v>
      </c>
      <c r="W71">
        <v>0</v>
      </c>
      <c r="X71">
        <v>-1152394969</v>
      </c>
      <c r="Y71">
        <f>(AT71*ROUND(1.25,7))</f>
        <v>2.2875000000000001</v>
      </c>
      <c r="AA71">
        <v>0</v>
      </c>
      <c r="AB71">
        <v>605.36</v>
      </c>
      <c r="AC71">
        <v>502.98</v>
      </c>
      <c r="AD71">
        <v>0</v>
      </c>
      <c r="AE71">
        <v>0</v>
      </c>
      <c r="AF71">
        <v>605.36</v>
      </c>
      <c r="AG71">
        <v>502.98</v>
      </c>
      <c r="AH71">
        <v>0</v>
      </c>
      <c r="AI71">
        <v>1</v>
      </c>
      <c r="AJ71">
        <v>1</v>
      </c>
      <c r="AK71">
        <v>1</v>
      </c>
      <c r="AL71">
        <v>1</v>
      </c>
      <c r="AM71">
        <v>-2</v>
      </c>
      <c r="AN71">
        <v>0</v>
      </c>
      <c r="AO71">
        <v>0</v>
      </c>
      <c r="AP71">
        <v>1</v>
      </c>
      <c r="AQ71">
        <v>1</v>
      </c>
      <c r="AR71">
        <v>0</v>
      </c>
      <c r="AS71" t="s">
        <v>3</v>
      </c>
      <c r="AT71">
        <v>1.83</v>
      </c>
      <c r="AU71" t="s">
        <v>38</v>
      </c>
      <c r="AV71">
        <v>1</v>
      </c>
      <c r="AW71">
        <v>2</v>
      </c>
      <c r="AX71">
        <v>32950413</v>
      </c>
      <c r="AY71">
        <v>1</v>
      </c>
      <c r="AZ71">
        <v>0</v>
      </c>
      <c r="BA71">
        <v>71</v>
      </c>
      <c r="BB71">
        <v>1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1107.8088</v>
      </c>
      <c r="BL71">
        <v>920.4534000000001</v>
      </c>
      <c r="BM71">
        <v>0</v>
      </c>
      <c r="BN71">
        <v>0</v>
      </c>
      <c r="BO71">
        <v>1.83</v>
      </c>
      <c r="BP71">
        <v>1</v>
      </c>
      <c r="BQ71">
        <v>0</v>
      </c>
      <c r="BR71">
        <v>1384.7610000000002</v>
      </c>
      <c r="BS71">
        <v>1150.5667500000002</v>
      </c>
      <c r="BT71">
        <v>0</v>
      </c>
      <c r="BU71">
        <v>0</v>
      </c>
      <c r="BV71">
        <v>2.2875000000000001</v>
      </c>
      <c r="BW71">
        <v>1</v>
      </c>
      <c r="CV71">
        <v>0</v>
      </c>
      <c r="CW71">
        <f>ROUND(Y71*Source!I93*DO71,7)</f>
        <v>0.1093196</v>
      </c>
      <c r="CX71">
        <f>ROUND(Y71*Source!I93,7)</f>
        <v>0.1093196</v>
      </c>
      <c r="CY71">
        <f>AB71</f>
        <v>605.36</v>
      </c>
      <c r="CZ71">
        <f>AF71</f>
        <v>605.36</v>
      </c>
      <c r="DA71">
        <f>AJ71</f>
        <v>1</v>
      </c>
      <c r="DB71">
        <f>ROUND((ROUND(AT71*CZ71,2)*ROUND(1.25,7)),6)</f>
        <v>1384.7625</v>
      </c>
      <c r="DC71">
        <f>ROUND((ROUND(AT71*AG71,2)*ROUND(1.25,7)),6)</f>
        <v>1150.5625</v>
      </c>
      <c r="DD71" t="s">
        <v>3</v>
      </c>
      <c r="DE71" t="s">
        <v>3</v>
      </c>
      <c r="DF71">
        <f t="shared" si="19"/>
        <v>0</v>
      </c>
      <c r="DG71">
        <f t="shared" si="22"/>
        <v>66.180000000000007</v>
      </c>
      <c r="DH71">
        <f t="shared" si="20"/>
        <v>54.99</v>
      </c>
      <c r="DI71">
        <f t="shared" si="21"/>
        <v>0</v>
      </c>
      <c r="DJ71">
        <f>DG71+DH71</f>
        <v>121.17000000000002</v>
      </c>
      <c r="DK71">
        <v>1</v>
      </c>
      <c r="DL71" t="s">
        <v>861</v>
      </c>
      <c r="DM71">
        <v>4</v>
      </c>
      <c r="DN71" t="s">
        <v>848</v>
      </c>
      <c r="DO71">
        <v>1</v>
      </c>
    </row>
    <row r="72" spans="1:119" x14ac:dyDescent="0.2">
      <c r="A72">
        <f>ROW(Source!A93)</f>
        <v>93</v>
      </c>
      <c r="B72">
        <v>32945098</v>
      </c>
      <c r="C72">
        <v>32950408</v>
      </c>
      <c r="D72">
        <v>31838944</v>
      </c>
      <c r="E72">
        <v>114</v>
      </c>
      <c r="F72">
        <v>1</v>
      </c>
      <c r="G72">
        <v>1</v>
      </c>
      <c r="H72">
        <v>3</v>
      </c>
      <c r="I72" t="s">
        <v>244</v>
      </c>
      <c r="J72" t="s">
        <v>3</v>
      </c>
      <c r="K72" t="s">
        <v>245</v>
      </c>
      <c r="L72">
        <v>1377</v>
      </c>
      <c r="N72">
        <v>1013</v>
      </c>
      <c r="O72" t="s">
        <v>246</v>
      </c>
      <c r="P72" t="s">
        <v>246</v>
      </c>
      <c r="Q72">
        <v>1</v>
      </c>
      <c r="W72">
        <v>0</v>
      </c>
      <c r="X72">
        <v>805514110</v>
      </c>
      <c r="Y72">
        <f t="shared" ref="Y72:Y78" si="23">AT72</f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1</v>
      </c>
      <c r="AJ72">
        <v>1</v>
      </c>
      <c r="AK72">
        <v>1</v>
      </c>
      <c r="AL72">
        <v>1</v>
      </c>
      <c r="AM72">
        <v>0</v>
      </c>
      <c r="AN72">
        <v>1</v>
      </c>
      <c r="AO72">
        <v>0</v>
      </c>
      <c r="AP72">
        <v>0</v>
      </c>
      <c r="AQ72">
        <v>0</v>
      </c>
      <c r="AR72">
        <v>0</v>
      </c>
      <c r="AS72" t="s">
        <v>3</v>
      </c>
      <c r="AT72">
        <v>0</v>
      </c>
      <c r="AU72" t="s">
        <v>3</v>
      </c>
      <c r="AV72">
        <v>0</v>
      </c>
      <c r="AW72">
        <v>2</v>
      </c>
      <c r="AX72">
        <v>32950414</v>
      </c>
      <c r="AY72">
        <v>1</v>
      </c>
      <c r="AZ72">
        <v>0</v>
      </c>
      <c r="BA72">
        <v>72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CV72">
        <v>0</v>
      </c>
      <c r="CW72">
        <v>0</v>
      </c>
      <c r="CX72">
        <f>ROUND(Y72*Source!I93,7)</f>
        <v>0</v>
      </c>
      <c r="CY72">
        <f t="shared" ref="CY72:CY78" si="24">AA72</f>
        <v>0</v>
      </c>
      <c r="CZ72">
        <f t="shared" ref="CZ72:CZ78" si="25">AE72</f>
        <v>0</v>
      </c>
      <c r="DA72">
        <f t="shared" ref="DA72:DA78" si="26">AI72</f>
        <v>1</v>
      </c>
      <c r="DB72">
        <f t="shared" ref="DB72:DB78" si="27">ROUND(ROUND(AT72*CZ72,2),6)</f>
        <v>0</v>
      </c>
      <c r="DC72">
        <f t="shared" ref="DC72:DC78" si="28">ROUND(ROUND(AT72*AG72,2),6)</f>
        <v>0</v>
      </c>
      <c r="DD72" t="s">
        <v>3</v>
      </c>
      <c r="DE72" t="s">
        <v>3</v>
      </c>
      <c r="DF72">
        <f t="shared" si="19"/>
        <v>0</v>
      </c>
      <c r="DG72">
        <f t="shared" si="22"/>
        <v>0</v>
      </c>
      <c r="DH72">
        <f t="shared" si="20"/>
        <v>0</v>
      </c>
      <c r="DI72">
        <f t="shared" si="21"/>
        <v>0</v>
      </c>
      <c r="DJ72">
        <f t="shared" ref="DJ72:DJ78" si="29">DF72</f>
        <v>0</v>
      </c>
      <c r="DK72">
        <v>0</v>
      </c>
      <c r="DL72" t="s">
        <v>3</v>
      </c>
      <c r="DM72">
        <v>0</v>
      </c>
      <c r="DN72" t="s">
        <v>3</v>
      </c>
      <c r="DO72">
        <v>0</v>
      </c>
    </row>
    <row r="73" spans="1:119" x14ac:dyDescent="0.2">
      <c r="A73">
        <f>ROW(Source!A93)</f>
        <v>93</v>
      </c>
      <c r="B73">
        <v>32945098</v>
      </c>
      <c r="C73">
        <v>32950408</v>
      </c>
      <c r="D73">
        <v>31911946</v>
      </c>
      <c r="E73">
        <v>1</v>
      </c>
      <c r="F73">
        <v>1</v>
      </c>
      <c r="G73">
        <v>1</v>
      </c>
      <c r="H73">
        <v>3</v>
      </c>
      <c r="I73" t="s">
        <v>933</v>
      </c>
      <c r="J73" t="s">
        <v>934</v>
      </c>
      <c r="K73" t="s">
        <v>935</v>
      </c>
      <c r="L73">
        <v>1371</v>
      </c>
      <c r="N73">
        <v>1013</v>
      </c>
      <c r="O73" t="s">
        <v>370</v>
      </c>
      <c r="P73" t="s">
        <v>370</v>
      </c>
      <c r="Q73">
        <v>1</v>
      </c>
      <c r="W73">
        <v>0</v>
      </c>
      <c r="X73">
        <v>1985675817</v>
      </c>
      <c r="Y73">
        <f t="shared" si="23"/>
        <v>32.4</v>
      </c>
      <c r="AA73">
        <v>265.49</v>
      </c>
      <c r="AB73">
        <v>0</v>
      </c>
      <c r="AC73">
        <v>0</v>
      </c>
      <c r="AD73">
        <v>0</v>
      </c>
      <c r="AE73">
        <v>241.35</v>
      </c>
      <c r="AF73">
        <v>0</v>
      </c>
      <c r="AG73">
        <v>0</v>
      </c>
      <c r="AH73">
        <v>0</v>
      </c>
      <c r="AI73">
        <v>1.1000000000000001</v>
      </c>
      <c r="AJ73">
        <v>1</v>
      </c>
      <c r="AK73">
        <v>1</v>
      </c>
      <c r="AL73">
        <v>1</v>
      </c>
      <c r="AM73">
        <v>2</v>
      </c>
      <c r="AN73">
        <v>0</v>
      </c>
      <c r="AO73">
        <v>0</v>
      </c>
      <c r="AP73">
        <v>0</v>
      </c>
      <c r="AQ73">
        <v>1</v>
      </c>
      <c r="AR73">
        <v>0</v>
      </c>
      <c r="AS73" t="s">
        <v>3</v>
      </c>
      <c r="AT73">
        <v>32.4</v>
      </c>
      <c r="AU73" t="s">
        <v>3</v>
      </c>
      <c r="AV73">
        <v>0</v>
      </c>
      <c r="AW73">
        <v>2</v>
      </c>
      <c r="AX73">
        <v>32950415</v>
      </c>
      <c r="AY73">
        <v>1</v>
      </c>
      <c r="AZ73">
        <v>0</v>
      </c>
      <c r="BA73">
        <v>73</v>
      </c>
      <c r="BB73">
        <v>1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7819.74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1</v>
      </c>
      <c r="BQ73">
        <v>7819.74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1</v>
      </c>
      <c r="CV73">
        <v>0</v>
      </c>
      <c r="CW73">
        <v>0</v>
      </c>
      <c r="CX73">
        <f>ROUND(Y73*Source!I93,7)</f>
        <v>1.5483960000000001</v>
      </c>
      <c r="CY73">
        <f t="shared" si="24"/>
        <v>265.49</v>
      </c>
      <c r="CZ73">
        <f t="shared" si="25"/>
        <v>241.35</v>
      </c>
      <c r="DA73">
        <f t="shared" si="26"/>
        <v>1.1000000000000001</v>
      </c>
      <c r="DB73">
        <f t="shared" si="27"/>
        <v>7819.74</v>
      </c>
      <c r="DC73">
        <f t="shared" si="28"/>
        <v>0</v>
      </c>
      <c r="DD73" t="s">
        <v>3</v>
      </c>
      <c r="DE73" t="s">
        <v>3</v>
      </c>
      <c r="DF73">
        <f>ROUND(ROUND(AE73*AI73,2)*CX73,2)</f>
        <v>411.08</v>
      </c>
      <c r="DG73">
        <f t="shared" si="22"/>
        <v>0</v>
      </c>
      <c r="DH73">
        <f t="shared" si="20"/>
        <v>0</v>
      </c>
      <c r="DI73">
        <f t="shared" si="21"/>
        <v>0</v>
      </c>
      <c r="DJ73">
        <f t="shared" si="29"/>
        <v>411.08</v>
      </c>
      <c r="DK73">
        <v>0</v>
      </c>
      <c r="DL73" t="s">
        <v>3</v>
      </c>
      <c r="DM73">
        <v>0</v>
      </c>
      <c r="DN73" t="s">
        <v>3</v>
      </c>
      <c r="DO73">
        <v>0</v>
      </c>
    </row>
    <row r="74" spans="1:119" x14ac:dyDescent="0.2">
      <c r="A74">
        <f>ROW(Source!A93)</f>
        <v>93</v>
      </c>
      <c r="B74">
        <v>32945098</v>
      </c>
      <c r="C74">
        <v>32950408</v>
      </c>
      <c r="D74">
        <v>31912334</v>
      </c>
      <c r="E74">
        <v>1</v>
      </c>
      <c r="F74">
        <v>1</v>
      </c>
      <c r="G74">
        <v>1</v>
      </c>
      <c r="H74">
        <v>3</v>
      </c>
      <c r="I74" t="s">
        <v>869</v>
      </c>
      <c r="J74" t="s">
        <v>870</v>
      </c>
      <c r="K74" t="s">
        <v>871</v>
      </c>
      <c r="L74">
        <v>1348</v>
      </c>
      <c r="N74">
        <v>1009</v>
      </c>
      <c r="O74" t="s">
        <v>33</v>
      </c>
      <c r="P74" t="s">
        <v>33</v>
      </c>
      <c r="Q74">
        <v>1000</v>
      </c>
      <c r="W74">
        <v>0</v>
      </c>
      <c r="X74">
        <v>748819973</v>
      </c>
      <c r="Y74">
        <f t="shared" si="23"/>
        <v>4.13E-3</v>
      </c>
      <c r="AA74">
        <v>91223.01</v>
      </c>
      <c r="AB74">
        <v>0</v>
      </c>
      <c r="AC74">
        <v>0</v>
      </c>
      <c r="AD74">
        <v>0</v>
      </c>
      <c r="AE74">
        <v>91223.01</v>
      </c>
      <c r="AF74">
        <v>0</v>
      </c>
      <c r="AG74">
        <v>0</v>
      </c>
      <c r="AH74">
        <v>0</v>
      </c>
      <c r="AI74">
        <v>1</v>
      </c>
      <c r="AJ74">
        <v>1</v>
      </c>
      <c r="AK74">
        <v>1</v>
      </c>
      <c r="AL74">
        <v>1</v>
      </c>
      <c r="AM74">
        <v>-2</v>
      </c>
      <c r="AN74">
        <v>0</v>
      </c>
      <c r="AO74">
        <v>0</v>
      </c>
      <c r="AP74">
        <v>0</v>
      </c>
      <c r="AQ74">
        <v>1</v>
      </c>
      <c r="AR74">
        <v>0</v>
      </c>
      <c r="AS74" t="s">
        <v>3</v>
      </c>
      <c r="AT74">
        <v>4.13E-3</v>
      </c>
      <c r="AU74" t="s">
        <v>3</v>
      </c>
      <c r="AV74">
        <v>0</v>
      </c>
      <c r="AW74">
        <v>2</v>
      </c>
      <c r="AX74">
        <v>32950416</v>
      </c>
      <c r="AY74">
        <v>1</v>
      </c>
      <c r="AZ74">
        <v>0</v>
      </c>
      <c r="BA74">
        <v>74</v>
      </c>
      <c r="BB74">
        <v>1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376.75103129999997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1</v>
      </c>
      <c r="BQ74">
        <v>376.75103129999997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1</v>
      </c>
      <c r="CV74">
        <v>0</v>
      </c>
      <c r="CW74">
        <v>0</v>
      </c>
      <c r="CX74">
        <f>ROUND(Y74*Source!I93,7)</f>
        <v>1.974E-4</v>
      </c>
      <c r="CY74">
        <f t="shared" si="24"/>
        <v>91223.01</v>
      </c>
      <c r="CZ74">
        <f t="shared" si="25"/>
        <v>91223.01</v>
      </c>
      <c r="DA74">
        <f t="shared" si="26"/>
        <v>1</v>
      </c>
      <c r="DB74">
        <f t="shared" si="27"/>
        <v>376.75</v>
      </c>
      <c r="DC74">
        <f t="shared" si="28"/>
        <v>0</v>
      </c>
      <c r="DD74" t="s">
        <v>3</v>
      </c>
      <c r="DE74" t="s">
        <v>3</v>
      </c>
      <c r="DF74">
        <f>ROUND(ROUND(AE74,2)*CX74,2)</f>
        <v>18.010000000000002</v>
      </c>
      <c r="DG74">
        <f t="shared" si="22"/>
        <v>0</v>
      </c>
      <c r="DH74">
        <f t="shared" si="20"/>
        <v>0</v>
      </c>
      <c r="DI74">
        <f t="shared" si="21"/>
        <v>0</v>
      </c>
      <c r="DJ74">
        <f t="shared" si="29"/>
        <v>18.010000000000002</v>
      </c>
      <c r="DK74">
        <v>1</v>
      </c>
      <c r="DL74" t="s">
        <v>3</v>
      </c>
      <c r="DM74">
        <v>0</v>
      </c>
      <c r="DN74" t="s">
        <v>3</v>
      </c>
      <c r="DO74">
        <v>0</v>
      </c>
    </row>
    <row r="75" spans="1:119" x14ac:dyDescent="0.2">
      <c r="A75">
        <f>ROW(Source!A93)</f>
        <v>93</v>
      </c>
      <c r="B75">
        <v>32945098</v>
      </c>
      <c r="C75">
        <v>32950408</v>
      </c>
      <c r="D75">
        <v>31839247</v>
      </c>
      <c r="E75">
        <v>114</v>
      </c>
      <c r="F75">
        <v>1</v>
      </c>
      <c r="G75">
        <v>1</v>
      </c>
      <c r="H75">
        <v>3</v>
      </c>
      <c r="I75" t="s">
        <v>248</v>
      </c>
      <c r="J75" t="s">
        <v>3</v>
      </c>
      <c r="K75" t="s">
        <v>249</v>
      </c>
      <c r="L75">
        <v>1346</v>
      </c>
      <c r="N75">
        <v>1009</v>
      </c>
      <c r="O75" t="s">
        <v>68</v>
      </c>
      <c r="P75" t="s">
        <v>68</v>
      </c>
      <c r="Q75">
        <v>1</v>
      </c>
      <c r="W75">
        <v>0</v>
      </c>
      <c r="X75">
        <v>553349952</v>
      </c>
      <c r="Y75">
        <f t="shared" si="23"/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1</v>
      </c>
      <c r="AJ75">
        <v>1</v>
      </c>
      <c r="AK75">
        <v>1</v>
      </c>
      <c r="AL75">
        <v>1</v>
      </c>
      <c r="AM75">
        <v>0</v>
      </c>
      <c r="AN75">
        <v>1</v>
      </c>
      <c r="AO75">
        <v>0</v>
      </c>
      <c r="AP75">
        <v>0</v>
      </c>
      <c r="AQ75">
        <v>0</v>
      </c>
      <c r="AR75">
        <v>0</v>
      </c>
      <c r="AS75" t="s">
        <v>3</v>
      </c>
      <c r="AT75">
        <v>0</v>
      </c>
      <c r="AU75" t="s">
        <v>3</v>
      </c>
      <c r="AV75">
        <v>0</v>
      </c>
      <c r="AW75">
        <v>2</v>
      </c>
      <c r="AX75">
        <v>32950417</v>
      </c>
      <c r="AY75">
        <v>1</v>
      </c>
      <c r="AZ75">
        <v>0</v>
      </c>
      <c r="BA75">
        <v>75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CV75">
        <v>0</v>
      </c>
      <c r="CW75">
        <v>0</v>
      </c>
      <c r="CX75">
        <f>ROUND(Y75*Source!I93,7)</f>
        <v>0</v>
      </c>
      <c r="CY75">
        <f t="shared" si="24"/>
        <v>0</v>
      </c>
      <c r="CZ75">
        <f t="shared" si="25"/>
        <v>0</v>
      </c>
      <c r="DA75">
        <f t="shared" si="26"/>
        <v>1</v>
      </c>
      <c r="DB75">
        <f t="shared" si="27"/>
        <v>0</v>
      </c>
      <c r="DC75">
        <f t="shared" si="28"/>
        <v>0</v>
      </c>
      <c r="DD75" t="s">
        <v>3</v>
      </c>
      <c r="DE75" t="s">
        <v>3</v>
      </c>
      <c r="DF75">
        <f>ROUND(ROUND(AE75,2)*CX75,2)</f>
        <v>0</v>
      </c>
      <c r="DG75">
        <f t="shared" si="22"/>
        <v>0</v>
      </c>
      <c r="DH75">
        <f t="shared" si="20"/>
        <v>0</v>
      </c>
      <c r="DI75">
        <f t="shared" si="21"/>
        <v>0</v>
      </c>
      <c r="DJ75">
        <f t="shared" si="29"/>
        <v>0</v>
      </c>
      <c r="DK75">
        <v>0</v>
      </c>
      <c r="DL75" t="s">
        <v>3</v>
      </c>
      <c r="DM75">
        <v>0</v>
      </c>
      <c r="DN75" t="s">
        <v>3</v>
      </c>
      <c r="DO75">
        <v>0</v>
      </c>
    </row>
    <row r="76" spans="1:119" x14ac:dyDescent="0.2">
      <c r="A76">
        <f>ROW(Source!A93)</f>
        <v>93</v>
      </c>
      <c r="B76">
        <v>32945098</v>
      </c>
      <c r="C76">
        <v>32950408</v>
      </c>
      <c r="D76">
        <v>31915088</v>
      </c>
      <c r="E76">
        <v>1</v>
      </c>
      <c r="F76">
        <v>1</v>
      </c>
      <c r="G76">
        <v>1</v>
      </c>
      <c r="H76">
        <v>3</v>
      </c>
      <c r="I76" t="s">
        <v>936</v>
      </c>
      <c r="J76" t="s">
        <v>937</v>
      </c>
      <c r="K76" t="s">
        <v>938</v>
      </c>
      <c r="L76">
        <v>1339</v>
      </c>
      <c r="N76">
        <v>1007</v>
      </c>
      <c r="O76" t="s">
        <v>639</v>
      </c>
      <c r="P76" t="s">
        <v>639</v>
      </c>
      <c r="Q76">
        <v>1</v>
      </c>
      <c r="W76">
        <v>0</v>
      </c>
      <c r="X76">
        <v>671638259</v>
      </c>
      <c r="Y76">
        <f t="shared" si="23"/>
        <v>0.105</v>
      </c>
      <c r="AA76">
        <v>4653.83</v>
      </c>
      <c r="AB76">
        <v>0</v>
      </c>
      <c r="AC76">
        <v>0</v>
      </c>
      <c r="AD76">
        <v>0</v>
      </c>
      <c r="AE76">
        <v>3878.19</v>
      </c>
      <c r="AF76">
        <v>0</v>
      </c>
      <c r="AG76">
        <v>0</v>
      </c>
      <c r="AH76">
        <v>0</v>
      </c>
      <c r="AI76">
        <v>1.2</v>
      </c>
      <c r="AJ76">
        <v>1</v>
      </c>
      <c r="AK76">
        <v>1</v>
      </c>
      <c r="AL76">
        <v>1</v>
      </c>
      <c r="AM76">
        <v>2</v>
      </c>
      <c r="AN76">
        <v>0</v>
      </c>
      <c r="AO76">
        <v>0</v>
      </c>
      <c r="AP76">
        <v>0</v>
      </c>
      <c r="AQ76">
        <v>1</v>
      </c>
      <c r="AR76">
        <v>0</v>
      </c>
      <c r="AS76" t="s">
        <v>3</v>
      </c>
      <c r="AT76">
        <v>0.105</v>
      </c>
      <c r="AU76" t="s">
        <v>3</v>
      </c>
      <c r="AV76">
        <v>0</v>
      </c>
      <c r="AW76">
        <v>2</v>
      </c>
      <c r="AX76">
        <v>32950418</v>
      </c>
      <c r="AY76">
        <v>1</v>
      </c>
      <c r="AZ76">
        <v>0</v>
      </c>
      <c r="BA76">
        <v>76</v>
      </c>
      <c r="BB76">
        <v>1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407.20994999999999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1</v>
      </c>
      <c r="BQ76">
        <v>407.20994999999999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1</v>
      </c>
      <c r="CV76">
        <v>0</v>
      </c>
      <c r="CW76">
        <v>0</v>
      </c>
      <c r="CX76">
        <f>ROUND(Y76*Source!I93,7)</f>
        <v>5.0179999999999999E-3</v>
      </c>
      <c r="CY76">
        <f t="shared" si="24"/>
        <v>4653.83</v>
      </c>
      <c r="CZ76">
        <f t="shared" si="25"/>
        <v>3878.19</v>
      </c>
      <c r="DA76">
        <f t="shared" si="26"/>
        <v>1.2</v>
      </c>
      <c r="DB76">
        <f t="shared" si="27"/>
        <v>407.21</v>
      </c>
      <c r="DC76">
        <f t="shared" si="28"/>
        <v>0</v>
      </c>
      <c r="DD76" t="s">
        <v>3</v>
      </c>
      <c r="DE76" t="s">
        <v>3</v>
      </c>
      <c r="DF76">
        <f>ROUND(ROUND(AE76*AI76,2)*CX76,2)</f>
        <v>23.35</v>
      </c>
      <c r="DG76">
        <f t="shared" si="22"/>
        <v>0</v>
      </c>
      <c r="DH76">
        <f t="shared" si="20"/>
        <v>0</v>
      </c>
      <c r="DI76">
        <f t="shared" si="21"/>
        <v>0</v>
      </c>
      <c r="DJ76">
        <f t="shared" si="29"/>
        <v>23.35</v>
      </c>
      <c r="DK76">
        <v>0</v>
      </c>
      <c r="DL76" t="s">
        <v>3</v>
      </c>
      <c r="DM76">
        <v>0</v>
      </c>
      <c r="DN76" t="s">
        <v>3</v>
      </c>
      <c r="DO76">
        <v>0</v>
      </c>
    </row>
    <row r="77" spans="1:119" x14ac:dyDescent="0.2">
      <c r="A77">
        <f>ROW(Source!A93)</f>
        <v>93</v>
      </c>
      <c r="B77">
        <v>32945098</v>
      </c>
      <c r="C77">
        <v>32950408</v>
      </c>
      <c r="D77">
        <v>31922244</v>
      </c>
      <c r="E77">
        <v>1</v>
      </c>
      <c r="F77">
        <v>1</v>
      </c>
      <c r="G77">
        <v>1</v>
      </c>
      <c r="H77">
        <v>3</v>
      </c>
      <c r="I77" t="s">
        <v>939</v>
      </c>
      <c r="J77" t="s">
        <v>940</v>
      </c>
      <c r="K77" t="s">
        <v>941</v>
      </c>
      <c r="L77">
        <v>1339</v>
      </c>
      <c r="N77">
        <v>1007</v>
      </c>
      <c r="O77" t="s">
        <v>639</v>
      </c>
      <c r="P77" t="s">
        <v>639</v>
      </c>
      <c r="Q77">
        <v>1</v>
      </c>
      <c r="W77">
        <v>0</v>
      </c>
      <c r="X77">
        <v>-845314982</v>
      </c>
      <c r="Y77">
        <f t="shared" si="23"/>
        <v>0.08</v>
      </c>
      <c r="AA77">
        <v>11182.97</v>
      </c>
      <c r="AB77">
        <v>0</v>
      </c>
      <c r="AC77">
        <v>0</v>
      </c>
      <c r="AD77">
        <v>0</v>
      </c>
      <c r="AE77">
        <v>5764.42</v>
      </c>
      <c r="AF77">
        <v>0</v>
      </c>
      <c r="AG77">
        <v>0</v>
      </c>
      <c r="AH77">
        <v>0</v>
      </c>
      <c r="AI77">
        <v>1.94</v>
      </c>
      <c r="AJ77">
        <v>1</v>
      </c>
      <c r="AK77">
        <v>1</v>
      </c>
      <c r="AL77">
        <v>1</v>
      </c>
      <c r="AM77">
        <v>2</v>
      </c>
      <c r="AN77">
        <v>0</v>
      </c>
      <c r="AO77">
        <v>0</v>
      </c>
      <c r="AP77">
        <v>0</v>
      </c>
      <c r="AQ77">
        <v>1</v>
      </c>
      <c r="AR77">
        <v>0</v>
      </c>
      <c r="AS77" t="s">
        <v>3</v>
      </c>
      <c r="AT77">
        <v>0.08</v>
      </c>
      <c r="AU77" t="s">
        <v>3</v>
      </c>
      <c r="AV77">
        <v>0</v>
      </c>
      <c r="AW77">
        <v>2</v>
      </c>
      <c r="AX77">
        <v>32950419</v>
      </c>
      <c r="AY77">
        <v>1</v>
      </c>
      <c r="AZ77">
        <v>0</v>
      </c>
      <c r="BA77">
        <v>77</v>
      </c>
      <c r="BB77">
        <v>1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461.15360000000004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1</v>
      </c>
      <c r="BQ77">
        <v>461.15360000000004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1</v>
      </c>
      <c r="CV77">
        <v>0</v>
      </c>
      <c r="CW77">
        <v>0</v>
      </c>
      <c r="CX77">
        <f>ROUND(Y77*Source!I93,7)</f>
        <v>3.8232000000000001E-3</v>
      </c>
      <c r="CY77">
        <f t="shared" si="24"/>
        <v>11182.97</v>
      </c>
      <c r="CZ77">
        <f t="shared" si="25"/>
        <v>5764.42</v>
      </c>
      <c r="DA77">
        <f t="shared" si="26"/>
        <v>1.94</v>
      </c>
      <c r="DB77">
        <f t="shared" si="27"/>
        <v>461.15</v>
      </c>
      <c r="DC77">
        <f t="shared" si="28"/>
        <v>0</v>
      </c>
      <c r="DD77" t="s">
        <v>3</v>
      </c>
      <c r="DE77" t="s">
        <v>3</v>
      </c>
      <c r="DF77">
        <f>ROUND(ROUND(AE77*AI77,2)*CX77,2)</f>
        <v>42.75</v>
      </c>
      <c r="DG77">
        <f t="shared" si="22"/>
        <v>0</v>
      </c>
      <c r="DH77">
        <f t="shared" si="20"/>
        <v>0</v>
      </c>
      <c r="DI77">
        <f t="shared" si="21"/>
        <v>0</v>
      </c>
      <c r="DJ77">
        <f t="shared" si="29"/>
        <v>42.75</v>
      </c>
      <c r="DK77">
        <v>0</v>
      </c>
      <c r="DL77" t="s">
        <v>3</v>
      </c>
      <c r="DM77">
        <v>0</v>
      </c>
      <c r="DN77" t="s">
        <v>3</v>
      </c>
      <c r="DO77">
        <v>0</v>
      </c>
    </row>
    <row r="78" spans="1:119" x14ac:dyDescent="0.2">
      <c r="A78">
        <f>ROW(Source!A93)</f>
        <v>93</v>
      </c>
      <c r="B78">
        <v>32945098</v>
      </c>
      <c r="C78">
        <v>32950408</v>
      </c>
      <c r="D78">
        <v>31841482</v>
      </c>
      <c r="E78">
        <v>114</v>
      </c>
      <c r="F78">
        <v>1</v>
      </c>
      <c r="G78">
        <v>1</v>
      </c>
      <c r="H78">
        <v>3</v>
      </c>
      <c r="I78" t="s">
        <v>251</v>
      </c>
      <c r="J78" t="s">
        <v>3</v>
      </c>
      <c r="K78" t="s">
        <v>252</v>
      </c>
      <c r="L78">
        <v>1327</v>
      </c>
      <c r="N78">
        <v>1005</v>
      </c>
      <c r="O78" t="s">
        <v>64</v>
      </c>
      <c r="P78" t="s">
        <v>64</v>
      </c>
      <c r="Q78">
        <v>1</v>
      </c>
      <c r="W78">
        <v>0</v>
      </c>
      <c r="X78">
        <v>-732808487</v>
      </c>
      <c r="Y78">
        <f t="shared" si="23"/>
        <v>100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1</v>
      </c>
      <c r="AJ78">
        <v>1</v>
      </c>
      <c r="AK78">
        <v>1</v>
      </c>
      <c r="AL78">
        <v>1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 t="s">
        <v>3</v>
      </c>
      <c r="AT78">
        <v>100</v>
      </c>
      <c r="AU78" t="s">
        <v>3</v>
      </c>
      <c r="AV78">
        <v>0</v>
      </c>
      <c r="AW78">
        <v>2</v>
      </c>
      <c r="AX78">
        <v>32950420</v>
      </c>
      <c r="AY78">
        <v>1</v>
      </c>
      <c r="AZ78">
        <v>0</v>
      </c>
      <c r="BA78">
        <v>78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CV78">
        <v>0</v>
      </c>
      <c r="CW78">
        <v>0</v>
      </c>
      <c r="CX78">
        <f>ROUND(Y78*Source!I93,7)</f>
        <v>4.7789999999999999</v>
      </c>
      <c r="CY78">
        <f t="shared" si="24"/>
        <v>0</v>
      </c>
      <c r="CZ78">
        <f t="shared" si="25"/>
        <v>0</v>
      </c>
      <c r="DA78">
        <f t="shared" si="26"/>
        <v>1</v>
      </c>
      <c r="DB78">
        <f t="shared" si="27"/>
        <v>0</v>
      </c>
      <c r="DC78">
        <f t="shared" si="28"/>
        <v>0</v>
      </c>
      <c r="DD78" t="s">
        <v>3</v>
      </c>
      <c r="DE78" t="s">
        <v>3</v>
      </c>
      <c r="DF78">
        <f t="shared" ref="DF78:DF84" si="30">ROUND(ROUND(AE78,2)*CX78,2)</f>
        <v>0</v>
      </c>
      <c r="DG78">
        <f t="shared" si="22"/>
        <v>0</v>
      </c>
      <c r="DH78">
        <f t="shared" si="20"/>
        <v>0</v>
      </c>
      <c r="DI78">
        <f t="shared" si="21"/>
        <v>0</v>
      </c>
      <c r="DJ78">
        <f t="shared" si="29"/>
        <v>0</v>
      </c>
      <c r="DK78">
        <v>0</v>
      </c>
      <c r="DL78" t="s">
        <v>3</v>
      </c>
      <c r="DM78">
        <v>0</v>
      </c>
      <c r="DN78" t="s">
        <v>3</v>
      </c>
      <c r="DO78">
        <v>0</v>
      </c>
    </row>
    <row r="79" spans="1:119" x14ac:dyDescent="0.2">
      <c r="A79">
        <f>ROW(Source!A99)</f>
        <v>99</v>
      </c>
      <c r="B79">
        <v>32945098</v>
      </c>
      <c r="C79">
        <v>32950424</v>
      </c>
      <c r="D79">
        <v>31838409</v>
      </c>
      <c r="E79">
        <v>114</v>
      </c>
      <c r="F79">
        <v>1</v>
      </c>
      <c r="G79">
        <v>1</v>
      </c>
      <c r="H79">
        <v>1</v>
      </c>
      <c r="I79" t="s">
        <v>942</v>
      </c>
      <c r="J79" t="s">
        <v>3</v>
      </c>
      <c r="K79" t="s">
        <v>943</v>
      </c>
      <c r="L79">
        <v>1191</v>
      </c>
      <c r="N79">
        <v>1013</v>
      </c>
      <c r="O79" t="s">
        <v>848</v>
      </c>
      <c r="P79" t="s">
        <v>848</v>
      </c>
      <c r="Q79">
        <v>1</v>
      </c>
      <c r="W79">
        <v>0</v>
      </c>
      <c r="X79">
        <v>44848675</v>
      </c>
      <c r="Y79">
        <f>(AT79*ROUND(1.15,7))</f>
        <v>92.114999999999981</v>
      </c>
      <c r="AA79">
        <v>0</v>
      </c>
      <c r="AB79">
        <v>0</v>
      </c>
      <c r="AC79">
        <v>0</v>
      </c>
      <c r="AD79">
        <v>491.72</v>
      </c>
      <c r="AE79">
        <v>0</v>
      </c>
      <c r="AF79">
        <v>0</v>
      </c>
      <c r="AG79">
        <v>0</v>
      </c>
      <c r="AH79">
        <v>491.72</v>
      </c>
      <c r="AI79">
        <v>1</v>
      </c>
      <c r="AJ79">
        <v>1</v>
      </c>
      <c r="AK79">
        <v>1</v>
      </c>
      <c r="AL79">
        <v>1</v>
      </c>
      <c r="AM79">
        <v>-2</v>
      </c>
      <c r="AN79">
        <v>0</v>
      </c>
      <c r="AO79">
        <v>0</v>
      </c>
      <c r="AP79">
        <v>1</v>
      </c>
      <c r="AQ79">
        <v>1</v>
      </c>
      <c r="AR79">
        <v>0</v>
      </c>
      <c r="AS79" t="s">
        <v>3</v>
      </c>
      <c r="AT79">
        <v>80.099999999999994</v>
      </c>
      <c r="AU79" t="s">
        <v>39</v>
      </c>
      <c r="AV79">
        <v>1</v>
      </c>
      <c r="AW79">
        <v>2</v>
      </c>
      <c r="AX79">
        <v>32950425</v>
      </c>
      <c r="AY79">
        <v>1</v>
      </c>
      <c r="AZ79">
        <v>0</v>
      </c>
      <c r="BA79">
        <v>79</v>
      </c>
      <c r="BB79">
        <v>1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39386.771999999997</v>
      </c>
      <c r="BN79">
        <v>80.099999999999994</v>
      </c>
      <c r="BO79">
        <v>0</v>
      </c>
      <c r="BP79">
        <v>1</v>
      </c>
      <c r="BQ79">
        <v>0</v>
      </c>
      <c r="BR79">
        <v>0</v>
      </c>
      <c r="BS79">
        <v>0</v>
      </c>
      <c r="BT79">
        <v>45294.787799999991</v>
      </c>
      <c r="BU79">
        <v>92.114999999999981</v>
      </c>
      <c r="BV79">
        <v>0</v>
      </c>
      <c r="BW79">
        <v>1</v>
      </c>
      <c r="CU79">
        <f>ROUND(AT79*Source!I99*AH79*AL79,2)</f>
        <v>2549.19</v>
      </c>
      <c r="CV79">
        <f>ROUND(Y79*Source!I99,7)</f>
        <v>5.9618669999999998</v>
      </c>
      <c r="CW79">
        <v>0</v>
      </c>
      <c r="CX79">
        <f>ROUND(Y79*Source!I99,7)</f>
        <v>5.9618669999999998</v>
      </c>
      <c r="CY79">
        <f>AD79</f>
        <v>491.72</v>
      </c>
      <c r="CZ79">
        <f>AH79</f>
        <v>491.72</v>
      </c>
      <c r="DA79">
        <f>AL79</f>
        <v>1</v>
      </c>
      <c r="DB79">
        <f>ROUND((ROUND(AT79*CZ79,2)*ROUND(1.15,7)),6)</f>
        <v>45294.785499999998</v>
      </c>
      <c r="DC79">
        <f>ROUND((ROUND(AT79*AG79,2)*ROUND(1.15,7)),6)</f>
        <v>0</v>
      </c>
      <c r="DD79" t="s">
        <v>3</v>
      </c>
      <c r="DE79" t="s">
        <v>3</v>
      </c>
      <c r="DF79">
        <f t="shared" si="30"/>
        <v>0</v>
      </c>
      <c r="DG79">
        <f t="shared" si="22"/>
        <v>0</v>
      </c>
      <c r="DH79">
        <f t="shared" si="20"/>
        <v>0</v>
      </c>
      <c r="DI79">
        <f t="shared" si="21"/>
        <v>2931.57</v>
      </c>
      <c r="DJ79">
        <f>DI79</f>
        <v>2931.57</v>
      </c>
      <c r="DK79">
        <v>1</v>
      </c>
      <c r="DL79" t="s">
        <v>3</v>
      </c>
      <c r="DM79">
        <v>0</v>
      </c>
      <c r="DN79" t="s">
        <v>3</v>
      </c>
      <c r="DO79">
        <v>0</v>
      </c>
    </row>
    <row r="80" spans="1:119" x14ac:dyDescent="0.2">
      <c r="A80">
        <f>ROW(Source!A99)</f>
        <v>99</v>
      </c>
      <c r="B80">
        <v>32945098</v>
      </c>
      <c r="C80">
        <v>32950424</v>
      </c>
      <c r="D80">
        <v>31838589</v>
      </c>
      <c r="E80">
        <v>114</v>
      </c>
      <c r="F80">
        <v>1</v>
      </c>
      <c r="G80">
        <v>1</v>
      </c>
      <c r="H80">
        <v>1</v>
      </c>
      <c r="I80" t="s">
        <v>849</v>
      </c>
      <c r="J80" t="s">
        <v>3</v>
      </c>
      <c r="K80" t="s">
        <v>850</v>
      </c>
      <c r="L80">
        <v>1191</v>
      </c>
      <c r="N80">
        <v>1013</v>
      </c>
      <c r="O80" t="s">
        <v>848</v>
      </c>
      <c r="P80" t="s">
        <v>848</v>
      </c>
      <c r="Q80">
        <v>1</v>
      </c>
      <c r="W80">
        <v>0</v>
      </c>
      <c r="X80">
        <v>-1417349443</v>
      </c>
      <c r="Y80">
        <f>(AT80*ROUND(1.25,7))</f>
        <v>12.8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1</v>
      </c>
      <c r="AJ80">
        <v>1</v>
      </c>
      <c r="AK80">
        <v>1</v>
      </c>
      <c r="AL80">
        <v>1</v>
      </c>
      <c r="AM80">
        <v>-2</v>
      </c>
      <c r="AN80">
        <v>0</v>
      </c>
      <c r="AO80">
        <v>0</v>
      </c>
      <c r="AP80">
        <v>1</v>
      </c>
      <c r="AQ80">
        <v>1</v>
      </c>
      <c r="AR80">
        <v>0</v>
      </c>
      <c r="AS80" t="s">
        <v>3</v>
      </c>
      <c r="AT80">
        <v>10.24</v>
      </c>
      <c r="AU80" t="s">
        <v>38</v>
      </c>
      <c r="AV80">
        <v>2</v>
      </c>
      <c r="AW80">
        <v>2</v>
      </c>
      <c r="AX80">
        <v>32950426</v>
      </c>
      <c r="AY80">
        <v>1</v>
      </c>
      <c r="AZ80">
        <v>0</v>
      </c>
      <c r="BA80">
        <v>80</v>
      </c>
      <c r="BB80">
        <v>1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CV80">
        <v>0</v>
      </c>
      <c r="CW80">
        <v>0</v>
      </c>
      <c r="CX80">
        <f>ROUND(Y80*Source!I99,7)</f>
        <v>0.8284416</v>
      </c>
      <c r="CY80">
        <f>AD80</f>
        <v>0</v>
      </c>
      <c r="CZ80">
        <f>AH80</f>
        <v>0</v>
      </c>
      <c r="DA80">
        <f>AL80</f>
        <v>1</v>
      </c>
      <c r="DB80">
        <f>ROUND((ROUND(AT80*CZ80,2)*ROUND(1.25,7)),6)</f>
        <v>0</v>
      </c>
      <c r="DC80">
        <f>ROUND((ROUND(AT80*AG80,2)*ROUND(1.25,7)),6)</f>
        <v>0</v>
      </c>
      <c r="DD80" t="s">
        <v>3</v>
      </c>
      <c r="DE80" t="s">
        <v>3</v>
      </c>
      <c r="DF80">
        <f t="shared" si="30"/>
        <v>0</v>
      </c>
      <c r="DG80">
        <f t="shared" si="22"/>
        <v>0</v>
      </c>
      <c r="DH80">
        <f t="shared" si="20"/>
        <v>0</v>
      </c>
      <c r="DI80">
        <f t="shared" si="21"/>
        <v>0</v>
      </c>
      <c r="DJ80">
        <f>DI80</f>
        <v>0</v>
      </c>
      <c r="DK80">
        <v>0</v>
      </c>
      <c r="DL80" t="s">
        <v>3</v>
      </c>
      <c r="DM80">
        <v>0</v>
      </c>
      <c r="DN80" t="s">
        <v>3</v>
      </c>
      <c r="DO80">
        <v>0</v>
      </c>
    </row>
    <row r="81" spans="1:119" x14ac:dyDescent="0.2">
      <c r="A81">
        <f>ROW(Source!A99)</f>
        <v>99</v>
      </c>
      <c r="B81">
        <v>32945098</v>
      </c>
      <c r="C81">
        <v>32950424</v>
      </c>
      <c r="D81">
        <v>31965864</v>
      </c>
      <c r="E81">
        <v>1</v>
      </c>
      <c r="F81">
        <v>1</v>
      </c>
      <c r="G81">
        <v>1</v>
      </c>
      <c r="H81">
        <v>2</v>
      </c>
      <c r="I81" t="s">
        <v>930</v>
      </c>
      <c r="J81" t="s">
        <v>931</v>
      </c>
      <c r="K81" t="s">
        <v>932</v>
      </c>
      <c r="L81">
        <v>1368</v>
      </c>
      <c r="N81">
        <v>1011</v>
      </c>
      <c r="O81" t="s">
        <v>854</v>
      </c>
      <c r="P81" t="s">
        <v>854</v>
      </c>
      <c r="Q81">
        <v>1</v>
      </c>
      <c r="W81">
        <v>0</v>
      </c>
      <c r="X81">
        <v>-344999761</v>
      </c>
      <c r="Y81">
        <f>(AT81*ROUND(1.25,7))</f>
        <v>8.85</v>
      </c>
      <c r="AA81">
        <v>0</v>
      </c>
      <c r="AB81">
        <v>859.22</v>
      </c>
      <c r="AC81">
        <v>675.65</v>
      </c>
      <c r="AD81">
        <v>0</v>
      </c>
      <c r="AE81">
        <v>0</v>
      </c>
      <c r="AF81">
        <v>622.62</v>
      </c>
      <c r="AG81">
        <v>675.65</v>
      </c>
      <c r="AH81">
        <v>0</v>
      </c>
      <c r="AI81">
        <v>1</v>
      </c>
      <c r="AJ81">
        <v>1.38</v>
      </c>
      <c r="AK81">
        <v>1</v>
      </c>
      <c r="AL81">
        <v>1</v>
      </c>
      <c r="AM81">
        <v>2</v>
      </c>
      <c r="AN81">
        <v>0</v>
      </c>
      <c r="AO81">
        <v>0</v>
      </c>
      <c r="AP81">
        <v>1</v>
      </c>
      <c r="AQ81">
        <v>1</v>
      </c>
      <c r="AR81">
        <v>0</v>
      </c>
      <c r="AS81" t="s">
        <v>3</v>
      </c>
      <c r="AT81">
        <v>7.08</v>
      </c>
      <c r="AU81" t="s">
        <v>38</v>
      </c>
      <c r="AV81">
        <v>1</v>
      </c>
      <c r="AW81">
        <v>2</v>
      </c>
      <c r="AX81">
        <v>32950427</v>
      </c>
      <c r="AY81">
        <v>1</v>
      </c>
      <c r="AZ81">
        <v>0</v>
      </c>
      <c r="BA81">
        <v>81</v>
      </c>
      <c r="BB81">
        <v>1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4408.1495999999997</v>
      </c>
      <c r="BL81">
        <v>4783.6019999999999</v>
      </c>
      <c r="BM81">
        <v>0</v>
      </c>
      <c r="BN81">
        <v>0</v>
      </c>
      <c r="BO81">
        <v>7.08</v>
      </c>
      <c r="BP81">
        <v>1</v>
      </c>
      <c r="BQ81">
        <v>0</v>
      </c>
      <c r="BR81">
        <v>5510.1869999999999</v>
      </c>
      <c r="BS81">
        <v>5979.5024999999996</v>
      </c>
      <c r="BT81">
        <v>0</v>
      </c>
      <c r="BU81">
        <v>0</v>
      </c>
      <c r="BV81">
        <v>8.85</v>
      </c>
      <c r="BW81">
        <v>1</v>
      </c>
      <c r="CV81">
        <v>0</v>
      </c>
      <c r="CW81">
        <f>ROUND(Y81*Source!I99*DO81,7)</f>
        <v>0.57278969999999996</v>
      </c>
      <c r="CX81">
        <f>ROUND(Y81*Source!I99,7)</f>
        <v>0.57278969999999996</v>
      </c>
      <c r="CY81">
        <f>AB81</f>
        <v>859.22</v>
      </c>
      <c r="CZ81">
        <f>AF81</f>
        <v>622.62</v>
      </c>
      <c r="DA81">
        <f>AJ81</f>
        <v>1.38</v>
      </c>
      <c r="DB81">
        <f>ROUND((ROUND(AT81*CZ81,2)*ROUND(1.25,7)),6)</f>
        <v>5510.1875</v>
      </c>
      <c r="DC81">
        <f>ROUND((ROUND(AT81*AG81,2)*ROUND(1.25,7)),6)</f>
        <v>5979.5</v>
      </c>
      <c r="DD81" t="s">
        <v>3</v>
      </c>
      <c r="DE81" t="s">
        <v>3</v>
      </c>
      <c r="DF81">
        <f t="shared" si="30"/>
        <v>0</v>
      </c>
      <c r="DG81">
        <f>ROUND(ROUND(AF81*AJ81,2)*CX81,2)</f>
        <v>492.15</v>
      </c>
      <c r="DH81">
        <f t="shared" si="20"/>
        <v>387.01</v>
      </c>
      <c r="DI81">
        <f t="shared" si="21"/>
        <v>0</v>
      </c>
      <c r="DJ81">
        <f>DG81+DH81</f>
        <v>879.16</v>
      </c>
      <c r="DK81">
        <v>0</v>
      </c>
      <c r="DL81" t="s">
        <v>916</v>
      </c>
      <c r="DM81">
        <v>6</v>
      </c>
      <c r="DN81" t="s">
        <v>848</v>
      </c>
      <c r="DO81">
        <v>1</v>
      </c>
    </row>
    <row r="82" spans="1:119" x14ac:dyDescent="0.2">
      <c r="A82">
        <f>ROW(Source!A99)</f>
        <v>99</v>
      </c>
      <c r="B82">
        <v>32945098</v>
      </c>
      <c r="C82">
        <v>32950424</v>
      </c>
      <c r="D82">
        <v>31965916</v>
      </c>
      <c r="E82">
        <v>1</v>
      </c>
      <c r="F82">
        <v>1</v>
      </c>
      <c r="G82">
        <v>1</v>
      </c>
      <c r="H82">
        <v>2</v>
      </c>
      <c r="I82" t="s">
        <v>913</v>
      </c>
      <c r="J82" t="s">
        <v>914</v>
      </c>
      <c r="K82" t="s">
        <v>915</v>
      </c>
      <c r="L82">
        <v>1368</v>
      </c>
      <c r="N82">
        <v>1011</v>
      </c>
      <c r="O82" t="s">
        <v>854</v>
      </c>
      <c r="P82" t="s">
        <v>854</v>
      </c>
      <c r="Q82">
        <v>1</v>
      </c>
      <c r="W82">
        <v>0</v>
      </c>
      <c r="X82">
        <v>-468861091</v>
      </c>
      <c r="Y82">
        <f>(AT82*ROUND(1.25,7))</f>
        <v>1.575</v>
      </c>
      <c r="AA82">
        <v>0</v>
      </c>
      <c r="AB82">
        <v>1613.51</v>
      </c>
      <c r="AC82">
        <v>675.65</v>
      </c>
      <c r="AD82">
        <v>0</v>
      </c>
      <c r="AE82">
        <v>0</v>
      </c>
      <c r="AF82">
        <v>1613.51</v>
      </c>
      <c r="AG82">
        <v>675.65</v>
      </c>
      <c r="AH82">
        <v>0</v>
      </c>
      <c r="AI82">
        <v>1</v>
      </c>
      <c r="AJ82">
        <v>1</v>
      </c>
      <c r="AK82">
        <v>1</v>
      </c>
      <c r="AL82">
        <v>1</v>
      </c>
      <c r="AM82">
        <v>-2</v>
      </c>
      <c r="AN82">
        <v>0</v>
      </c>
      <c r="AO82">
        <v>0</v>
      </c>
      <c r="AP82">
        <v>1</v>
      </c>
      <c r="AQ82">
        <v>1</v>
      </c>
      <c r="AR82">
        <v>0</v>
      </c>
      <c r="AS82" t="s">
        <v>3</v>
      </c>
      <c r="AT82">
        <v>1.26</v>
      </c>
      <c r="AU82" t="s">
        <v>38</v>
      </c>
      <c r="AV82">
        <v>1</v>
      </c>
      <c r="AW82">
        <v>2</v>
      </c>
      <c r="AX82">
        <v>32950428</v>
      </c>
      <c r="AY82">
        <v>1</v>
      </c>
      <c r="AZ82">
        <v>0</v>
      </c>
      <c r="BA82">
        <v>82</v>
      </c>
      <c r="BB82">
        <v>1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2033.0226</v>
      </c>
      <c r="BL82">
        <v>851.31899999999996</v>
      </c>
      <c r="BM82">
        <v>0</v>
      </c>
      <c r="BN82">
        <v>0</v>
      </c>
      <c r="BO82">
        <v>1.26</v>
      </c>
      <c r="BP82">
        <v>1</v>
      </c>
      <c r="BQ82">
        <v>0</v>
      </c>
      <c r="BR82">
        <v>2541.2782499999998</v>
      </c>
      <c r="BS82">
        <v>1064.1487499999998</v>
      </c>
      <c r="BT82">
        <v>0</v>
      </c>
      <c r="BU82">
        <v>0</v>
      </c>
      <c r="BV82">
        <v>1.575</v>
      </c>
      <c r="BW82">
        <v>1</v>
      </c>
      <c r="CV82">
        <v>0</v>
      </c>
      <c r="CW82">
        <f>ROUND(Y82*Source!I99*DO82,7)</f>
        <v>0.10193720000000001</v>
      </c>
      <c r="CX82">
        <f>ROUND(Y82*Source!I99,7)</f>
        <v>0.10193720000000001</v>
      </c>
      <c r="CY82">
        <f>AB82</f>
        <v>1613.51</v>
      </c>
      <c r="CZ82">
        <f>AF82</f>
        <v>1613.51</v>
      </c>
      <c r="DA82">
        <f>AJ82</f>
        <v>1</v>
      </c>
      <c r="DB82">
        <f>ROUND((ROUND(AT82*CZ82,2)*ROUND(1.25,7)),6)</f>
        <v>2541.2750000000001</v>
      </c>
      <c r="DC82">
        <f>ROUND((ROUND(AT82*AG82,2)*ROUND(1.25,7)),6)</f>
        <v>1064.1500000000001</v>
      </c>
      <c r="DD82" t="s">
        <v>3</v>
      </c>
      <c r="DE82" t="s">
        <v>3</v>
      </c>
      <c r="DF82">
        <f t="shared" si="30"/>
        <v>0</v>
      </c>
      <c r="DG82">
        <f t="shared" ref="DG82:DG95" si="31">ROUND(ROUND(AF82,2)*CX82,2)</f>
        <v>164.48</v>
      </c>
      <c r="DH82">
        <f t="shared" si="20"/>
        <v>68.87</v>
      </c>
      <c r="DI82">
        <f t="shared" si="21"/>
        <v>0</v>
      </c>
      <c r="DJ82">
        <f>DG82+DH82</f>
        <v>233.35</v>
      </c>
      <c r="DK82">
        <v>1</v>
      </c>
      <c r="DL82" t="s">
        <v>916</v>
      </c>
      <c r="DM82">
        <v>6</v>
      </c>
      <c r="DN82" t="s">
        <v>848</v>
      </c>
      <c r="DO82">
        <v>1</v>
      </c>
    </row>
    <row r="83" spans="1:119" x14ac:dyDescent="0.2">
      <c r="A83">
        <f>ROW(Source!A99)</f>
        <v>99</v>
      </c>
      <c r="B83">
        <v>32945098</v>
      </c>
      <c r="C83">
        <v>32950424</v>
      </c>
      <c r="D83">
        <v>31966811</v>
      </c>
      <c r="E83">
        <v>1</v>
      </c>
      <c r="F83">
        <v>1</v>
      </c>
      <c r="G83">
        <v>1</v>
      </c>
      <c r="H83">
        <v>2</v>
      </c>
      <c r="I83" t="s">
        <v>858</v>
      </c>
      <c r="J83" t="s">
        <v>859</v>
      </c>
      <c r="K83" t="s">
        <v>860</v>
      </c>
      <c r="L83">
        <v>1368</v>
      </c>
      <c r="N83">
        <v>1011</v>
      </c>
      <c r="O83" t="s">
        <v>854</v>
      </c>
      <c r="P83" t="s">
        <v>854</v>
      </c>
      <c r="Q83">
        <v>1</v>
      </c>
      <c r="W83">
        <v>0</v>
      </c>
      <c r="X83">
        <v>-1152394969</v>
      </c>
      <c r="Y83">
        <f>(AT83*ROUND(1.25,7))</f>
        <v>2.375</v>
      </c>
      <c r="AA83">
        <v>0</v>
      </c>
      <c r="AB83">
        <v>605.36</v>
      </c>
      <c r="AC83">
        <v>502.98</v>
      </c>
      <c r="AD83">
        <v>0</v>
      </c>
      <c r="AE83">
        <v>0</v>
      </c>
      <c r="AF83">
        <v>605.36</v>
      </c>
      <c r="AG83">
        <v>502.98</v>
      </c>
      <c r="AH83">
        <v>0</v>
      </c>
      <c r="AI83">
        <v>1</v>
      </c>
      <c r="AJ83">
        <v>1</v>
      </c>
      <c r="AK83">
        <v>1</v>
      </c>
      <c r="AL83">
        <v>1</v>
      </c>
      <c r="AM83">
        <v>-2</v>
      </c>
      <c r="AN83">
        <v>0</v>
      </c>
      <c r="AO83">
        <v>0</v>
      </c>
      <c r="AP83">
        <v>1</v>
      </c>
      <c r="AQ83">
        <v>1</v>
      </c>
      <c r="AR83">
        <v>0</v>
      </c>
      <c r="AS83" t="s">
        <v>3</v>
      </c>
      <c r="AT83">
        <v>1.9</v>
      </c>
      <c r="AU83" t="s">
        <v>38</v>
      </c>
      <c r="AV83">
        <v>1</v>
      </c>
      <c r="AW83">
        <v>2</v>
      </c>
      <c r="AX83">
        <v>32950429</v>
      </c>
      <c r="AY83">
        <v>1</v>
      </c>
      <c r="AZ83">
        <v>0</v>
      </c>
      <c r="BA83">
        <v>83</v>
      </c>
      <c r="BB83">
        <v>1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1150.184</v>
      </c>
      <c r="BL83">
        <v>955.66200000000003</v>
      </c>
      <c r="BM83">
        <v>0</v>
      </c>
      <c r="BN83">
        <v>0</v>
      </c>
      <c r="BO83">
        <v>1.9</v>
      </c>
      <c r="BP83">
        <v>1</v>
      </c>
      <c r="BQ83">
        <v>0</v>
      </c>
      <c r="BR83">
        <v>1437.73</v>
      </c>
      <c r="BS83">
        <v>1194.5775000000001</v>
      </c>
      <c r="BT83">
        <v>0</v>
      </c>
      <c r="BU83">
        <v>0</v>
      </c>
      <c r="BV83">
        <v>2.375</v>
      </c>
      <c r="BW83">
        <v>1</v>
      </c>
      <c r="CV83">
        <v>0</v>
      </c>
      <c r="CW83">
        <f>ROUND(Y83*Source!I99*DO83,7)</f>
        <v>0.15371480000000001</v>
      </c>
      <c r="CX83">
        <f>ROUND(Y83*Source!I99,7)</f>
        <v>0.15371480000000001</v>
      </c>
      <c r="CY83">
        <f>AB83</f>
        <v>605.36</v>
      </c>
      <c r="CZ83">
        <f>AF83</f>
        <v>605.36</v>
      </c>
      <c r="DA83">
        <f>AJ83</f>
        <v>1</v>
      </c>
      <c r="DB83">
        <f>ROUND((ROUND(AT83*CZ83,2)*ROUND(1.25,7)),6)</f>
        <v>1437.7249999999999</v>
      </c>
      <c r="DC83">
        <f>ROUND((ROUND(AT83*AG83,2)*ROUND(1.25,7)),6)</f>
        <v>1194.575</v>
      </c>
      <c r="DD83" t="s">
        <v>3</v>
      </c>
      <c r="DE83" t="s">
        <v>3</v>
      </c>
      <c r="DF83">
        <f t="shared" si="30"/>
        <v>0</v>
      </c>
      <c r="DG83">
        <f t="shared" si="31"/>
        <v>93.05</v>
      </c>
      <c r="DH83">
        <f t="shared" si="20"/>
        <v>77.319999999999993</v>
      </c>
      <c r="DI83">
        <f t="shared" si="21"/>
        <v>0</v>
      </c>
      <c r="DJ83">
        <f>DG83+DH83</f>
        <v>170.37</v>
      </c>
      <c r="DK83">
        <v>1</v>
      </c>
      <c r="DL83" t="s">
        <v>861</v>
      </c>
      <c r="DM83">
        <v>4</v>
      </c>
      <c r="DN83" t="s">
        <v>848</v>
      </c>
      <c r="DO83">
        <v>1</v>
      </c>
    </row>
    <row r="84" spans="1:119" x14ac:dyDescent="0.2">
      <c r="A84">
        <f>ROW(Source!A99)</f>
        <v>99</v>
      </c>
      <c r="B84">
        <v>32945098</v>
      </c>
      <c r="C84">
        <v>32950424</v>
      </c>
      <c r="D84">
        <v>31838944</v>
      </c>
      <c r="E84">
        <v>114</v>
      </c>
      <c r="F84">
        <v>1</v>
      </c>
      <c r="G84">
        <v>1</v>
      </c>
      <c r="H84">
        <v>3</v>
      </c>
      <c r="I84" t="s">
        <v>244</v>
      </c>
      <c r="J84" t="s">
        <v>3</v>
      </c>
      <c r="K84" t="s">
        <v>245</v>
      </c>
      <c r="L84">
        <v>1377</v>
      </c>
      <c r="N84">
        <v>1013</v>
      </c>
      <c r="O84" t="s">
        <v>246</v>
      </c>
      <c r="P84" t="s">
        <v>246</v>
      </c>
      <c r="Q84">
        <v>1</v>
      </c>
      <c r="W84">
        <v>0</v>
      </c>
      <c r="X84">
        <v>805514110</v>
      </c>
      <c r="Y84">
        <f t="shared" ref="Y84:Y92" si="32">AT84</f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1</v>
      </c>
      <c r="AJ84">
        <v>1</v>
      </c>
      <c r="AK84">
        <v>1</v>
      </c>
      <c r="AL84">
        <v>1</v>
      </c>
      <c r="AM84">
        <v>0</v>
      </c>
      <c r="AN84">
        <v>1</v>
      </c>
      <c r="AO84">
        <v>0</v>
      </c>
      <c r="AP84">
        <v>0</v>
      </c>
      <c r="AQ84">
        <v>0</v>
      </c>
      <c r="AR84">
        <v>0</v>
      </c>
      <c r="AS84" t="s">
        <v>3</v>
      </c>
      <c r="AT84">
        <v>0</v>
      </c>
      <c r="AU84" t="s">
        <v>3</v>
      </c>
      <c r="AV84">
        <v>0</v>
      </c>
      <c r="AW84">
        <v>2</v>
      </c>
      <c r="AX84">
        <v>32950430</v>
      </c>
      <c r="AY84">
        <v>1</v>
      </c>
      <c r="AZ84">
        <v>0</v>
      </c>
      <c r="BA84">
        <v>84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CV84">
        <v>0</v>
      </c>
      <c r="CW84">
        <v>0</v>
      </c>
      <c r="CX84">
        <f>ROUND(Y84*Source!I99,7)</f>
        <v>0</v>
      </c>
      <c r="CY84">
        <f t="shared" ref="CY84:CY90" si="33">AA84</f>
        <v>0</v>
      </c>
      <c r="CZ84">
        <f t="shared" ref="CZ84:CZ90" si="34">AE84</f>
        <v>0</v>
      </c>
      <c r="DA84">
        <f t="shared" ref="DA84:DA90" si="35">AI84</f>
        <v>1</v>
      </c>
      <c r="DB84">
        <f t="shared" ref="DB84:DB92" si="36">ROUND(ROUND(AT84*CZ84,2),6)</f>
        <v>0</v>
      </c>
      <c r="DC84">
        <f t="shared" ref="DC84:DC92" si="37">ROUND(ROUND(AT84*AG84,2),6)</f>
        <v>0</v>
      </c>
      <c r="DD84" t="s">
        <v>3</v>
      </c>
      <c r="DE84" t="s">
        <v>3</v>
      </c>
      <c r="DF84">
        <f t="shared" si="30"/>
        <v>0</v>
      </c>
      <c r="DG84">
        <f t="shared" si="31"/>
        <v>0</v>
      </c>
      <c r="DH84">
        <f t="shared" si="20"/>
        <v>0</v>
      </c>
      <c r="DI84">
        <f t="shared" si="21"/>
        <v>0</v>
      </c>
      <c r="DJ84">
        <f t="shared" ref="DJ84:DJ90" si="38">DF84</f>
        <v>0</v>
      </c>
      <c r="DK84">
        <v>0</v>
      </c>
      <c r="DL84" t="s">
        <v>3</v>
      </c>
      <c r="DM84">
        <v>0</v>
      </c>
      <c r="DN84" t="s">
        <v>3</v>
      </c>
      <c r="DO84">
        <v>0</v>
      </c>
    </row>
    <row r="85" spans="1:119" x14ac:dyDescent="0.2">
      <c r="A85">
        <f>ROW(Source!A99)</f>
        <v>99</v>
      </c>
      <c r="B85">
        <v>32945098</v>
      </c>
      <c r="C85">
        <v>32950424</v>
      </c>
      <c r="D85">
        <v>31911946</v>
      </c>
      <c r="E85">
        <v>1</v>
      </c>
      <c r="F85">
        <v>1</v>
      </c>
      <c r="G85">
        <v>1</v>
      </c>
      <c r="H85">
        <v>3</v>
      </c>
      <c r="I85" t="s">
        <v>933</v>
      </c>
      <c r="J85" t="s">
        <v>934</v>
      </c>
      <c r="K85" t="s">
        <v>935</v>
      </c>
      <c r="L85">
        <v>1371</v>
      </c>
      <c r="N85">
        <v>1013</v>
      </c>
      <c r="O85" t="s">
        <v>370</v>
      </c>
      <c r="P85" t="s">
        <v>370</v>
      </c>
      <c r="Q85">
        <v>1</v>
      </c>
      <c r="W85">
        <v>0</v>
      </c>
      <c r="X85">
        <v>1985675817</v>
      </c>
      <c r="Y85">
        <f t="shared" si="32"/>
        <v>22.2</v>
      </c>
      <c r="AA85">
        <v>265.49</v>
      </c>
      <c r="AB85">
        <v>0</v>
      </c>
      <c r="AC85">
        <v>0</v>
      </c>
      <c r="AD85">
        <v>0</v>
      </c>
      <c r="AE85">
        <v>241.35</v>
      </c>
      <c r="AF85">
        <v>0</v>
      </c>
      <c r="AG85">
        <v>0</v>
      </c>
      <c r="AH85">
        <v>0</v>
      </c>
      <c r="AI85">
        <v>1.1000000000000001</v>
      </c>
      <c r="AJ85">
        <v>1</v>
      </c>
      <c r="AK85">
        <v>1</v>
      </c>
      <c r="AL85">
        <v>1</v>
      </c>
      <c r="AM85">
        <v>2</v>
      </c>
      <c r="AN85">
        <v>0</v>
      </c>
      <c r="AO85">
        <v>0</v>
      </c>
      <c r="AP85">
        <v>0</v>
      </c>
      <c r="AQ85">
        <v>1</v>
      </c>
      <c r="AR85">
        <v>0</v>
      </c>
      <c r="AS85" t="s">
        <v>3</v>
      </c>
      <c r="AT85">
        <v>22.2</v>
      </c>
      <c r="AU85" t="s">
        <v>3</v>
      </c>
      <c r="AV85">
        <v>0</v>
      </c>
      <c r="AW85">
        <v>2</v>
      </c>
      <c r="AX85">
        <v>32950431</v>
      </c>
      <c r="AY85">
        <v>1</v>
      </c>
      <c r="AZ85">
        <v>0</v>
      </c>
      <c r="BA85">
        <v>85</v>
      </c>
      <c r="BB85">
        <v>1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5357.9699999999993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1</v>
      </c>
      <c r="BQ85">
        <v>5357.9699999999993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1</v>
      </c>
      <c r="CV85">
        <v>0</v>
      </c>
      <c r="CW85">
        <v>0</v>
      </c>
      <c r="CX85">
        <f>ROUND(Y85*Source!I99,7)</f>
        <v>1.4368284</v>
      </c>
      <c r="CY85">
        <f t="shared" si="33"/>
        <v>265.49</v>
      </c>
      <c r="CZ85">
        <f t="shared" si="34"/>
        <v>241.35</v>
      </c>
      <c r="DA85">
        <f t="shared" si="35"/>
        <v>1.1000000000000001</v>
      </c>
      <c r="DB85">
        <f t="shared" si="36"/>
        <v>5357.97</v>
      </c>
      <c r="DC85">
        <f t="shared" si="37"/>
        <v>0</v>
      </c>
      <c r="DD85" t="s">
        <v>3</v>
      </c>
      <c r="DE85" t="s">
        <v>3</v>
      </c>
      <c r="DF85">
        <f>ROUND(ROUND(AE85*AI85,2)*CX85,2)</f>
        <v>381.46</v>
      </c>
      <c r="DG85">
        <f t="shared" si="31"/>
        <v>0</v>
      </c>
      <c r="DH85">
        <f t="shared" si="20"/>
        <v>0</v>
      </c>
      <c r="DI85">
        <f t="shared" si="21"/>
        <v>0</v>
      </c>
      <c r="DJ85">
        <f t="shared" si="38"/>
        <v>381.46</v>
      </c>
      <c r="DK85">
        <v>0</v>
      </c>
      <c r="DL85" t="s">
        <v>3</v>
      </c>
      <c r="DM85">
        <v>0</v>
      </c>
      <c r="DN85" t="s">
        <v>3</v>
      </c>
      <c r="DO85">
        <v>0</v>
      </c>
    </row>
    <row r="86" spans="1:119" x14ac:dyDescent="0.2">
      <c r="A86">
        <f>ROW(Source!A99)</f>
        <v>99</v>
      </c>
      <c r="B86">
        <v>32945098</v>
      </c>
      <c r="C86">
        <v>32950424</v>
      </c>
      <c r="D86">
        <v>31912334</v>
      </c>
      <c r="E86">
        <v>1</v>
      </c>
      <c r="F86">
        <v>1</v>
      </c>
      <c r="G86">
        <v>1</v>
      </c>
      <c r="H86">
        <v>3</v>
      </c>
      <c r="I86" t="s">
        <v>869</v>
      </c>
      <c r="J86" t="s">
        <v>870</v>
      </c>
      <c r="K86" t="s">
        <v>871</v>
      </c>
      <c r="L86">
        <v>1348</v>
      </c>
      <c r="N86">
        <v>1009</v>
      </c>
      <c r="O86" t="s">
        <v>33</v>
      </c>
      <c r="P86" t="s">
        <v>33</v>
      </c>
      <c r="Q86">
        <v>1000</v>
      </c>
      <c r="W86">
        <v>0</v>
      </c>
      <c r="X86">
        <v>748819973</v>
      </c>
      <c r="Y86">
        <f t="shared" si="32"/>
        <v>1.6800000000000001E-3</v>
      </c>
      <c r="AA86">
        <v>91223.01</v>
      </c>
      <c r="AB86">
        <v>0</v>
      </c>
      <c r="AC86">
        <v>0</v>
      </c>
      <c r="AD86">
        <v>0</v>
      </c>
      <c r="AE86">
        <v>91223.01</v>
      </c>
      <c r="AF86">
        <v>0</v>
      </c>
      <c r="AG86">
        <v>0</v>
      </c>
      <c r="AH86">
        <v>0</v>
      </c>
      <c r="AI86">
        <v>1</v>
      </c>
      <c r="AJ86">
        <v>1</v>
      </c>
      <c r="AK86">
        <v>1</v>
      </c>
      <c r="AL86">
        <v>1</v>
      </c>
      <c r="AM86">
        <v>-2</v>
      </c>
      <c r="AN86">
        <v>0</v>
      </c>
      <c r="AO86">
        <v>0</v>
      </c>
      <c r="AP86">
        <v>0</v>
      </c>
      <c r="AQ86">
        <v>1</v>
      </c>
      <c r="AR86">
        <v>0</v>
      </c>
      <c r="AS86" t="s">
        <v>3</v>
      </c>
      <c r="AT86">
        <v>1.6800000000000001E-3</v>
      </c>
      <c r="AU86" t="s">
        <v>3</v>
      </c>
      <c r="AV86">
        <v>0</v>
      </c>
      <c r="AW86">
        <v>2</v>
      </c>
      <c r="AX86">
        <v>32950432</v>
      </c>
      <c r="AY86">
        <v>1</v>
      </c>
      <c r="AZ86">
        <v>0</v>
      </c>
      <c r="BA86">
        <v>86</v>
      </c>
      <c r="BB86">
        <v>1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153.25465679999999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1</v>
      </c>
      <c r="BQ86">
        <v>153.25465679999999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1</v>
      </c>
      <c r="CV86">
        <v>0</v>
      </c>
      <c r="CW86">
        <v>0</v>
      </c>
      <c r="CX86">
        <f>ROUND(Y86*Source!I99,7)</f>
        <v>1.087E-4</v>
      </c>
      <c r="CY86">
        <f t="shared" si="33"/>
        <v>91223.01</v>
      </c>
      <c r="CZ86">
        <f t="shared" si="34"/>
        <v>91223.01</v>
      </c>
      <c r="DA86">
        <f t="shared" si="35"/>
        <v>1</v>
      </c>
      <c r="DB86">
        <f t="shared" si="36"/>
        <v>153.25</v>
      </c>
      <c r="DC86">
        <f t="shared" si="37"/>
        <v>0</v>
      </c>
      <c r="DD86" t="s">
        <v>3</v>
      </c>
      <c r="DE86" t="s">
        <v>3</v>
      </c>
      <c r="DF86">
        <f>ROUND(ROUND(AE86,2)*CX86,2)</f>
        <v>9.92</v>
      </c>
      <c r="DG86">
        <f t="shared" si="31"/>
        <v>0</v>
      </c>
      <c r="DH86">
        <f t="shared" si="20"/>
        <v>0</v>
      </c>
      <c r="DI86">
        <f t="shared" si="21"/>
        <v>0</v>
      </c>
      <c r="DJ86">
        <f t="shared" si="38"/>
        <v>9.92</v>
      </c>
      <c r="DK86">
        <v>1</v>
      </c>
      <c r="DL86" t="s">
        <v>3</v>
      </c>
      <c r="DM86">
        <v>0</v>
      </c>
      <c r="DN86" t="s">
        <v>3</v>
      </c>
      <c r="DO86">
        <v>0</v>
      </c>
    </row>
    <row r="87" spans="1:119" x14ac:dyDescent="0.2">
      <c r="A87">
        <f>ROW(Source!A99)</f>
        <v>99</v>
      </c>
      <c r="B87">
        <v>32945098</v>
      </c>
      <c r="C87">
        <v>32950424</v>
      </c>
      <c r="D87">
        <v>31839247</v>
      </c>
      <c r="E87">
        <v>114</v>
      </c>
      <c r="F87">
        <v>1</v>
      </c>
      <c r="G87">
        <v>1</v>
      </c>
      <c r="H87">
        <v>3</v>
      </c>
      <c r="I87" t="s">
        <v>248</v>
      </c>
      <c r="J87" t="s">
        <v>3</v>
      </c>
      <c r="K87" t="s">
        <v>249</v>
      </c>
      <c r="L87">
        <v>1346</v>
      </c>
      <c r="N87">
        <v>1009</v>
      </c>
      <c r="O87" t="s">
        <v>68</v>
      </c>
      <c r="P87" t="s">
        <v>68</v>
      </c>
      <c r="Q87">
        <v>1</v>
      </c>
      <c r="W87">
        <v>0</v>
      </c>
      <c r="X87">
        <v>553349952</v>
      </c>
      <c r="Y87">
        <f t="shared" si="32"/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1</v>
      </c>
      <c r="AJ87">
        <v>1</v>
      </c>
      <c r="AK87">
        <v>1</v>
      </c>
      <c r="AL87">
        <v>1</v>
      </c>
      <c r="AM87">
        <v>0</v>
      </c>
      <c r="AN87">
        <v>1</v>
      </c>
      <c r="AO87">
        <v>0</v>
      </c>
      <c r="AP87">
        <v>0</v>
      </c>
      <c r="AQ87">
        <v>0</v>
      </c>
      <c r="AR87">
        <v>0</v>
      </c>
      <c r="AS87" t="s">
        <v>3</v>
      </c>
      <c r="AT87">
        <v>0</v>
      </c>
      <c r="AU87" t="s">
        <v>3</v>
      </c>
      <c r="AV87">
        <v>0</v>
      </c>
      <c r="AW87">
        <v>2</v>
      </c>
      <c r="AX87">
        <v>32950433</v>
      </c>
      <c r="AY87">
        <v>1</v>
      </c>
      <c r="AZ87">
        <v>0</v>
      </c>
      <c r="BA87">
        <v>87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CV87">
        <v>0</v>
      </c>
      <c r="CW87">
        <v>0</v>
      </c>
      <c r="CX87">
        <f>ROUND(Y87*Source!I99,7)</f>
        <v>0</v>
      </c>
      <c r="CY87">
        <f t="shared" si="33"/>
        <v>0</v>
      </c>
      <c r="CZ87">
        <f t="shared" si="34"/>
        <v>0</v>
      </c>
      <c r="DA87">
        <f t="shared" si="35"/>
        <v>1</v>
      </c>
      <c r="DB87">
        <f t="shared" si="36"/>
        <v>0</v>
      </c>
      <c r="DC87">
        <f t="shared" si="37"/>
        <v>0</v>
      </c>
      <c r="DD87" t="s">
        <v>3</v>
      </c>
      <c r="DE87" t="s">
        <v>3</v>
      </c>
      <c r="DF87">
        <f>ROUND(ROUND(AE87,2)*CX87,2)</f>
        <v>0</v>
      </c>
      <c r="DG87">
        <f t="shared" si="31"/>
        <v>0</v>
      </c>
      <c r="DH87">
        <f t="shared" si="20"/>
        <v>0</v>
      </c>
      <c r="DI87">
        <f t="shared" si="21"/>
        <v>0</v>
      </c>
      <c r="DJ87">
        <f t="shared" si="38"/>
        <v>0</v>
      </c>
      <c r="DK87">
        <v>0</v>
      </c>
      <c r="DL87" t="s">
        <v>3</v>
      </c>
      <c r="DM87">
        <v>0</v>
      </c>
      <c r="DN87" t="s">
        <v>3</v>
      </c>
      <c r="DO87">
        <v>0</v>
      </c>
    </row>
    <row r="88" spans="1:119" x14ac:dyDescent="0.2">
      <c r="A88">
        <f>ROW(Source!A99)</f>
        <v>99</v>
      </c>
      <c r="B88">
        <v>32945098</v>
      </c>
      <c r="C88">
        <v>32950424</v>
      </c>
      <c r="D88">
        <v>31915088</v>
      </c>
      <c r="E88">
        <v>1</v>
      </c>
      <c r="F88">
        <v>1</v>
      </c>
      <c r="G88">
        <v>1</v>
      </c>
      <c r="H88">
        <v>3</v>
      </c>
      <c r="I88" t="s">
        <v>936</v>
      </c>
      <c r="J88" t="s">
        <v>937</v>
      </c>
      <c r="K88" t="s">
        <v>938</v>
      </c>
      <c r="L88">
        <v>1339</v>
      </c>
      <c r="N88">
        <v>1007</v>
      </c>
      <c r="O88" t="s">
        <v>639</v>
      </c>
      <c r="P88" t="s">
        <v>639</v>
      </c>
      <c r="Q88">
        <v>1</v>
      </c>
      <c r="W88">
        <v>0</v>
      </c>
      <c r="X88">
        <v>671638259</v>
      </c>
      <c r="Y88">
        <f t="shared" si="32"/>
        <v>7.5999999999999998E-2</v>
      </c>
      <c r="AA88">
        <v>4653.83</v>
      </c>
      <c r="AB88">
        <v>0</v>
      </c>
      <c r="AC88">
        <v>0</v>
      </c>
      <c r="AD88">
        <v>0</v>
      </c>
      <c r="AE88">
        <v>3878.19</v>
      </c>
      <c r="AF88">
        <v>0</v>
      </c>
      <c r="AG88">
        <v>0</v>
      </c>
      <c r="AH88">
        <v>0</v>
      </c>
      <c r="AI88">
        <v>1.2</v>
      </c>
      <c r="AJ88">
        <v>1</v>
      </c>
      <c r="AK88">
        <v>1</v>
      </c>
      <c r="AL88">
        <v>1</v>
      </c>
      <c r="AM88">
        <v>2</v>
      </c>
      <c r="AN88">
        <v>0</v>
      </c>
      <c r="AO88">
        <v>0</v>
      </c>
      <c r="AP88">
        <v>0</v>
      </c>
      <c r="AQ88">
        <v>1</v>
      </c>
      <c r="AR88">
        <v>0</v>
      </c>
      <c r="AS88" t="s">
        <v>3</v>
      </c>
      <c r="AT88">
        <v>7.5999999999999998E-2</v>
      </c>
      <c r="AU88" t="s">
        <v>3</v>
      </c>
      <c r="AV88">
        <v>0</v>
      </c>
      <c r="AW88">
        <v>2</v>
      </c>
      <c r="AX88">
        <v>32950434</v>
      </c>
      <c r="AY88">
        <v>1</v>
      </c>
      <c r="AZ88">
        <v>0</v>
      </c>
      <c r="BA88">
        <v>88</v>
      </c>
      <c r="BB88">
        <v>1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294.74243999999999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1</v>
      </c>
      <c r="BQ88">
        <v>294.74243999999999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1</v>
      </c>
      <c r="CV88">
        <v>0</v>
      </c>
      <c r="CW88">
        <v>0</v>
      </c>
      <c r="CX88">
        <f>ROUND(Y88*Source!I99,7)</f>
        <v>4.9189000000000004E-3</v>
      </c>
      <c r="CY88">
        <f t="shared" si="33"/>
        <v>4653.83</v>
      </c>
      <c r="CZ88">
        <f t="shared" si="34"/>
        <v>3878.19</v>
      </c>
      <c r="DA88">
        <f t="shared" si="35"/>
        <v>1.2</v>
      </c>
      <c r="DB88">
        <f t="shared" si="36"/>
        <v>294.74</v>
      </c>
      <c r="DC88">
        <f t="shared" si="37"/>
        <v>0</v>
      </c>
      <c r="DD88" t="s">
        <v>3</v>
      </c>
      <c r="DE88" t="s">
        <v>3</v>
      </c>
      <c r="DF88">
        <f>ROUND(ROUND(AE88*AI88,2)*CX88,2)</f>
        <v>22.89</v>
      </c>
      <c r="DG88">
        <f t="shared" si="31"/>
        <v>0</v>
      </c>
      <c r="DH88">
        <f t="shared" si="20"/>
        <v>0</v>
      </c>
      <c r="DI88">
        <f t="shared" si="21"/>
        <v>0</v>
      </c>
      <c r="DJ88">
        <f t="shared" si="38"/>
        <v>22.89</v>
      </c>
      <c r="DK88">
        <v>0</v>
      </c>
      <c r="DL88" t="s">
        <v>3</v>
      </c>
      <c r="DM88">
        <v>0</v>
      </c>
      <c r="DN88" t="s">
        <v>3</v>
      </c>
      <c r="DO88">
        <v>0</v>
      </c>
    </row>
    <row r="89" spans="1:119" x14ac:dyDescent="0.2">
      <c r="A89">
        <f>ROW(Source!A99)</f>
        <v>99</v>
      </c>
      <c r="B89">
        <v>32945098</v>
      </c>
      <c r="C89">
        <v>32950424</v>
      </c>
      <c r="D89">
        <v>31922244</v>
      </c>
      <c r="E89">
        <v>1</v>
      </c>
      <c r="F89">
        <v>1</v>
      </c>
      <c r="G89">
        <v>1</v>
      </c>
      <c r="H89">
        <v>3</v>
      </c>
      <c r="I89" t="s">
        <v>939</v>
      </c>
      <c r="J89" t="s">
        <v>940</v>
      </c>
      <c r="K89" t="s">
        <v>941</v>
      </c>
      <c r="L89">
        <v>1339</v>
      </c>
      <c r="N89">
        <v>1007</v>
      </c>
      <c r="O89" t="s">
        <v>639</v>
      </c>
      <c r="P89" t="s">
        <v>639</v>
      </c>
      <c r="Q89">
        <v>1</v>
      </c>
      <c r="W89">
        <v>0</v>
      </c>
      <c r="X89">
        <v>-845314982</v>
      </c>
      <c r="Y89">
        <f t="shared" si="32"/>
        <v>7.0000000000000007E-2</v>
      </c>
      <c r="AA89">
        <v>11182.97</v>
      </c>
      <c r="AB89">
        <v>0</v>
      </c>
      <c r="AC89">
        <v>0</v>
      </c>
      <c r="AD89">
        <v>0</v>
      </c>
      <c r="AE89">
        <v>5764.42</v>
      </c>
      <c r="AF89">
        <v>0</v>
      </c>
      <c r="AG89">
        <v>0</v>
      </c>
      <c r="AH89">
        <v>0</v>
      </c>
      <c r="AI89">
        <v>1.94</v>
      </c>
      <c r="AJ89">
        <v>1</v>
      </c>
      <c r="AK89">
        <v>1</v>
      </c>
      <c r="AL89">
        <v>1</v>
      </c>
      <c r="AM89">
        <v>2</v>
      </c>
      <c r="AN89">
        <v>0</v>
      </c>
      <c r="AO89">
        <v>0</v>
      </c>
      <c r="AP89">
        <v>0</v>
      </c>
      <c r="AQ89">
        <v>1</v>
      </c>
      <c r="AR89">
        <v>0</v>
      </c>
      <c r="AS89" t="s">
        <v>3</v>
      </c>
      <c r="AT89">
        <v>7.0000000000000007E-2</v>
      </c>
      <c r="AU89" t="s">
        <v>3</v>
      </c>
      <c r="AV89">
        <v>0</v>
      </c>
      <c r="AW89">
        <v>2</v>
      </c>
      <c r="AX89">
        <v>32950435</v>
      </c>
      <c r="AY89">
        <v>1</v>
      </c>
      <c r="AZ89">
        <v>0</v>
      </c>
      <c r="BA89">
        <v>89</v>
      </c>
      <c r="BB89">
        <v>1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403.50940000000003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1</v>
      </c>
      <c r="BQ89">
        <v>403.50940000000003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1</v>
      </c>
      <c r="CV89">
        <v>0</v>
      </c>
      <c r="CW89">
        <v>0</v>
      </c>
      <c r="CX89">
        <f>ROUND(Y89*Source!I99,7)</f>
        <v>4.5304999999999998E-3</v>
      </c>
      <c r="CY89">
        <f t="shared" si="33"/>
        <v>11182.97</v>
      </c>
      <c r="CZ89">
        <f t="shared" si="34"/>
        <v>5764.42</v>
      </c>
      <c r="DA89">
        <f t="shared" si="35"/>
        <v>1.94</v>
      </c>
      <c r="DB89">
        <f t="shared" si="36"/>
        <v>403.51</v>
      </c>
      <c r="DC89">
        <f t="shared" si="37"/>
        <v>0</v>
      </c>
      <c r="DD89" t="s">
        <v>3</v>
      </c>
      <c r="DE89" t="s">
        <v>3</v>
      </c>
      <c r="DF89">
        <f>ROUND(ROUND(AE89*AI89,2)*CX89,2)</f>
        <v>50.66</v>
      </c>
      <c r="DG89">
        <f t="shared" si="31"/>
        <v>0</v>
      </c>
      <c r="DH89">
        <f t="shared" si="20"/>
        <v>0</v>
      </c>
      <c r="DI89">
        <f t="shared" si="21"/>
        <v>0</v>
      </c>
      <c r="DJ89">
        <f t="shared" si="38"/>
        <v>50.66</v>
      </c>
      <c r="DK89">
        <v>0</v>
      </c>
      <c r="DL89" t="s">
        <v>3</v>
      </c>
      <c r="DM89">
        <v>0</v>
      </c>
      <c r="DN89" t="s">
        <v>3</v>
      </c>
      <c r="DO89">
        <v>0</v>
      </c>
    </row>
    <row r="90" spans="1:119" x14ac:dyDescent="0.2">
      <c r="A90">
        <f>ROW(Source!A99)</f>
        <v>99</v>
      </c>
      <c r="B90">
        <v>32945098</v>
      </c>
      <c r="C90">
        <v>32950424</v>
      </c>
      <c r="D90">
        <v>31841482</v>
      </c>
      <c r="E90">
        <v>114</v>
      </c>
      <c r="F90">
        <v>1</v>
      </c>
      <c r="G90">
        <v>1</v>
      </c>
      <c r="H90">
        <v>3</v>
      </c>
      <c r="I90" t="s">
        <v>251</v>
      </c>
      <c r="J90" t="s">
        <v>3</v>
      </c>
      <c r="K90" t="s">
        <v>252</v>
      </c>
      <c r="L90">
        <v>1327</v>
      </c>
      <c r="N90">
        <v>1005</v>
      </c>
      <c r="O90" t="s">
        <v>64</v>
      </c>
      <c r="P90" t="s">
        <v>64</v>
      </c>
      <c r="Q90">
        <v>1</v>
      </c>
      <c r="W90">
        <v>0</v>
      </c>
      <c r="X90">
        <v>-732808487</v>
      </c>
      <c r="Y90">
        <f t="shared" si="32"/>
        <v>100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1</v>
      </c>
      <c r="AJ90">
        <v>1</v>
      </c>
      <c r="AK90">
        <v>1</v>
      </c>
      <c r="AL90">
        <v>1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 t="s">
        <v>3</v>
      </c>
      <c r="AT90">
        <v>100</v>
      </c>
      <c r="AU90" t="s">
        <v>3</v>
      </c>
      <c r="AV90">
        <v>0</v>
      </c>
      <c r="AW90">
        <v>2</v>
      </c>
      <c r="AX90">
        <v>32950436</v>
      </c>
      <c r="AY90">
        <v>1</v>
      </c>
      <c r="AZ90">
        <v>0</v>
      </c>
      <c r="BA90">
        <v>90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CV90">
        <v>0</v>
      </c>
      <c r="CW90">
        <v>0</v>
      </c>
      <c r="CX90">
        <f>ROUND(Y90*Source!I99,7)</f>
        <v>6.4722</v>
      </c>
      <c r="CY90">
        <f t="shared" si="33"/>
        <v>0</v>
      </c>
      <c r="CZ90">
        <f t="shared" si="34"/>
        <v>0</v>
      </c>
      <c r="DA90">
        <f t="shared" si="35"/>
        <v>1</v>
      </c>
      <c r="DB90">
        <f t="shared" si="36"/>
        <v>0</v>
      </c>
      <c r="DC90">
        <f t="shared" si="37"/>
        <v>0</v>
      </c>
      <c r="DD90" t="s">
        <v>3</v>
      </c>
      <c r="DE90" t="s">
        <v>3</v>
      </c>
      <c r="DF90">
        <f t="shared" ref="DF90:DF97" si="39">ROUND(ROUND(AE90,2)*CX90,2)</f>
        <v>0</v>
      </c>
      <c r="DG90">
        <f t="shared" si="31"/>
        <v>0</v>
      </c>
      <c r="DH90">
        <f t="shared" si="20"/>
        <v>0</v>
      </c>
      <c r="DI90">
        <f t="shared" si="21"/>
        <v>0</v>
      </c>
      <c r="DJ90">
        <f t="shared" si="38"/>
        <v>0</v>
      </c>
      <c r="DK90">
        <v>0</v>
      </c>
      <c r="DL90" t="s">
        <v>3</v>
      </c>
      <c r="DM90">
        <v>0</v>
      </c>
      <c r="DN90" t="s">
        <v>3</v>
      </c>
      <c r="DO90">
        <v>0</v>
      </c>
    </row>
    <row r="91" spans="1:119" x14ac:dyDescent="0.2">
      <c r="A91">
        <f>ROW(Source!A104)</f>
        <v>104</v>
      </c>
      <c r="B91">
        <v>32945098</v>
      </c>
      <c r="C91">
        <v>32950741</v>
      </c>
      <c r="D91">
        <v>31838350</v>
      </c>
      <c r="E91">
        <v>114</v>
      </c>
      <c r="F91">
        <v>1</v>
      </c>
      <c r="G91">
        <v>1</v>
      </c>
      <c r="H91">
        <v>1</v>
      </c>
      <c r="I91" t="s">
        <v>846</v>
      </c>
      <c r="J91" t="s">
        <v>3</v>
      </c>
      <c r="K91" t="s">
        <v>847</v>
      </c>
      <c r="L91">
        <v>1191</v>
      </c>
      <c r="N91">
        <v>1013</v>
      </c>
      <c r="O91" t="s">
        <v>848</v>
      </c>
      <c r="P91" t="s">
        <v>848</v>
      </c>
      <c r="Q91">
        <v>1</v>
      </c>
      <c r="W91">
        <v>0</v>
      </c>
      <c r="X91">
        <v>370475345</v>
      </c>
      <c r="Y91">
        <f t="shared" si="32"/>
        <v>22.82</v>
      </c>
      <c r="AA91">
        <v>0</v>
      </c>
      <c r="AB91">
        <v>0</v>
      </c>
      <c r="AC91">
        <v>0</v>
      </c>
      <c r="AD91">
        <v>409.14</v>
      </c>
      <c r="AE91">
        <v>0</v>
      </c>
      <c r="AF91">
        <v>0</v>
      </c>
      <c r="AG91">
        <v>0</v>
      </c>
      <c r="AH91">
        <v>409.14</v>
      </c>
      <c r="AI91">
        <v>1</v>
      </c>
      <c r="AJ91">
        <v>1</v>
      </c>
      <c r="AK91">
        <v>1</v>
      </c>
      <c r="AL91">
        <v>1</v>
      </c>
      <c r="AM91">
        <v>-2</v>
      </c>
      <c r="AN91">
        <v>0</v>
      </c>
      <c r="AO91">
        <v>0</v>
      </c>
      <c r="AP91">
        <v>0</v>
      </c>
      <c r="AQ91">
        <v>1</v>
      </c>
      <c r="AR91">
        <v>0</v>
      </c>
      <c r="AS91" t="s">
        <v>3</v>
      </c>
      <c r="AT91">
        <v>22.82</v>
      </c>
      <c r="AU91" t="s">
        <v>3</v>
      </c>
      <c r="AV91">
        <v>1</v>
      </c>
      <c r="AW91">
        <v>2</v>
      </c>
      <c r="AX91">
        <v>32950742</v>
      </c>
      <c r="AY91">
        <v>1</v>
      </c>
      <c r="AZ91">
        <v>0</v>
      </c>
      <c r="BA91">
        <v>91</v>
      </c>
      <c r="BB91">
        <v>1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9336.5748000000003</v>
      </c>
      <c r="BN91">
        <v>22.82</v>
      </c>
      <c r="BO91">
        <v>0</v>
      </c>
      <c r="BP91">
        <v>1</v>
      </c>
      <c r="BQ91">
        <v>0</v>
      </c>
      <c r="BR91">
        <v>0</v>
      </c>
      <c r="BS91">
        <v>0</v>
      </c>
      <c r="BT91">
        <v>9336.5748000000003</v>
      </c>
      <c r="BU91">
        <v>22.82</v>
      </c>
      <c r="BV91">
        <v>0</v>
      </c>
      <c r="BW91">
        <v>1</v>
      </c>
      <c r="CU91">
        <f>ROUND(AT91*Source!I104*AH91*AL91,2)</f>
        <v>321.64999999999998</v>
      </c>
      <c r="CV91">
        <f>ROUND(Y91*Source!I104,7)</f>
        <v>0.78614899999999999</v>
      </c>
      <c r="CW91">
        <v>0</v>
      </c>
      <c r="CX91">
        <f>ROUND(Y91*Source!I104,7)</f>
        <v>0.78614899999999999</v>
      </c>
      <c r="CY91">
        <f>AD91</f>
        <v>409.14</v>
      </c>
      <c r="CZ91">
        <f>AH91</f>
        <v>409.14</v>
      </c>
      <c r="DA91">
        <f>AL91</f>
        <v>1</v>
      </c>
      <c r="DB91">
        <f t="shared" si="36"/>
        <v>9336.57</v>
      </c>
      <c r="DC91">
        <f t="shared" si="37"/>
        <v>0</v>
      </c>
      <c r="DD91" t="s">
        <v>3</v>
      </c>
      <c r="DE91" t="s">
        <v>3</v>
      </c>
      <c r="DF91">
        <f t="shared" si="39"/>
        <v>0</v>
      </c>
      <c r="DG91">
        <f t="shared" si="31"/>
        <v>0</v>
      </c>
      <c r="DH91">
        <f t="shared" si="20"/>
        <v>0</v>
      </c>
      <c r="DI91">
        <f t="shared" si="21"/>
        <v>321.64999999999998</v>
      </c>
      <c r="DJ91">
        <f>DI91</f>
        <v>321.64999999999998</v>
      </c>
      <c r="DK91">
        <v>1</v>
      </c>
      <c r="DL91" t="s">
        <v>3</v>
      </c>
      <c r="DM91">
        <v>0</v>
      </c>
      <c r="DN91" t="s">
        <v>3</v>
      </c>
      <c r="DO91">
        <v>0</v>
      </c>
    </row>
    <row r="92" spans="1:119" x14ac:dyDescent="0.2">
      <c r="A92">
        <f>ROW(Source!A104)</f>
        <v>104</v>
      </c>
      <c r="B92">
        <v>32945098</v>
      </c>
      <c r="C92">
        <v>32950741</v>
      </c>
      <c r="D92">
        <v>31844302</v>
      </c>
      <c r="E92">
        <v>114</v>
      </c>
      <c r="F92">
        <v>1</v>
      </c>
      <c r="G92">
        <v>1</v>
      </c>
      <c r="H92">
        <v>3</v>
      </c>
      <c r="I92" t="s">
        <v>31</v>
      </c>
      <c r="J92" t="s">
        <v>3</v>
      </c>
      <c r="K92" t="s">
        <v>32</v>
      </c>
      <c r="L92">
        <v>1348</v>
      </c>
      <c r="N92">
        <v>1009</v>
      </c>
      <c r="O92" t="s">
        <v>33</v>
      </c>
      <c r="P92" t="s">
        <v>33</v>
      </c>
      <c r="Q92">
        <v>1000</v>
      </c>
      <c r="W92">
        <v>0</v>
      </c>
      <c r="X92">
        <v>2102561428</v>
      </c>
      <c r="Y92">
        <f t="shared" si="32"/>
        <v>4.5999999999999996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1</v>
      </c>
      <c r="AJ92">
        <v>1</v>
      </c>
      <c r="AK92">
        <v>1</v>
      </c>
      <c r="AL92">
        <v>1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 t="s">
        <v>3</v>
      </c>
      <c r="AT92">
        <v>4.5999999999999996</v>
      </c>
      <c r="AU92" t="s">
        <v>3</v>
      </c>
      <c r="AV92">
        <v>0</v>
      </c>
      <c r="AW92">
        <v>2</v>
      </c>
      <c r="AX92">
        <v>32950743</v>
      </c>
      <c r="AY92">
        <v>1</v>
      </c>
      <c r="AZ92">
        <v>0</v>
      </c>
      <c r="BA92">
        <v>92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CV92">
        <v>0</v>
      </c>
      <c r="CW92">
        <v>0</v>
      </c>
      <c r="CX92">
        <f>ROUND(Y92*Source!I104,7)</f>
        <v>0.15847</v>
      </c>
      <c r="CY92">
        <f>AA92</f>
        <v>0</v>
      </c>
      <c r="CZ92">
        <f>AE92</f>
        <v>0</v>
      </c>
      <c r="DA92">
        <f>AI92</f>
        <v>1</v>
      </c>
      <c r="DB92">
        <f t="shared" si="36"/>
        <v>0</v>
      </c>
      <c r="DC92">
        <f t="shared" si="37"/>
        <v>0</v>
      </c>
      <c r="DD92" t="s">
        <v>3</v>
      </c>
      <c r="DE92" t="s">
        <v>3</v>
      </c>
      <c r="DF92">
        <f t="shared" si="39"/>
        <v>0</v>
      </c>
      <c r="DG92">
        <f t="shared" si="31"/>
        <v>0</v>
      </c>
      <c r="DH92">
        <f t="shared" si="20"/>
        <v>0</v>
      </c>
      <c r="DI92">
        <f t="shared" si="21"/>
        <v>0</v>
      </c>
      <c r="DJ92">
        <f>DF92</f>
        <v>0</v>
      </c>
      <c r="DK92">
        <v>0</v>
      </c>
      <c r="DL92" t="s">
        <v>3</v>
      </c>
      <c r="DM92">
        <v>0</v>
      </c>
      <c r="DN92" t="s">
        <v>3</v>
      </c>
      <c r="DO92">
        <v>0</v>
      </c>
    </row>
    <row r="93" spans="1:119" x14ac:dyDescent="0.2">
      <c r="A93">
        <f>ROW(Source!A106)</f>
        <v>106</v>
      </c>
      <c r="B93">
        <v>32945098</v>
      </c>
      <c r="C93">
        <v>32950801</v>
      </c>
      <c r="D93">
        <v>31838391</v>
      </c>
      <c r="E93">
        <v>114</v>
      </c>
      <c r="F93">
        <v>1</v>
      </c>
      <c r="G93">
        <v>1</v>
      </c>
      <c r="H93">
        <v>1</v>
      </c>
      <c r="I93" t="s">
        <v>856</v>
      </c>
      <c r="J93" t="s">
        <v>3</v>
      </c>
      <c r="K93" t="s">
        <v>857</v>
      </c>
      <c r="L93">
        <v>1191</v>
      </c>
      <c r="N93">
        <v>1013</v>
      </c>
      <c r="O93" t="s">
        <v>848</v>
      </c>
      <c r="P93" t="s">
        <v>848</v>
      </c>
      <c r="Q93">
        <v>1</v>
      </c>
      <c r="W93">
        <v>0</v>
      </c>
      <c r="X93">
        <v>-1833565283</v>
      </c>
      <c r="Y93">
        <f>(AT93*ROUND(1.15,7))</f>
        <v>96.220500000000001</v>
      </c>
      <c r="AA93">
        <v>0</v>
      </c>
      <c r="AB93">
        <v>0</v>
      </c>
      <c r="AC93">
        <v>0</v>
      </c>
      <c r="AD93">
        <v>446.68</v>
      </c>
      <c r="AE93">
        <v>0</v>
      </c>
      <c r="AF93">
        <v>0</v>
      </c>
      <c r="AG93">
        <v>0</v>
      </c>
      <c r="AH93">
        <v>446.68</v>
      </c>
      <c r="AI93">
        <v>1</v>
      </c>
      <c r="AJ93">
        <v>1</v>
      </c>
      <c r="AK93">
        <v>1</v>
      </c>
      <c r="AL93">
        <v>1</v>
      </c>
      <c r="AM93">
        <v>-2</v>
      </c>
      <c r="AN93">
        <v>0</v>
      </c>
      <c r="AO93">
        <v>0</v>
      </c>
      <c r="AP93">
        <v>1</v>
      </c>
      <c r="AQ93">
        <v>1</v>
      </c>
      <c r="AR93">
        <v>0</v>
      </c>
      <c r="AS93" t="s">
        <v>3</v>
      </c>
      <c r="AT93">
        <v>83.67</v>
      </c>
      <c r="AU93" t="s">
        <v>39</v>
      </c>
      <c r="AV93">
        <v>1</v>
      </c>
      <c r="AW93">
        <v>2</v>
      </c>
      <c r="AX93">
        <v>32950802</v>
      </c>
      <c r="AY93">
        <v>1</v>
      </c>
      <c r="AZ93">
        <v>0</v>
      </c>
      <c r="BA93">
        <v>93</v>
      </c>
      <c r="BB93">
        <v>1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37373.715600000003</v>
      </c>
      <c r="BN93">
        <v>83.67</v>
      </c>
      <c r="BO93">
        <v>0</v>
      </c>
      <c r="BP93">
        <v>1</v>
      </c>
      <c r="BQ93">
        <v>0</v>
      </c>
      <c r="BR93">
        <v>0</v>
      </c>
      <c r="BS93">
        <v>0</v>
      </c>
      <c r="BT93">
        <v>42979.772940000003</v>
      </c>
      <c r="BU93">
        <v>96.220500000000001</v>
      </c>
      <c r="BV93">
        <v>0</v>
      </c>
      <c r="BW93">
        <v>1</v>
      </c>
      <c r="CU93">
        <f>ROUND(AT93*Source!I106*AH93*AL93,2)</f>
        <v>1287.52</v>
      </c>
      <c r="CV93">
        <f>ROUND(Y93*Source!I106,7)</f>
        <v>3.3147962</v>
      </c>
      <c r="CW93">
        <v>0</v>
      </c>
      <c r="CX93">
        <f>ROUND(Y93*Source!I106,7)</f>
        <v>3.3147962</v>
      </c>
      <c r="CY93">
        <f>AD93</f>
        <v>446.68</v>
      </c>
      <c r="CZ93">
        <f>AH93</f>
        <v>446.68</v>
      </c>
      <c r="DA93">
        <f>AL93</f>
        <v>1</v>
      </c>
      <c r="DB93">
        <f>ROUND((ROUND(AT93*CZ93,2)*ROUND(1.15,7)),6)</f>
        <v>42979.777999999998</v>
      </c>
      <c r="DC93">
        <f>ROUND((ROUND(AT93*AG93,2)*ROUND(1.15,7)),6)</f>
        <v>0</v>
      </c>
      <c r="DD93" t="s">
        <v>3</v>
      </c>
      <c r="DE93" t="s">
        <v>3</v>
      </c>
      <c r="DF93">
        <f t="shared" si="39"/>
        <v>0</v>
      </c>
      <c r="DG93">
        <f t="shared" si="31"/>
        <v>0</v>
      </c>
      <c r="DH93">
        <f t="shared" si="20"/>
        <v>0</v>
      </c>
      <c r="DI93">
        <f t="shared" si="21"/>
        <v>1480.65</v>
      </c>
      <c r="DJ93">
        <f>DI93</f>
        <v>1480.65</v>
      </c>
      <c r="DK93">
        <v>1</v>
      </c>
      <c r="DL93" t="s">
        <v>3</v>
      </c>
      <c r="DM93">
        <v>0</v>
      </c>
      <c r="DN93" t="s">
        <v>3</v>
      </c>
      <c r="DO93">
        <v>0</v>
      </c>
    </row>
    <row r="94" spans="1:119" x14ac:dyDescent="0.2">
      <c r="A94">
        <f>ROW(Source!A106)</f>
        <v>106</v>
      </c>
      <c r="B94">
        <v>32945098</v>
      </c>
      <c r="C94">
        <v>32950801</v>
      </c>
      <c r="D94">
        <v>31838589</v>
      </c>
      <c r="E94">
        <v>114</v>
      </c>
      <c r="F94">
        <v>1</v>
      </c>
      <c r="G94">
        <v>1</v>
      </c>
      <c r="H94">
        <v>1</v>
      </c>
      <c r="I94" t="s">
        <v>849</v>
      </c>
      <c r="J94" t="s">
        <v>3</v>
      </c>
      <c r="K94" t="s">
        <v>850</v>
      </c>
      <c r="L94">
        <v>1191</v>
      </c>
      <c r="N94">
        <v>1013</v>
      </c>
      <c r="O94" t="s">
        <v>848</v>
      </c>
      <c r="P94" t="s">
        <v>848</v>
      </c>
      <c r="Q94">
        <v>1</v>
      </c>
      <c r="W94">
        <v>0</v>
      </c>
      <c r="X94">
        <v>-1417349443</v>
      </c>
      <c r="Y94">
        <f>(AT94*ROUND(1.25,7))</f>
        <v>1.675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1</v>
      </c>
      <c r="AJ94">
        <v>1</v>
      </c>
      <c r="AK94">
        <v>1</v>
      </c>
      <c r="AL94">
        <v>1</v>
      </c>
      <c r="AM94">
        <v>-2</v>
      </c>
      <c r="AN94">
        <v>0</v>
      </c>
      <c r="AO94">
        <v>0</v>
      </c>
      <c r="AP94">
        <v>1</v>
      </c>
      <c r="AQ94">
        <v>1</v>
      </c>
      <c r="AR94">
        <v>0</v>
      </c>
      <c r="AS94" t="s">
        <v>3</v>
      </c>
      <c r="AT94">
        <v>1.34</v>
      </c>
      <c r="AU94" t="s">
        <v>38</v>
      </c>
      <c r="AV94">
        <v>2</v>
      </c>
      <c r="AW94">
        <v>2</v>
      </c>
      <c r="AX94">
        <v>32950803</v>
      </c>
      <c r="AY94">
        <v>1</v>
      </c>
      <c r="AZ94">
        <v>0</v>
      </c>
      <c r="BA94">
        <v>94</v>
      </c>
      <c r="BB94">
        <v>1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CV94">
        <v>0</v>
      </c>
      <c r="CW94">
        <v>0</v>
      </c>
      <c r="CX94">
        <f>ROUND(Y94*Source!I106,7)</f>
        <v>5.77038E-2</v>
      </c>
      <c r="CY94">
        <f>AD94</f>
        <v>0</v>
      </c>
      <c r="CZ94">
        <f>AH94</f>
        <v>0</v>
      </c>
      <c r="DA94">
        <f>AL94</f>
        <v>1</v>
      </c>
      <c r="DB94">
        <f>ROUND((ROUND(AT94*CZ94,2)*ROUND(1.25,7)),6)</f>
        <v>0</v>
      </c>
      <c r="DC94">
        <f>ROUND((ROUND(AT94*AG94,2)*ROUND(1.25,7)),6)</f>
        <v>0</v>
      </c>
      <c r="DD94" t="s">
        <v>3</v>
      </c>
      <c r="DE94" t="s">
        <v>3</v>
      </c>
      <c r="DF94">
        <f t="shared" si="39"/>
        <v>0</v>
      </c>
      <c r="DG94">
        <f t="shared" si="31"/>
        <v>0</v>
      </c>
      <c r="DH94">
        <f t="shared" si="20"/>
        <v>0</v>
      </c>
      <c r="DI94">
        <f t="shared" si="21"/>
        <v>0</v>
      </c>
      <c r="DJ94">
        <f>DI94</f>
        <v>0</v>
      </c>
      <c r="DK94">
        <v>0</v>
      </c>
      <c r="DL94" t="s">
        <v>3</v>
      </c>
      <c r="DM94">
        <v>0</v>
      </c>
      <c r="DN94" t="s">
        <v>3</v>
      </c>
      <c r="DO94">
        <v>0</v>
      </c>
    </row>
    <row r="95" spans="1:119" x14ac:dyDescent="0.2">
      <c r="A95">
        <f>ROW(Source!A106)</f>
        <v>106</v>
      </c>
      <c r="B95">
        <v>32945098</v>
      </c>
      <c r="C95">
        <v>32950801</v>
      </c>
      <c r="D95">
        <v>31966072</v>
      </c>
      <c r="E95">
        <v>1</v>
      </c>
      <c r="F95">
        <v>1</v>
      </c>
      <c r="G95">
        <v>1</v>
      </c>
      <c r="H95">
        <v>2</v>
      </c>
      <c r="I95" t="s">
        <v>944</v>
      </c>
      <c r="J95" t="s">
        <v>945</v>
      </c>
      <c r="K95" t="s">
        <v>946</v>
      </c>
      <c r="L95">
        <v>1368</v>
      </c>
      <c r="N95">
        <v>1011</v>
      </c>
      <c r="O95" t="s">
        <v>854</v>
      </c>
      <c r="P95" t="s">
        <v>854</v>
      </c>
      <c r="Q95">
        <v>1</v>
      </c>
      <c r="W95">
        <v>0</v>
      </c>
      <c r="X95">
        <v>645920724</v>
      </c>
      <c r="Y95">
        <f>(AT95*ROUND(1.25,7))</f>
        <v>2.5000000000000001E-2</v>
      </c>
      <c r="AA95">
        <v>0</v>
      </c>
      <c r="AB95">
        <v>1568.18</v>
      </c>
      <c r="AC95">
        <v>578.04999999999995</v>
      </c>
      <c r="AD95">
        <v>0</v>
      </c>
      <c r="AE95">
        <v>0</v>
      </c>
      <c r="AF95">
        <v>1568.18</v>
      </c>
      <c r="AG95">
        <v>578.04999999999995</v>
      </c>
      <c r="AH95">
        <v>0</v>
      </c>
      <c r="AI95">
        <v>1</v>
      </c>
      <c r="AJ95">
        <v>1</v>
      </c>
      <c r="AK95">
        <v>1</v>
      </c>
      <c r="AL95">
        <v>1</v>
      </c>
      <c r="AM95">
        <v>-2</v>
      </c>
      <c r="AN95">
        <v>0</v>
      </c>
      <c r="AO95">
        <v>0</v>
      </c>
      <c r="AP95">
        <v>1</v>
      </c>
      <c r="AQ95">
        <v>1</v>
      </c>
      <c r="AR95">
        <v>0</v>
      </c>
      <c r="AS95" t="s">
        <v>3</v>
      </c>
      <c r="AT95">
        <v>0.02</v>
      </c>
      <c r="AU95" t="s">
        <v>38</v>
      </c>
      <c r="AV95">
        <v>1</v>
      </c>
      <c r="AW95">
        <v>2</v>
      </c>
      <c r="AX95">
        <v>32950804</v>
      </c>
      <c r="AY95">
        <v>1</v>
      </c>
      <c r="AZ95">
        <v>0</v>
      </c>
      <c r="BA95">
        <v>95</v>
      </c>
      <c r="BB95">
        <v>1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31.363600000000002</v>
      </c>
      <c r="BL95">
        <v>11.561</v>
      </c>
      <c r="BM95">
        <v>0</v>
      </c>
      <c r="BN95">
        <v>0</v>
      </c>
      <c r="BO95">
        <v>0.02</v>
      </c>
      <c r="BP95">
        <v>1</v>
      </c>
      <c r="BQ95">
        <v>0</v>
      </c>
      <c r="BR95">
        <v>39.204500000000003</v>
      </c>
      <c r="BS95">
        <v>14.45125</v>
      </c>
      <c r="BT95">
        <v>0</v>
      </c>
      <c r="BU95">
        <v>0</v>
      </c>
      <c r="BV95">
        <v>2.5000000000000001E-2</v>
      </c>
      <c r="BW95">
        <v>1</v>
      </c>
      <c r="CV95">
        <v>0</v>
      </c>
      <c r="CW95">
        <f>ROUND(Y95*Source!I106*DO95,7)</f>
        <v>8.6129999999999996E-4</v>
      </c>
      <c r="CX95">
        <f>ROUND(Y95*Source!I106,7)</f>
        <v>8.6129999999999996E-4</v>
      </c>
      <c r="CY95">
        <f>AB95</f>
        <v>1568.18</v>
      </c>
      <c r="CZ95">
        <f>AF95</f>
        <v>1568.18</v>
      </c>
      <c r="DA95">
        <f>AJ95</f>
        <v>1</v>
      </c>
      <c r="DB95">
        <f>ROUND((ROUND(AT95*CZ95,2)*ROUND(1.25,7)),6)</f>
        <v>39.200000000000003</v>
      </c>
      <c r="DC95">
        <f>ROUND((ROUND(AT95*AG95,2)*ROUND(1.25,7)),6)</f>
        <v>14.45</v>
      </c>
      <c r="DD95" t="s">
        <v>3</v>
      </c>
      <c r="DE95" t="s">
        <v>3</v>
      </c>
      <c r="DF95">
        <f t="shared" si="39"/>
        <v>0</v>
      </c>
      <c r="DG95">
        <f t="shared" si="31"/>
        <v>1.35</v>
      </c>
      <c r="DH95">
        <f t="shared" si="20"/>
        <v>0.5</v>
      </c>
      <c r="DI95">
        <f t="shared" si="21"/>
        <v>0</v>
      </c>
      <c r="DJ95">
        <f>DG95+DH95</f>
        <v>1.85</v>
      </c>
      <c r="DK95">
        <v>1</v>
      </c>
      <c r="DL95" t="s">
        <v>947</v>
      </c>
      <c r="DM95">
        <v>5</v>
      </c>
      <c r="DN95" t="s">
        <v>848</v>
      </c>
      <c r="DO95">
        <v>1</v>
      </c>
    </row>
    <row r="96" spans="1:119" x14ac:dyDescent="0.2">
      <c r="A96">
        <f>ROW(Source!A106)</f>
        <v>106</v>
      </c>
      <c r="B96">
        <v>32945098</v>
      </c>
      <c r="C96">
        <v>32950801</v>
      </c>
      <c r="D96">
        <v>31966102</v>
      </c>
      <c r="E96">
        <v>1</v>
      </c>
      <c r="F96">
        <v>1</v>
      </c>
      <c r="G96">
        <v>1</v>
      </c>
      <c r="H96">
        <v>2</v>
      </c>
      <c r="I96" t="s">
        <v>851</v>
      </c>
      <c r="J96" t="s">
        <v>852</v>
      </c>
      <c r="K96" t="s">
        <v>853</v>
      </c>
      <c r="L96">
        <v>1368</v>
      </c>
      <c r="N96">
        <v>1011</v>
      </c>
      <c r="O96" t="s">
        <v>854</v>
      </c>
      <c r="P96" t="s">
        <v>854</v>
      </c>
      <c r="Q96">
        <v>1</v>
      </c>
      <c r="W96">
        <v>0</v>
      </c>
      <c r="X96">
        <v>-92307625</v>
      </c>
      <c r="Y96">
        <f>(AT96*ROUND(1.25,7))</f>
        <v>0.375</v>
      </c>
      <c r="AA96">
        <v>0</v>
      </c>
      <c r="AB96">
        <v>54.86</v>
      </c>
      <c r="AC96">
        <v>446.68</v>
      </c>
      <c r="AD96">
        <v>0</v>
      </c>
      <c r="AE96">
        <v>0</v>
      </c>
      <c r="AF96">
        <v>37.32</v>
      </c>
      <c r="AG96">
        <v>446.68</v>
      </c>
      <c r="AH96">
        <v>0</v>
      </c>
      <c r="AI96">
        <v>1</v>
      </c>
      <c r="AJ96">
        <v>1.47</v>
      </c>
      <c r="AK96">
        <v>1</v>
      </c>
      <c r="AL96">
        <v>1</v>
      </c>
      <c r="AM96">
        <v>2</v>
      </c>
      <c r="AN96">
        <v>0</v>
      </c>
      <c r="AO96">
        <v>0</v>
      </c>
      <c r="AP96">
        <v>1</v>
      </c>
      <c r="AQ96">
        <v>1</v>
      </c>
      <c r="AR96">
        <v>0</v>
      </c>
      <c r="AS96" t="s">
        <v>3</v>
      </c>
      <c r="AT96">
        <v>0.3</v>
      </c>
      <c r="AU96" t="s">
        <v>38</v>
      </c>
      <c r="AV96">
        <v>1</v>
      </c>
      <c r="AW96">
        <v>2</v>
      </c>
      <c r="AX96">
        <v>32950805</v>
      </c>
      <c r="AY96">
        <v>1</v>
      </c>
      <c r="AZ96">
        <v>0</v>
      </c>
      <c r="BA96">
        <v>96</v>
      </c>
      <c r="BB96">
        <v>1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11.196</v>
      </c>
      <c r="BL96">
        <v>134.00399999999999</v>
      </c>
      <c r="BM96">
        <v>0</v>
      </c>
      <c r="BN96">
        <v>0</v>
      </c>
      <c r="BO96">
        <v>0.3</v>
      </c>
      <c r="BP96">
        <v>1</v>
      </c>
      <c r="BQ96">
        <v>0</v>
      </c>
      <c r="BR96">
        <v>13.995000000000001</v>
      </c>
      <c r="BS96">
        <v>167.505</v>
      </c>
      <c r="BT96">
        <v>0</v>
      </c>
      <c r="BU96">
        <v>0</v>
      </c>
      <c r="BV96">
        <v>0.375</v>
      </c>
      <c r="BW96">
        <v>1</v>
      </c>
      <c r="CV96">
        <v>0</v>
      </c>
      <c r="CW96">
        <f>ROUND(Y96*Source!I106*DO96,7)</f>
        <v>1.2918799999999999E-2</v>
      </c>
      <c r="CX96">
        <f>ROUND(Y96*Source!I106,7)</f>
        <v>1.2918799999999999E-2</v>
      </c>
      <c r="CY96">
        <f>AB96</f>
        <v>54.86</v>
      </c>
      <c r="CZ96">
        <f>AF96</f>
        <v>37.32</v>
      </c>
      <c r="DA96">
        <f>AJ96</f>
        <v>1.47</v>
      </c>
      <c r="DB96">
        <f>ROUND((ROUND(AT96*CZ96,2)*ROUND(1.25,7)),6)</f>
        <v>14</v>
      </c>
      <c r="DC96">
        <f>ROUND((ROUND(AT96*AG96,2)*ROUND(1.25,7)),6)</f>
        <v>167.5</v>
      </c>
      <c r="DD96" t="s">
        <v>3</v>
      </c>
      <c r="DE96" t="s">
        <v>3</v>
      </c>
      <c r="DF96">
        <f t="shared" si="39"/>
        <v>0</v>
      </c>
      <c r="DG96">
        <f>ROUND(ROUND(AF96*AJ96,2)*CX96,2)</f>
        <v>0.71</v>
      </c>
      <c r="DH96">
        <f t="shared" si="20"/>
        <v>5.77</v>
      </c>
      <c r="DI96">
        <f t="shared" si="21"/>
        <v>0</v>
      </c>
      <c r="DJ96">
        <f>DG96+DH96</f>
        <v>6.4799999999999995</v>
      </c>
      <c r="DK96">
        <v>0</v>
      </c>
      <c r="DL96" t="s">
        <v>855</v>
      </c>
      <c r="DM96">
        <v>3</v>
      </c>
      <c r="DN96" t="s">
        <v>848</v>
      </c>
      <c r="DO96">
        <v>1</v>
      </c>
    </row>
    <row r="97" spans="1:119" x14ac:dyDescent="0.2">
      <c r="A97">
        <f>ROW(Source!A106)</f>
        <v>106</v>
      </c>
      <c r="B97">
        <v>32945098</v>
      </c>
      <c r="C97">
        <v>32950801</v>
      </c>
      <c r="D97">
        <v>31966208</v>
      </c>
      <c r="E97">
        <v>1</v>
      </c>
      <c r="F97">
        <v>1</v>
      </c>
      <c r="G97">
        <v>1</v>
      </c>
      <c r="H97">
        <v>2</v>
      </c>
      <c r="I97" t="s">
        <v>948</v>
      </c>
      <c r="J97" t="s">
        <v>949</v>
      </c>
      <c r="K97" t="s">
        <v>950</v>
      </c>
      <c r="L97">
        <v>1368</v>
      </c>
      <c r="N97">
        <v>1011</v>
      </c>
      <c r="O97" t="s">
        <v>854</v>
      </c>
      <c r="P97" t="s">
        <v>854</v>
      </c>
      <c r="Q97">
        <v>1</v>
      </c>
      <c r="W97">
        <v>0</v>
      </c>
      <c r="X97">
        <v>876597859</v>
      </c>
      <c r="Y97">
        <f>(AT97*ROUND(1.25,7))</f>
        <v>1.2749999999999999</v>
      </c>
      <c r="AA97">
        <v>0</v>
      </c>
      <c r="AB97">
        <v>3.4</v>
      </c>
      <c r="AC97">
        <v>446.68</v>
      </c>
      <c r="AD97">
        <v>0</v>
      </c>
      <c r="AE97">
        <v>0</v>
      </c>
      <c r="AF97">
        <v>2.31</v>
      </c>
      <c r="AG97">
        <v>446.68</v>
      </c>
      <c r="AH97">
        <v>0</v>
      </c>
      <c r="AI97">
        <v>1</v>
      </c>
      <c r="AJ97">
        <v>1.47</v>
      </c>
      <c r="AK97">
        <v>1</v>
      </c>
      <c r="AL97">
        <v>1</v>
      </c>
      <c r="AM97">
        <v>2</v>
      </c>
      <c r="AN97">
        <v>0</v>
      </c>
      <c r="AO97">
        <v>0</v>
      </c>
      <c r="AP97">
        <v>1</v>
      </c>
      <c r="AQ97">
        <v>1</v>
      </c>
      <c r="AR97">
        <v>0</v>
      </c>
      <c r="AS97" t="s">
        <v>3</v>
      </c>
      <c r="AT97">
        <v>1.02</v>
      </c>
      <c r="AU97" t="s">
        <v>38</v>
      </c>
      <c r="AV97">
        <v>1</v>
      </c>
      <c r="AW97">
        <v>2</v>
      </c>
      <c r="AX97">
        <v>32950806</v>
      </c>
      <c r="AY97">
        <v>1</v>
      </c>
      <c r="AZ97">
        <v>0</v>
      </c>
      <c r="BA97">
        <v>97</v>
      </c>
      <c r="BB97">
        <v>1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2.3562000000000003</v>
      </c>
      <c r="BL97">
        <v>455.61360000000002</v>
      </c>
      <c r="BM97">
        <v>0</v>
      </c>
      <c r="BN97">
        <v>0</v>
      </c>
      <c r="BO97">
        <v>1.02</v>
      </c>
      <c r="BP97">
        <v>1</v>
      </c>
      <c r="BQ97">
        <v>0</v>
      </c>
      <c r="BR97">
        <v>2.9452499999999997</v>
      </c>
      <c r="BS97">
        <v>569.51699999999994</v>
      </c>
      <c r="BT97">
        <v>0</v>
      </c>
      <c r="BU97">
        <v>0</v>
      </c>
      <c r="BV97">
        <v>1.2749999999999999</v>
      </c>
      <c r="BW97">
        <v>1</v>
      </c>
      <c r="CV97">
        <v>0</v>
      </c>
      <c r="CW97">
        <f>ROUND(Y97*Source!I106*DO97,7)</f>
        <v>4.3923799999999999E-2</v>
      </c>
      <c r="CX97">
        <f>ROUND(Y97*Source!I106,7)</f>
        <v>4.3923799999999999E-2</v>
      </c>
      <c r="CY97">
        <f>AB97</f>
        <v>3.4</v>
      </c>
      <c r="CZ97">
        <f>AF97</f>
        <v>2.31</v>
      </c>
      <c r="DA97">
        <f>AJ97</f>
        <v>1.47</v>
      </c>
      <c r="DB97">
        <f>ROUND((ROUND(AT97*CZ97,2)*ROUND(1.25,7)),6)</f>
        <v>2.95</v>
      </c>
      <c r="DC97">
        <f>ROUND((ROUND(AT97*AG97,2)*ROUND(1.25,7)),6)</f>
        <v>569.51250000000005</v>
      </c>
      <c r="DD97" t="s">
        <v>3</v>
      </c>
      <c r="DE97" t="s">
        <v>3</v>
      </c>
      <c r="DF97">
        <f t="shared" si="39"/>
        <v>0</v>
      </c>
      <c r="DG97">
        <f>ROUND(ROUND(AF97*AJ97,2)*CX97,2)</f>
        <v>0.15</v>
      </c>
      <c r="DH97">
        <f t="shared" si="20"/>
        <v>19.62</v>
      </c>
      <c r="DI97">
        <f t="shared" si="21"/>
        <v>0</v>
      </c>
      <c r="DJ97">
        <f>DG97+DH97</f>
        <v>19.77</v>
      </c>
      <c r="DK97">
        <v>0</v>
      </c>
      <c r="DL97" t="s">
        <v>855</v>
      </c>
      <c r="DM97">
        <v>3</v>
      </c>
      <c r="DN97" t="s">
        <v>848</v>
      </c>
      <c r="DO97">
        <v>1</v>
      </c>
    </row>
    <row r="98" spans="1:119" x14ac:dyDescent="0.2">
      <c r="A98">
        <f>ROW(Source!A106)</f>
        <v>106</v>
      </c>
      <c r="B98">
        <v>32945098</v>
      </c>
      <c r="C98">
        <v>32950801</v>
      </c>
      <c r="D98">
        <v>31910697</v>
      </c>
      <c r="E98">
        <v>1</v>
      </c>
      <c r="F98">
        <v>1</v>
      </c>
      <c r="G98">
        <v>1</v>
      </c>
      <c r="H98">
        <v>3</v>
      </c>
      <c r="I98" t="s">
        <v>951</v>
      </c>
      <c r="J98" t="s">
        <v>952</v>
      </c>
      <c r="K98" t="s">
        <v>953</v>
      </c>
      <c r="L98">
        <v>1339</v>
      </c>
      <c r="N98">
        <v>1007</v>
      </c>
      <c r="O98" t="s">
        <v>639</v>
      </c>
      <c r="P98" t="s">
        <v>639</v>
      </c>
      <c r="Q98">
        <v>1</v>
      </c>
      <c r="W98">
        <v>0</v>
      </c>
      <c r="X98">
        <v>-1879317523</v>
      </c>
      <c r="Y98">
        <f>AT98</f>
        <v>0.74</v>
      </c>
      <c r="AA98">
        <v>32.85</v>
      </c>
      <c r="AB98">
        <v>0</v>
      </c>
      <c r="AC98">
        <v>0</v>
      </c>
      <c r="AD98">
        <v>0</v>
      </c>
      <c r="AE98">
        <v>35.71</v>
      </c>
      <c r="AF98">
        <v>0</v>
      </c>
      <c r="AG98">
        <v>0</v>
      </c>
      <c r="AH98">
        <v>0</v>
      </c>
      <c r="AI98">
        <v>0.92</v>
      </c>
      <c r="AJ98">
        <v>1</v>
      </c>
      <c r="AK98">
        <v>1</v>
      </c>
      <c r="AL98">
        <v>1</v>
      </c>
      <c r="AM98">
        <v>2</v>
      </c>
      <c r="AN98">
        <v>0</v>
      </c>
      <c r="AO98">
        <v>0</v>
      </c>
      <c r="AP98">
        <v>0</v>
      </c>
      <c r="AQ98">
        <v>1</v>
      </c>
      <c r="AR98">
        <v>0</v>
      </c>
      <c r="AS98" t="s">
        <v>3</v>
      </c>
      <c r="AT98">
        <v>0.74</v>
      </c>
      <c r="AU98" t="s">
        <v>3</v>
      </c>
      <c r="AV98">
        <v>0</v>
      </c>
      <c r="AW98">
        <v>2</v>
      </c>
      <c r="AX98">
        <v>32950807</v>
      </c>
      <c r="AY98">
        <v>1</v>
      </c>
      <c r="AZ98">
        <v>0</v>
      </c>
      <c r="BA98">
        <v>98</v>
      </c>
      <c r="BB98">
        <v>1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26.4254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1</v>
      </c>
      <c r="BQ98">
        <v>26.4254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1</v>
      </c>
      <c r="CV98">
        <v>0</v>
      </c>
      <c r="CW98">
        <v>0</v>
      </c>
      <c r="CX98">
        <f>ROUND(Y98*Source!I106,7)</f>
        <v>2.5492999999999998E-2</v>
      </c>
      <c r="CY98">
        <f>AA98</f>
        <v>32.85</v>
      </c>
      <c r="CZ98">
        <f>AE98</f>
        <v>35.71</v>
      </c>
      <c r="DA98">
        <f>AI98</f>
        <v>0.92</v>
      </c>
      <c r="DB98">
        <f>ROUND(ROUND(AT98*CZ98,2),6)</f>
        <v>26.43</v>
      </c>
      <c r="DC98">
        <f>ROUND(ROUND(AT98*AG98,2),6)</f>
        <v>0</v>
      </c>
      <c r="DD98" t="s">
        <v>3</v>
      </c>
      <c r="DE98" t="s">
        <v>3</v>
      </c>
      <c r="DF98">
        <f>ROUND(ROUND(AE98*AI98,2)*CX98,2)</f>
        <v>0.84</v>
      </c>
      <c r="DG98">
        <f>ROUND(ROUND(AF98,2)*CX98,2)</f>
        <v>0</v>
      </c>
      <c r="DH98">
        <f t="shared" si="20"/>
        <v>0</v>
      </c>
      <c r="DI98">
        <f t="shared" si="21"/>
        <v>0</v>
      </c>
      <c r="DJ98">
        <f>DF98</f>
        <v>0.84</v>
      </c>
      <c r="DK98">
        <v>0</v>
      </c>
      <c r="DL98" t="s">
        <v>3</v>
      </c>
      <c r="DM98">
        <v>0</v>
      </c>
      <c r="DN98" t="s">
        <v>3</v>
      </c>
      <c r="DO98">
        <v>0</v>
      </c>
    </row>
    <row r="99" spans="1:119" x14ac:dyDescent="0.2">
      <c r="A99">
        <f>ROW(Source!A106)</f>
        <v>106</v>
      </c>
      <c r="B99">
        <v>32945098</v>
      </c>
      <c r="C99">
        <v>32950801</v>
      </c>
      <c r="D99">
        <v>31839816</v>
      </c>
      <c r="E99">
        <v>114</v>
      </c>
      <c r="F99">
        <v>1</v>
      </c>
      <c r="G99">
        <v>1</v>
      </c>
      <c r="H99">
        <v>3</v>
      </c>
      <c r="I99" t="s">
        <v>282</v>
      </c>
      <c r="J99" t="s">
        <v>3</v>
      </c>
      <c r="K99" t="s">
        <v>283</v>
      </c>
      <c r="L99">
        <v>1348</v>
      </c>
      <c r="N99">
        <v>1009</v>
      </c>
      <c r="O99" t="s">
        <v>33</v>
      </c>
      <c r="P99" t="s">
        <v>33</v>
      </c>
      <c r="Q99">
        <v>1000</v>
      </c>
      <c r="W99">
        <v>0</v>
      </c>
      <c r="X99">
        <v>1880203204</v>
      </c>
      <c r="Y99">
        <f>AT99</f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1</v>
      </c>
      <c r="AJ99">
        <v>1</v>
      </c>
      <c r="AK99">
        <v>1</v>
      </c>
      <c r="AL99">
        <v>1</v>
      </c>
      <c r="AM99">
        <v>0</v>
      </c>
      <c r="AN99">
        <v>1</v>
      </c>
      <c r="AO99">
        <v>0</v>
      </c>
      <c r="AP99">
        <v>0</v>
      </c>
      <c r="AQ99">
        <v>0</v>
      </c>
      <c r="AR99">
        <v>0</v>
      </c>
      <c r="AS99" t="s">
        <v>3</v>
      </c>
      <c r="AT99">
        <v>0</v>
      </c>
      <c r="AU99" t="s">
        <v>3</v>
      </c>
      <c r="AV99">
        <v>0</v>
      </c>
      <c r="AW99">
        <v>2</v>
      </c>
      <c r="AX99">
        <v>32950808</v>
      </c>
      <c r="AY99">
        <v>1</v>
      </c>
      <c r="AZ99">
        <v>0</v>
      </c>
      <c r="BA99">
        <v>99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CV99">
        <v>0</v>
      </c>
      <c r="CW99">
        <v>0</v>
      </c>
      <c r="CX99">
        <f>ROUND(Y99*Source!I106,7)</f>
        <v>0</v>
      </c>
      <c r="CY99">
        <f>AA99</f>
        <v>0</v>
      </c>
      <c r="CZ99">
        <f>AE99</f>
        <v>0</v>
      </c>
      <c r="DA99">
        <f>AI99</f>
        <v>1</v>
      </c>
      <c r="DB99">
        <f>ROUND(ROUND(AT99*CZ99,2),6)</f>
        <v>0</v>
      </c>
      <c r="DC99">
        <f>ROUND(ROUND(AT99*AG99,2),6)</f>
        <v>0</v>
      </c>
      <c r="DD99" t="s">
        <v>3</v>
      </c>
      <c r="DE99" t="s">
        <v>3</v>
      </c>
      <c r="DF99">
        <f t="shared" ref="DF99:DF104" si="40">ROUND(ROUND(AE99,2)*CX99,2)</f>
        <v>0</v>
      </c>
      <c r="DG99">
        <f>ROUND(ROUND(AF99,2)*CX99,2)</f>
        <v>0</v>
      </c>
      <c r="DH99">
        <f t="shared" si="20"/>
        <v>0</v>
      </c>
      <c r="DI99">
        <f t="shared" si="21"/>
        <v>0</v>
      </c>
      <c r="DJ99">
        <f>DF99</f>
        <v>0</v>
      </c>
      <c r="DK99">
        <v>0</v>
      </c>
      <c r="DL99" t="s">
        <v>3</v>
      </c>
      <c r="DM99">
        <v>0</v>
      </c>
      <c r="DN99" t="s">
        <v>3</v>
      </c>
      <c r="DO99">
        <v>0</v>
      </c>
    </row>
    <row r="100" spans="1:119" x14ac:dyDescent="0.2">
      <c r="A100">
        <f>ROW(Source!A106)</f>
        <v>106</v>
      </c>
      <c r="B100">
        <v>32945098</v>
      </c>
      <c r="C100">
        <v>32950801</v>
      </c>
      <c r="D100">
        <v>31842263</v>
      </c>
      <c r="E100">
        <v>114</v>
      </c>
      <c r="F100">
        <v>1</v>
      </c>
      <c r="G100">
        <v>1</v>
      </c>
      <c r="H100">
        <v>3</v>
      </c>
      <c r="I100" t="s">
        <v>285</v>
      </c>
      <c r="J100" t="s">
        <v>3</v>
      </c>
      <c r="K100" t="s">
        <v>191</v>
      </c>
      <c r="L100">
        <v>1348</v>
      </c>
      <c r="N100">
        <v>1009</v>
      </c>
      <c r="O100" t="s">
        <v>33</v>
      </c>
      <c r="P100" t="s">
        <v>33</v>
      </c>
      <c r="Q100">
        <v>1000</v>
      </c>
      <c r="W100">
        <v>0</v>
      </c>
      <c r="X100">
        <v>-1212923053</v>
      </c>
      <c r="Y100">
        <f>AT100</f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1</v>
      </c>
      <c r="AJ100">
        <v>1</v>
      </c>
      <c r="AK100">
        <v>1</v>
      </c>
      <c r="AL100">
        <v>1</v>
      </c>
      <c r="AM100">
        <v>0</v>
      </c>
      <c r="AN100">
        <v>1</v>
      </c>
      <c r="AO100">
        <v>0</v>
      </c>
      <c r="AP100">
        <v>0</v>
      </c>
      <c r="AQ100">
        <v>0</v>
      </c>
      <c r="AR100">
        <v>0</v>
      </c>
      <c r="AS100" t="s">
        <v>3</v>
      </c>
      <c r="AT100">
        <v>0</v>
      </c>
      <c r="AU100" t="s">
        <v>3</v>
      </c>
      <c r="AV100">
        <v>0</v>
      </c>
      <c r="AW100">
        <v>2</v>
      </c>
      <c r="AX100">
        <v>32950809</v>
      </c>
      <c r="AY100">
        <v>1</v>
      </c>
      <c r="AZ100">
        <v>0</v>
      </c>
      <c r="BA100">
        <v>100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CV100">
        <v>0</v>
      </c>
      <c r="CW100">
        <v>0</v>
      </c>
      <c r="CX100">
        <f>ROUND(Y100*Source!I106,7)</f>
        <v>0</v>
      </c>
      <c r="CY100">
        <f>AA100</f>
        <v>0</v>
      </c>
      <c r="CZ100">
        <f>AE100</f>
        <v>0</v>
      </c>
      <c r="DA100">
        <f>AI100</f>
        <v>1</v>
      </c>
      <c r="DB100">
        <f>ROUND(ROUND(AT100*CZ100,2),6)</f>
        <v>0</v>
      </c>
      <c r="DC100">
        <f>ROUND(ROUND(AT100*AG100,2),6)</f>
        <v>0</v>
      </c>
      <c r="DD100" t="s">
        <v>3</v>
      </c>
      <c r="DE100" t="s">
        <v>3</v>
      </c>
      <c r="DF100">
        <f t="shared" si="40"/>
        <v>0</v>
      </c>
      <c r="DG100">
        <f>ROUND(ROUND(AF100,2)*CX100,2)</f>
        <v>0</v>
      </c>
      <c r="DH100">
        <f t="shared" si="20"/>
        <v>0</v>
      </c>
      <c r="DI100">
        <f t="shared" si="21"/>
        <v>0</v>
      </c>
      <c r="DJ100">
        <f>DF100</f>
        <v>0</v>
      </c>
      <c r="DK100">
        <v>0</v>
      </c>
      <c r="DL100" t="s">
        <v>3</v>
      </c>
      <c r="DM100">
        <v>0</v>
      </c>
      <c r="DN100" t="s">
        <v>3</v>
      </c>
      <c r="DO100">
        <v>0</v>
      </c>
    </row>
    <row r="101" spans="1:119" x14ac:dyDescent="0.2">
      <c r="A101">
        <f>ROW(Source!A111)</f>
        <v>111</v>
      </c>
      <c r="B101">
        <v>32945098</v>
      </c>
      <c r="C101">
        <v>32951232</v>
      </c>
      <c r="D101">
        <v>31838395</v>
      </c>
      <c r="E101">
        <v>114</v>
      </c>
      <c r="F101">
        <v>1</v>
      </c>
      <c r="G101">
        <v>1</v>
      </c>
      <c r="H101">
        <v>1</v>
      </c>
      <c r="I101" t="s">
        <v>883</v>
      </c>
      <c r="J101" t="s">
        <v>3</v>
      </c>
      <c r="K101" t="s">
        <v>884</v>
      </c>
      <c r="L101">
        <v>1191</v>
      </c>
      <c r="N101">
        <v>1013</v>
      </c>
      <c r="O101" t="s">
        <v>848</v>
      </c>
      <c r="P101" t="s">
        <v>848</v>
      </c>
      <c r="Q101">
        <v>1</v>
      </c>
      <c r="W101">
        <v>0</v>
      </c>
      <c r="X101">
        <v>1958912953</v>
      </c>
      <c r="Y101">
        <f>(AT101*ROUND(1.15,7))</f>
        <v>50.094000000000001</v>
      </c>
      <c r="AA101">
        <v>0</v>
      </c>
      <c r="AB101">
        <v>0</v>
      </c>
      <c r="AC101">
        <v>0</v>
      </c>
      <c r="AD101">
        <v>457.94</v>
      </c>
      <c r="AE101">
        <v>0</v>
      </c>
      <c r="AF101">
        <v>0</v>
      </c>
      <c r="AG101">
        <v>0</v>
      </c>
      <c r="AH101">
        <v>457.94</v>
      </c>
      <c r="AI101">
        <v>1</v>
      </c>
      <c r="AJ101">
        <v>1</v>
      </c>
      <c r="AK101">
        <v>1</v>
      </c>
      <c r="AL101">
        <v>1</v>
      </c>
      <c r="AM101">
        <v>-2</v>
      </c>
      <c r="AN101">
        <v>0</v>
      </c>
      <c r="AO101">
        <v>0</v>
      </c>
      <c r="AP101">
        <v>1</v>
      </c>
      <c r="AQ101">
        <v>1</v>
      </c>
      <c r="AR101">
        <v>0</v>
      </c>
      <c r="AS101" t="s">
        <v>3</v>
      </c>
      <c r="AT101">
        <v>43.56</v>
      </c>
      <c r="AU101" t="s">
        <v>39</v>
      </c>
      <c r="AV101">
        <v>1</v>
      </c>
      <c r="AW101">
        <v>2</v>
      </c>
      <c r="AX101">
        <v>32951233</v>
      </c>
      <c r="AY101">
        <v>1</v>
      </c>
      <c r="AZ101">
        <v>0</v>
      </c>
      <c r="BA101">
        <v>101</v>
      </c>
      <c r="BB101">
        <v>1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19947.866400000003</v>
      </c>
      <c r="BN101">
        <v>43.56</v>
      </c>
      <c r="BO101">
        <v>0</v>
      </c>
      <c r="BP101">
        <v>1</v>
      </c>
      <c r="BQ101">
        <v>0</v>
      </c>
      <c r="BR101">
        <v>0</v>
      </c>
      <c r="BS101">
        <v>0</v>
      </c>
      <c r="BT101">
        <v>22940.04636</v>
      </c>
      <c r="BU101">
        <v>50.094000000000001</v>
      </c>
      <c r="BV101">
        <v>0</v>
      </c>
      <c r="BW101">
        <v>1</v>
      </c>
      <c r="CU101">
        <f>ROUND(AT101*Source!I111*AH101*AL101,2)</f>
        <v>687.2</v>
      </c>
      <c r="CV101">
        <f>ROUND(Y101*Source!I111,7)</f>
        <v>1.7257382999999999</v>
      </c>
      <c r="CW101">
        <v>0</v>
      </c>
      <c r="CX101">
        <f>ROUND(Y101*Source!I111,7)</f>
        <v>1.7257382999999999</v>
      </c>
      <c r="CY101">
        <f>AD101</f>
        <v>457.94</v>
      </c>
      <c r="CZ101">
        <f>AH101</f>
        <v>457.94</v>
      </c>
      <c r="DA101">
        <f>AL101</f>
        <v>1</v>
      </c>
      <c r="DB101">
        <f>ROUND((ROUND(AT101*CZ101,2)*ROUND(1.15,7)),6)</f>
        <v>22940.050500000001</v>
      </c>
      <c r="DC101">
        <f>ROUND((ROUND(AT101*AG101,2)*ROUND(1.15,7)),6)</f>
        <v>0</v>
      </c>
      <c r="DD101" t="s">
        <v>3</v>
      </c>
      <c r="DE101" t="s">
        <v>3</v>
      </c>
      <c r="DF101">
        <f t="shared" si="40"/>
        <v>0</v>
      </c>
      <c r="DG101">
        <f>ROUND(ROUND(AF101,2)*CX101,2)</f>
        <v>0</v>
      </c>
      <c r="DH101">
        <f t="shared" si="20"/>
        <v>0</v>
      </c>
      <c r="DI101">
        <f t="shared" si="21"/>
        <v>790.28</v>
      </c>
      <c r="DJ101">
        <f>DI101</f>
        <v>790.28</v>
      </c>
      <c r="DK101">
        <v>1</v>
      </c>
      <c r="DL101" t="s">
        <v>3</v>
      </c>
      <c r="DM101">
        <v>0</v>
      </c>
      <c r="DN101" t="s">
        <v>3</v>
      </c>
      <c r="DO101">
        <v>0</v>
      </c>
    </row>
    <row r="102" spans="1:119" x14ac:dyDescent="0.2">
      <c r="A102">
        <f>ROW(Source!A111)</f>
        <v>111</v>
      </c>
      <c r="B102">
        <v>32945098</v>
      </c>
      <c r="C102">
        <v>32951232</v>
      </c>
      <c r="D102">
        <v>31838589</v>
      </c>
      <c r="E102">
        <v>114</v>
      </c>
      <c r="F102">
        <v>1</v>
      </c>
      <c r="G102">
        <v>1</v>
      </c>
      <c r="H102">
        <v>1</v>
      </c>
      <c r="I102" t="s">
        <v>849</v>
      </c>
      <c r="J102" t="s">
        <v>3</v>
      </c>
      <c r="K102" t="s">
        <v>850</v>
      </c>
      <c r="L102">
        <v>1191</v>
      </c>
      <c r="N102">
        <v>1013</v>
      </c>
      <c r="O102" t="s">
        <v>848</v>
      </c>
      <c r="P102" t="s">
        <v>848</v>
      </c>
      <c r="Q102">
        <v>1</v>
      </c>
      <c r="W102">
        <v>0</v>
      </c>
      <c r="X102">
        <v>-1417349443</v>
      </c>
      <c r="Y102">
        <f>(AT102*ROUND(1.25,7))</f>
        <v>0.21250000000000002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1</v>
      </c>
      <c r="AJ102">
        <v>1</v>
      </c>
      <c r="AK102">
        <v>1</v>
      </c>
      <c r="AL102">
        <v>1</v>
      </c>
      <c r="AM102">
        <v>-2</v>
      </c>
      <c r="AN102">
        <v>0</v>
      </c>
      <c r="AO102">
        <v>0</v>
      </c>
      <c r="AP102">
        <v>1</v>
      </c>
      <c r="AQ102">
        <v>1</v>
      </c>
      <c r="AR102">
        <v>0</v>
      </c>
      <c r="AS102" t="s">
        <v>3</v>
      </c>
      <c r="AT102">
        <v>0.17</v>
      </c>
      <c r="AU102" t="s">
        <v>38</v>
      </c>
      <c r="AV102">
        <v>2</v>
      </c>
      <c r="AW102">
        <v>2</v>
      </c>
      <c r="AX102">
        <v>32951234</v>
      </c>
      <c r="AY102">
        <v>1</v>
      </c>
      <c r="AZ102">
        <v>0</v>
      </c>
      <c r="BA102">
        <v>102</v>
      </c>
      <c r="BB102">
        <v>1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CV102">
        <v>0</v>
      </c>
      <c r="CW102">
        <v>0</v>
      </c>
      <c r="CX102">
        <f>ROUND(Y102*Source!I111,7)</f>
        <v>7.3206E-3</v>
      </c>
      <c r="CY102">
        <f>AD102</f>
        <v>0</v>
      </c>
      <c r="CZ102">
        <f>AH102</f>
        <v>0</v>
      </c>
      <c r="DA102">
        <f>AL102</f>
        <v>1</v>
      </c>
      <c r="DB102">
        <f>ROUND((ROUND(AT102*CZ102,2)*ROUND(1.25,7)),6)</f>
        <v>0</v>
      </c>
      <c r="DC102">
        <f>ROUND((ROUND(AT102*AG102,2)*ROUND(1.25,7)),6)</f>
        <v>0</v>
      </c>
      <c r="DD102" t="s">
        <v>3</v>
      </c>
      <c r="DE102" t="s">
        <v>3</v>
      </c>
      <c r="DF102">
        <f t="shared" si="40"/>
        <v>0</v>
      </c>
      <c r="DG102">
        <f>ROUND(ROUND(AF102,2)*CX102,2)</f>
        <v>0</v>
      </c>
      <c r="DH102">
        <f t="shared" si="20"/>
        <v>0</v>
      </c>
      <c r="DI102">
        <f t="shared" si="21"/>
        <v>0</v>
      </c>
      <c r="DJ102">
        <f>DI102</f>
        <v>0</v>
      </c>
      <c r="DK102">
        <v>0</v>
      </c>
      <c r="DL102" t="s">
        <v>3</v>
      </c>
      <c r="DM102">
        <v>0</v>
      </c>
      <c r="DN102" t="s">
        <v>3</v>
      </c>
      <c r="DO102">
        <v>0</v>
      </c>
    </row>
    <row r="103" spans="1:119" x14ac:dyDescent="0.2">
      <c r="A103">
        <f>ROW(Source!A111)</f>
        <v>111</v>
      </c>
      <c r="B103">
        <v>32945098</v>
      </c>
      <c r="C103">
        <v>32951232</v>
      </c>
      <c r="D103">
        <v>31966100</v>
      </c>
      <c r="E103">
        <v>1</v>
      </c>
      <c r="F103">
        <v>1</v>
      </c>
      <c r="G103">
        <v>1</v>
      </c>
      <c r="H103">
        <v>2</v>
      </c>
      <c r="I103" t="s">
        <v>905</v>
      </c>
      <c r="J103" t="s">
        <v>906</v>
      </c>
      <c r="K103" t="s">
        <v>907</v>
      </c>
      <c r="L103">
        <v>1368</v>
      </c>
      <c r="N103">
        <v>1011</v>
      </c>
      <c r="O103" t="s">
        <v>854</v>
      </c>
      <c r="P103" t="s">
        <v>854</v>
      </c>
      <c r="Q103">
        <v>1</v>
      </c>
      <c r="W103">
        <v>0</v>
      </c>
      <c r="X103">
        <v>-1850480532</v>
      </c>
      <c r="Y103">
        <f>(AT103*ROUND(1.25,7))</f>
        <v>2.5000000000000001E-2</v>
      </c>
      <c r="AA103">
        <v>0</v>
      </c>
      <c r="AB103">
        <v>45</v>
      </c>
      <c r="AC103">
        <v>446.68</v>
      </c>
      <c r="AD103">
        <v>0</v>
      </c>
      <c r="AE103">
        <v>0</v>
      </c>
      <c r="AF103">
        <v>30.61</v>
      </c>
      <c r="AG103">
        <v>446.68</v>
      </c>
      <c r="AH103">
        <v>0</v>
      </c>
      <c r="AI103">
        <v>1</v>
      </c>
      <c r="AJ103">
        <v>1.47</v>
      </c>
      <c r="AK103">
        <v>1</v>
      </c>
      <c r="AL103">
        <v>1</v>
      </c>
      <c r="AM103">
        <v>2</v>
      </c>
      <c r="AN103">
        <v>0</v>
      </c>
      <c r="AO103">
        <v>0</v>
      </c>
      <c r="AP103">
        <v>1</v>
      </c>
      <c r="AQ103">
        <v>1</v>
      </c>
      <c r="AR103">
        <v>0</v>
      </c>
      <c r="AS103" t="s">
        <v>3</v>
      </c>
      <c r="AT103">
        <v>0.02</v>
      </c>
      <c r="AU103" t="s">
        <v>38</v>
      </c>
      <c r="AV103">
        <v>1</v>
      </c>
      <c r="AW103">
        <v>2</v>
      </c>
      <c r="AX103">
        <v>32951235</v>
      </c>
      <c r="AY103">
        <v>1</v>
      </c>
      <c r="AZ103">
        <v>0</v>
      </c>
      <c r="BA103">
        <v>103</v>
      </c>
      <c r="BB103">
        <v>1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0.61219999999999997</v>
      </c>
      <c r="BL103">
        <v>8.9336000000000002</v>
      </c>
      <c r="BM103">
        <v>0</v>
      </c>
      <c r="BN103">
        <v>0</v>
      </c>
      <c r="BO103">
        <v>0.02</v>
      </c>
      <c r="BP103">
        <v>1</v>
      </c>
      <c r="BQ103">
        <v>0</v>
      </c>
      <c r="BR103">
        <v>0.76524999999999999</v>
      </c>
      <c r="BS103">
        <v>11.167000000000002</v>
      </c>
      <c r="BT103">
        <v>0</v>
      </c>
      <c r="BU103">
        <v>0</v>
      </c>
      <c r="BV103">
        <v>2.5000000000000001E-2</v>
      </c>
      <c r="BW103">
        <v>1</v>
      </c>
      <c r="CV103">
        <v>0</v>
      </c>
      <c r="CW103">
        <f>ROUND(Y103*Source!I111*DO103,7)</f>
        <v>8.6129999999999996E-4</v>
      </c>
      <c r="CX103">
        <f>ROUND(Y103*Source!I111,7)</f>
        <v>8.6129999999999996E-4</v>
      </c>
      <c r="CY103">
        <f>AB103</f>
        <v>45</v>
      </c>
      <c r="CZ103">
        <f>AF103</f>
        <v>30.61</v>
      </c>
      <c r="DA103">
        <f>AJ103</f>
        <v>1.47</v>
      </c>
      <c r="DB103">
        <f>ROUND((ROUND(AT103*CZ103,2)*ROUND(1.25,7)),6)</f>
        <v>0.76249999999999996</v>
      </c>
      <c r="DC103">
        <f>ROUND((ROUND(AT103*AG103,2)*ROUND(1.25,7)),6)</f>
        <v>11.1625</v>
      </c>
      <c r="DD103" t="s">
        <v>3</v>
      </c>
      <c r="DE103" t="s">
        <v>3</v>
      </c>
      <c r="DF103">
        <f t="shared" si="40"/>
        <v>0</v>
      </c>
      <c r="DG103">
        <f>ROUND(ROUND(AF103*AJ103,2)*CX103,2)</f>
        <v>0.04</v>
      </c>
      <c r="DH103">
        <f t="shared" si="20"/>
        <v>0.38</v>
      </c>
      <c r="DI103">
        <f t="shared" si="21"/>
        <v>0</v>
      </c>
      <c r="DJ103">
        <f>DG103+DH103</f>
        <v>0.42</v>
      </c>
      <c r="DK103">
        <v>0</v>
      </c>
      <c r="DL103" t="s">
        <v>855</v>
      </c>
      <c r="DM103">
        <v>3</v>
      </c>
      <c r="DN103" t="s">
        <v>848</v>
      </c>
      <c r="DO103">
        <v>1</v>
      </c>
    </row>
    <row r="104" spans="1:119" x14ac:dyDescent="0.2">
      <c r="A104">
        <f>ROW(Source!A111)</f>
        <v>111</v>
      </c>
      <c r="B104">
        <v>32945098</v>
      </c>
      <c r="C104">
        <v>32951232</v>
      </c>
      <c r="D104">
        <v>31966811</v>
      </c>
      <c r="E104">
        <v>1</v>
      </c>
      <c r="F104">
        <v>1</v>
      </c>
      <c r="G104">
        <v>1</v>
      </c>
      <c r="H104">
        <v>2</v>
      </c>
      <c r="I104" t="s">
        <v>858</v>
      </c>
      <c r="J104" t="s">
        <v>859</v>
      </c>
      <c r="K104" t="s">
        <v>860</v>
      </c>
      <c r="L104">
        <v>1368</v>
      </c>
      <c r="N104">
        <v>1011</v>
      </c>
      <c r="O104" t="s">
        <v>854</v>
      </c>
      <c r="P104" t="s">
        <v>854</v>
      </c>
      <c r="Q104">
        <v>1</v>
      </c>
      <c r="W104">
        <v>0</v>
      </c>
      <c r="X104">
        <v>-1152394969</v>
      </c>
      <c r="Y104">
        <f>(AT104*ROUND(1.25,7))</f>
        <v>0.1875</v>
      </c>
      <c r="AA104">
        <v>0</v>
      </c>
      <c r="AB104">
        <v>605.36</v>
      </c>
      <c r="AC104">
        <v>502.98</v>
      </c>
      <c r="AD104">
        <v>0</v>
      </c>
      <c r="AE104">
        <v>0</v>
      </c>
      <c r="AF104">
        <v>605.36</v>
      </c>
      <c r="AG104">
        <v>502.98</v>
      </c>
      <c r="AH104">
        <v>0</v>
      </c>
      <c r="AI104">
        <v>1</v>
      </c>
      <c r="AJ104">
        <v>1</v>
      </c>
      <c r="AK104">
        <v>1</v>
      </c>
      <c r="AL104">
        <v>1</v>
      </c>
      <c r="AM104">
        <v>-2</v>
      </c>
      <c r="AN104">
        <v>0</v>
      </c>
      <c r="AO104">
        <v>0</v>
      </c>
      <c r="AP104">
        <v>1</v>
      </c>
      <c r="AQ104">
        <v>1</v>
      </c>
      <c r="AR104">
        <v>0</v>
      </c>
      <c r="AS104" t="s">
        <v>3</v>
      </c>
      <c r="AT104">
        <v>0.15</v>
      </c>
      <c r="AU104" t="s">
        <v>38</v>
      </c>
      <c r="AV104">
        <v>1</v>
      </c>
      <c r="AW104">
        <v>2</v>
      </c>
      <c r="AX104">
        <v>32951236</v>
      </c>
      <c r="AY104">
        <v>1</v>
      </c>
      <c r="AZ104">
        <v>0</v>
      </c>
      <c r="BA104">
        <v>104</v>
      </c>
      <c r="BB104">
        <v>1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90.804000000000002</v>
      </c>
      <c r="BL104">
        <v>75.447000000000003</v>
      </c>
      <c r="BM104">
        <v>0</v>
      </c>
      <c r="BN104">
        <v>0</v>
      </c>
      <c r="BO104">
        <v>0.15</v>
      </c>
      <c r="BP104">
        <v>1</v>
      </c>
      <c r="BQ104">
        <v>0</v>
      </c>
      <c r="BR104">
        <v>113.505</v>
      </c>
      <c r="BS104">
        <v>94.308750000000003</v>
      </c>
      <c r="BT104">
        <v>0</v>
      </c>
      <c r="BU104">
        <v>0</v>
      </c>
      <c r="BV104">
        <v>0.1875</v>
      </c>
      <c r="BW104">
        <v>1</v>
      </c>
      <c r="CV104">
        <v>0</v>
      </c>
      <c r="CW104">
        <f>ROUND(Y104*Source!I111*DO104,7)</f>
        <v>6.4593999999999997E-3</v>
      </c>
      <c r="CX104">
        <f>ROUND(Y104*Source!I111,7)</f>
        <v>6.4593999999999997E-3</v>
      </c>
      <c r="CY104">
        <f>AB104</f>
        <v>605.36</v>
      </c>
      <c r="CZ104">
        <f>AF104</f>
        <v>605.36</v>
      </c>
      <c r="DA104">
        <f>AJ104</f>
        <v>1</v>
      </c>
      <c r="DB104">
        <f>ROUND((ROUND(AT104*CZ104,2)*ROUND(1.25,7)),6)</f>
        <v>113.5</v>
      </c>
      <c r="DC104">
        <f>ROUND((ROUND(AT104*AG104,2)*ROUND(1.25,7)),6)</f>
        <v>94.3125</v>
      </c>
      <c r="DD104" t="s">
        <v>3</v>
      </c>
      <c r="DE104" t="s">
        <v>3</v>
      </c>
      <c r="DF104">
        <f t="shared" si="40"/>
        <v>0</v>
      </c>
      <c r="DG104">
        <f t="shared" ref="DG104:DG111" si="41">ROUND(ROUND(AF104,2)*CX104,2)</f>
        <v>3.91</v>
      </c>
      <c r="DH104">
        <f t="shared" si="20"/>
        <v>3.25</v>
      </c>
      <c r="DI104">
        <f t="shared" si="21"/>
        <v>0</v>
      </c>
      <c r="DJ104">
        <f>DG104+DH104</f>
        <v>7.16</v>
      </c>
      <c r="DK104">
        <v>1</v>
      </c>
      <c r="DL104" t="s">
        <v>861</v>
      </c>
      <c r="DM104">
        <v>4</v>
      </c>
      <c r="DN104" t="s">
        <v>848</v>
      </c>
      <c r="DO104">
        <v>1</v>
      </c>
    </row>
    <row r="105" spans="1:119" x14ac:dyDescent="0.2">
      <c r="A105">
        <f>ROW(Source!A111)</f>
        <v>111</v>
      </c>
      <c r="B105">
        <v>32945098</v>
      </c>
      <c r="C105">
        <v>32951232</v>
      </c>
      <c r="D105">
        <v>31913068</v>
      </c>
      <c r="E105">
        <v>1</v>
      </c>
      <c r="F105">
        <v>1</v>
      </c>
      <c r="G105">
        <v>1</v>
      </c>
      <c r="H105">
        <v>3</v>
      </c>
      <c r="I105" t="s">
        <v>888</v>
      </c>
      <c r="J105" t="s">
        <v>889</v>
      </c>
      <c r="K105" t="s">
        <v>890</v>
      </c>
      <c r="L105">
        <v>1327</v>
      </c>
      <c r="N105">
        <v>1005</v>
      </c>
      <c r="O105" t="s">
        <v>64</v>
      </c>
      <c r="P105" t="s">
        <v>64</v>
      </c>
      <c r="Q105">
        <v>1</v>
      </c>
      <c r="W105">
        <v>0</v>
      </c>
      <c r="X105">
        <v>-327118913</v>
      </c>
      <c r="Y105">
        <f t="shared" ref="Y105:Y138" si="42">AT105</f>
        <v>0.84</v>
      </c>
      <c r="AA105">
        <v>680.24</v>
      </c>
      <c r="AB105">
        <v>0</v>
      </c>
      <c r="AC105">
        <v>0</v>
      </c>
      <c r="AD105">
        <v>0</v>
      </c>
      <c r="AE105">
        <v>531.44000000000005</v>
      </c>
      <c r="AF105">
        <v>0</v>
      </c>
      <c r="AG105">
        <v>0</v>
      </c>
      <c r="AH105">
        <v>0</v>
      </c>
      <c r="AI105">
        <v>1.28</v>
      </c>
      <c r="AJ105">
        <v>1</v>
      </c>
      <c r="AK105">
        <v>1</v>
      </c>
      <c r="AL105">
        <v>1</v>
      </c>
      <c r="AM105">
        <v>2</v>
      </c>
      <c r="AN105">
        <v>0</v>
      </c>
      <c r="AO105">
        <v>0</v>
      </c>
      <c r="AP105">
        <v>0</v>
      </c>
      <c r="AQ105">
        <v>1</v>
      </c>
      <c r="AR105">
        <v>0</v>
      </c>
      <c r="AS105" t="s">
        <v>3</v>
      </c>
      <c r="AT105">
        <v>0.84</v>
      </c>
      <c r="AU105" t="s">
        <v>3</v>
      </c>
      <c r="AV105">
        <v>0</v>
      </c>
      <c r="AW105">
        <v>2</v>
      </c>
      <c r="AX105">
        <v>32951237</v>
      </c>
      <c r="AY105">
        <v>1</v>
      </c>
      <c r="AZ105">
        <v>0</v>
      </c>
      <c r="BA105">
        <v>105</v>
      </c>
      <c r="BB105">
        <v>1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446.40960000000001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1</v>
      </c>
      <c r="BQ105">
        <v>446.40960000000001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1</v>
      </c>
      <c r="CV105">
        <v>0</v>
      </c>
      <c r="CW105">
        <v>0</v>
      </c>
      <c r="CX105">
        <f>ROUND(Y105*Source!I111,7)</f>
        <v>2.8937999999999998E-2</v>
      </c>
      <c r="CY105">
        <f>AA105</f>
        <v>680.24</v>
      </c>
      <c r="CZ105">
        <f>AE105</f>
        <v>531.44000000000005</v>
      </c>
      <c r="DA105">
        <f>AI105</f>
        <v>1.28</v>
      </c>
      <c r="DB105">
        <f t="shared" ref="DB105:DB138" si="43">ROUND(ROUND(AT105*CZ105,2),6)</f>
        <v>446.41</v>
      </c>
      <c r="DC105">
        <f t="shared" ref="DC105:DC138" si="44">ROUND(ROUND(AT105*AG105,2),6)</f>
        <v>0</v>
      </c>
      <c r="DD105" t="s">
        <v>3</v>
      </c>
      <c r="DE105" t="s">
        <v>3</v>
      </c>
      <c r="DF105">
        <f>ROUND(ROUND(AE105*AI105,2)*CX105,2)</f>
        <v>19.68</v>
      </c>
      <c r="DG105">
        <f t="shared" si="41"/>
        <v>0</v>
      </c>
      <c r="DH105">
        <f t="shared" si="20"/>
        <v>0</v>
      </c>
      <c r="DI105">
        <f t="shared" si="21"/>
        <v>0</v>
      </c>
      <c r="DJ105">
        <f>DF105</f>
        <v>19.68</v>
      </c>
      <c r="DK105">
        <v>0</v>
      </c>
      <c r="DL105" t="s">
        <v>3</v>
      </c>
      <c r="DM105">
        <v>0</v>
      </c>
      <c r="DN105" t="s">
        <v>3</v>
      </c>
      <c r="DO105">
        <v>0</v>
      </c>
    </row>
    <row r="106" spans="1:119" x14ac:dyDescent="0.2">
      <c r="A106">
        <f>ROW(Source!A111)</f>
        <v>111</v>
      </c>
      <c r="B106">
        <v>32945098</v>
      </c>
      <c r="C106">
        <v>32951232</v>
      </c>
      <c r="D106">
        <v>31913418</v>
      </c>
      <c r="E106">
        <v>1</v>
      </c>
      <c r="F106">
        <v>1</v>
      </c>
      <c r="G106">
        <v>1</v>
      </c>
      <c r="H106">
        <v>3</v>
      </c>
      <c r="I106" t="s">
        <v>877</v>
      </c>
      <c r="J106" t="s">
        <v>878</v>
      </c>
      <c r="K106" t="s">
        <v>879</v>
      </c>
      <c r="L106">
        <v>1346</v>
      </c>
      <c r="N106">
        <v>1009</v>
      </c>
      <c r="O106" t="s">
        <v>68</v>
      </c>
      <c r="P106" t="s">
        <v>68</v>
      </c>
      <c r="Q106">
        <v>1</v>
      </c>
      <c r="W106">
        <v>0</v>
      </c>
      <c r="X106">
        <v>-130701290</v>
      </c>
      <c r="Y106">
        <f t="shared" si="42"/>
        <v>0.31</v>
      </c>
      <c r="AA106">
        <v>83.04</v>
      </c>
      <c r="AB106">
        <v>0</v>
      </c>
      <c r="AC106">
        <v>0</v>
      </c>
      <c r="AD106">
        <v>0</v>
      </c>
      <c r="AE106">
        <v>56.11</v>
      </c>
      <c r="AF106">
        <v>0</v>
      </c>
      <c r="AG106">
        <v>0</v>
      </c>
      <c r="AH106">
        <v>0</v>
      </c>
      <c r="AI106">
        <v>1.48</v>
      </c>
      <c r="AJ106">
        <v>1</v>
      </c>
      <c r="AK106">
        <v>1</v>
      </c>
      <c r="AL106">
        <v>1</v>
      </c>
      <c r="AM106">
        <v>2</v>
      </c>
      <c r="AN106">
        <v>0</v>
      </c>
      <c r="AO106">
        <v>0</v>
      </c>
      <c r="AP106">
        <v>0</v>
      </c>
      <c r="AQ106">
        <v>1</v>
      </c>
      <c r="AR106">
        <v>0</v>
      </c>
      <c r="AS106" t="s">
        <v>3</v>
      </c>
      <c r="AT106">
        <v>0.31</v>
      </c>
      <c r="AU106" t="s">
        <v>3</v>
      </c>
      <c r="AV106">
        <v>0</v>
      </c>
      <c r="AW106">
        <v>2</v>
      </c>
      <c r="AX106">
        <v>32951238</v>
      </c>
      <c r="AY106">
        <v>1</v>
      </c>
      <c r="AZ106">
        <v>0</v>
      </c>
      <c r="BA106">
        <v>106</v>
      </c>
      <c r="BB106">
        <v>1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17.394099999999998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1</v>
      </c>
      <c r="BQ106">
        <v>17.394099999999998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1</v>
      </c>
      <c r="CV106">
        <v>0</v>
      </c>
      <c r="CW106">
        <v>0</v>
      </c>
      <c r="CX106">
        <f>ROUND(Y106*Source!I111,7)</f>
        <v>1.06795E-2</v>
      </c>
      <c r="CY106">
        <f>AA106</f>
        <v>83.04</v>
      </c>
      <c r="CZ106">
        <f>AE106</f>
        <v>56.11</v>
      </c>
      <c r="DA106">
        <f>AI106</f>
        <v>1.48</v>
      </c>
      <c r="DB106">
        <f t="shared" si="43"/>
        <v>17.39</v>
      </c>
      <c r="DC106">
        <f t="shared" si="44"/>
        <v>0</v>
      </c>
      <c r="DD106" t="s">
        <v>3</v>
      </c>
      <c r="DE106" t="s">
        <v>3</v>
      </c>
      <c r="DF106">
        <f>ROUND(ROUND(AE106*AI106,2)*CX106,2)</f>
        <v>0.89</v>
      </c>
      <c r="DG106">
        <f t="shared" si="41"/>
        <v>0</v>
      </c>
      <c r="DH106">
        <f t="shared" si="20"/>
        <v>0</v>
      </c>
      <c r="DI106">
        <f t="shared" si="21"/>
        <v>0</v>
      </c>
      <c r="DJ106">
        <f>DF106</f>
        <v>0.89</v>
      </c>
      <c r="DK106">
        <v>0</v>
      </c>
      <c r="DL106" t="s">
        <v>3</v>
      </c>
      <c r="DM106">
        <v>0</v>
      </c>
      <c r="DN106" t="s">
        <v>3</v>
      </c>
      <c r="DO106">
        <v>0</v>
      </c>
    </row>
    <row r="107" spans="1:119" x14ac:dyDescent="0.2">
      <c r="A107">
        <f>ROW(Source!A111)</f>
        <v>111</v>
      </c>
      <c r="B107">
        <v>32945098</v>
      </c>
      <c r="C107">
        <v>32951232</v>
      </c>
      <c r="D107">
        <v>31842226</v>
      </c>
      <c r="E107">
        <v>114</v>
      </c>
      <c r="F107">
        <v>1</v>
      </c>
      <c r="G107">
        <v>1</v>
      </c>
      <c r="H107">
        <v>3</v>
      </c>
      <c r="I107" t="s">
        <v>187</v>
      </c>
      <c r="J107" t="s">
        <v>3</v>
      </c>
      <c r="K107" t="s">
        <v>188</v>
      </c>
      <c r="L107">
        <v>1348</v>
      </c>
      <c r="N107">
        <v>1009</v>
      </c>
      <c r="O107" t="s">
        <v>33</v>
      </c>
      <c r="P107" t="s">
        <v>33</v>
      </c>
      <c r="Q107">
        <v>1000</v>
      </c>
      <c r="W107">
        <v>0</v>
      </c>
      <c r="X107">
        <v>1853111044</v>
      </c>
      <c r="Y107">
        <f t="shared" si="42"/>
        <v>0.03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1</v>
      </c>
      <c r="AJ107">
        <v>1</v>
      </c>
      <c r="AK107">
        <v>1</v>
      </c>
      <c r="AL107">
        <v>1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 t="s">
        <v>3</v>
      </c>
      <c r="AT107">
        <v>0.03</v>
      </c>
      <c r="AU107" t="s">
        <v>3</v>
      </c>
      <c r="AV107">
        <v>0</v>
      </c>
      <c r="AW107">
        <v>2</v>
      </c>
      <c r="AX107">
        <v>32951239</v>
      </c>
      <c r="AY107">
        <v>1</v>
      </c>
      <c r="AZ107">
        <v>0</v>
      </c>
      <c r="BA107">
        <v>107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CV107">
        <v>0</v>
      </c>
      <c r="CW107">
        <v>0</v>
      </c>
      <c r="CX107">
        <f>ROUND(Y107*Source!I111,7)</f>
        <v>1.0334999999999999E-3</v>
      </c>
      <c r="CY107">
        <f>AA107</f>
        <v>0</v>
      </c>
      <c r="CZ107">
        <f>AE107</f>
        <v>0</v>
      </c>
      <c r="DA107">
        <f>AI107</f>
        <v>1</v>
      </c>
      <c r="DB107">
        <f t="shared" si="43"/>
        <v>0</v>
      </c>
      <c r="DC107">
        <f t="shared" si="44"/>
        <v>0</v>
      </c>
      <c r="DD107" t="s">
        <v>3</v>
      </c>
      <c r="DE107" t="s">
        <v>3</v>
      </c>
      <c r="DF107">
        <f>ROUND(ROUND(AE107,2)*CX107,2)</f>
        <v>0</v>
      </c>
      <c r="DG107">
        <f t="shared" si="41"/>
        <v>0</v>
      </c>
      <c r="DH107">
        <f t="shared" si="20"/>
        <v>0</v>
      </c>
      <c r="DI107">
        <f t="shared" si="21"/>
        <v>0</v>
      </c>
      <c r="DJ107">
        <f>DF107</f>
        <v>0</v>
      </c>
      <c r="DK107">
        <v>0</v>
      </c>
      <c r="DL107" t="s">
        <v>3</v>
      </c>
      <c r="DM107">
        <v>0</v>
      </c>
      <c r="DN107" t="s">
        <v>3</v>
      </c>
      <c r="DO107">
        <v>0</v>
      </c>
    </row>
    <row r="108" spans="1:119" x14ac:dyDescent="0.2">
      <c r="A108">
        <f>ROW(Source!A111)</f>
        <v>111</v>
      </c>
      <c r="B108">
        <v>32945098</v>
      </c>
      <c r="C108">
        <v>32951232</v>
      </c>
      <c r="D108">
        <v>31842244</v>
      </c>
      <c r="E108">
        <v>114</v>
      </c>
      <c r="F108">
        <v>1</v>
      </c>
      <c r="G108">
        <v>1</v>
      </c>
      <c r="H108">
        <v>3</v>
      </c>
      <c r="I108" t="s">
        <v>190</v>
      </c>
      <c r="J108" t="s">
        <v>3</v>
      </c>
      <c r="K108" t="s">
        <v>191</v>
      </c>
      <c r="L108">
        <v>1348</v>
      </c>
      <c r="N108">
        <v>1009</v>
      </c>
      <c r="O108" t="s">
        <v>33</v>
      </c>
      <c r="P108" t="s">
        <v>33</v>
      </c>
      <c r="Q108">
        <v>1000</v>
      </c>
      <c r="W108">
        <v>0</v>
      </c>
      <c r="X108">
        <v>696686784</v>
      </c>
      <c r="Y108">
        <f t="shared" si="42"/>
        <v>0.02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1</v>
      </c>
      <c r="AJ108">
        <v>1</v>
      </c>
      <c r="AK108">
        <v>1</v>
      </c>
      <c r="AL108">
        <v>1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 t="s">
        <v>3</v>
      </c>
      <c r="AT108">
        <v>0.02</v>
      </c>
      <c r="AU108" t="s">
        <v>3</v>
      </c>
      <c r="AV108">
        <v>0</v>
      </c>
      <c r="AW108">
        <v>2</v>
      </c>
      <c r="AX108">
        <v>32951240</v>
      </c>
      <c r="AY108">
        <v>1</v>
      </c>
      <c r="AZ108">
        <v>0</v>
      </c>
      <c r="BA108">
        <v>108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CV108">
        <v>0</v>
      </c>
      <c r="CW108">
        <v>0</v>
      </c>
      <c r="CX108">
        <f>ROUND(Y108*Source!I111,7)</f>
        <v>6.8900000000000005E-4</v>
      </c>
      <c r="CY108">
        <f>AA108</f>
        <v>0</v>
      </c>
      <c r="CZ108">
        <f>AE108</f>
        <v>0</v>
      </c>
      <c r="DA108">
        <f>AI108</f>
        <v>1</v>
      </c>
      <c r="DB108">
        <f t="shared" si="43"/>
        <v>0</v>
      </c>
      <c r="DC108">
        <f t="shared" si="44"/>
        <v>0</v>
      </c>
      <c r="DD108" t="s">
        <v>3</v>
      </c>
      <c r="DE108" t="s">
        <v>3</v>
      </c>
      <c r="DF108">
        <f>ROUND(ROUND(AE108,2)*CX108,2)</f>
        <v>0</v>
      </c>
      <c r="DG108">
        <f t="shared" si="41"/>
        <v>0</v>
      </c>
      <c r="DH108">
        <f t="shared" si="20"/>
        <v>0</v>
      </c>
      <c r="DI108">
        <f t="shared" si="21"/>
        <v>0</v>
      </c>
      <c r="DJ108">
        <f>DF108</f>
        <v>0</v>
      </c>
      <c r="DK108">
        <v>0</v>
      </c>
      <c r="DL108" t="s">
        <v>3</v>
      </c>
      <c r="DM108">
        <v>0</v>
      </c>
      <c r="DN108" t="s">
        <v>3</v>
      </c>
      <c r="DO108">
        <v>0</v>
      </c>
    </row>
    <row r="109" spans="1:119" x14ac:dyDescent="0.2">
      <c r="A109">
        <f>ROW(Source!A111)</f>
        <v>111</v>
      </c>
      <c r="B109">
        <v>32945098</v>
      </c>
      <c r="C109">
        <v>32951232</v>
      </c>
      <c r="D109">
        <v>31932255</v>
      </c>
      <c r="E109">
        <v>1</v>
      </c>
      <c r="F109">
        <v>1</v>
      </c>
      <c r="G109">
        <v>1</v>
      </c>
      <c r="H109">
        <v>3</v>
      </c>
      <c r="I109" t="s">
        <v>908</v>
      </c>
      <c r="J109" t="s">
        <v>909</v>
      </c>
      <c r="K109" t="s">
        <v>910</v>
      </c>
      <c r="L109">
        <v>1348</v>
      </c>
      <c r="N109">
        <v>1009</v>
      </c>
      <c r="O109" t="s">
        <v>33</v>
      </c>
      <c r="P109" t="s">
        <v>33</v>
      </c>
      <c r="Q109">
        <v>1000</v>
      </c>
      <c r="W109">
        <v>0</v>
      </c>
      <c r="X109">
        <v>1165994073</v>
      </c>
      <c r="Y109">
        <f t="shared" si="42"/>
        <v>5.0999999999999997E-2</v>
      </c>
      <c r="AA109">
        <v>77601.789999999994</v>
      </c>
      <c r="AB109">
        <v>0</v>
      </c>
      <c r="AC109">
        <v>0</v>
      </c>
      <c r="AD109">
        <v>0</v>
      </c>
      <c r="AE109">
        <v>52790.33</v>
      </c>
      <c r="AF109">
        <v>0</v>
      </c>
      <c r="AG109">
        <v>0</v>
      </c>
      <c r="AH109">
        <v>0</v>
      </c>
      <c r="AI109">
        <v>1.47</v>
      </c>
      <c r="AJ109">
        <v>1</v>
      </c>
      <c r="AK109">
        <v>1</v>
      </c>
      <c r="AL109">
        <v>1</v>
      </c>
      <c r="AM109">
        <v>2</v>
      </c>
      <c r="AN109">
        <v>0</v>
      </c>
      <c r="AO109">
        <v>0</v>
      </c>
      <c r="AP109">
        <v>0</v>
      </c>
      <c r="AQ109">
        <v>1</v>
      </c>
      <c r="AR109">
        <v>0</v>
      </c>
      <c r="AS109" t="s">
        <v>3</v>
      </c>
      <c r="AT109">
        <v>5.0999999999999997E-2</v>
      </c>
      <c r="AU109" t="s">
        <v>3</v>
      </c>
      <c r="AV109">
        <v>0</v>
      </c>
      <c r="AW109">
        <v>2</v>
      </c>
      <c r="AX109">
        <v>32951241</v>
      </c>
      <c r="AY109">
        <v>1</v>
      </c>
      <c r="AZ109">
        <v>0</v>
      </c>
      <c r="BA109">
        <v>109</v>
      </c>
      <c r="BB109">
        <v>1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2692.30683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1</v>
      </c>
      <c r="BQ109">
        <v>2692.30683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1</v>
      </c>
      <c r="CV109">
        <v>0</v>
      </c>
      <c r="CW109">
        <v>0</v>
      </c>
      <c r="CX109">
        <f>ROUND(Y109*Source!I111,7)</f>
        <v>1.7570000000000001E-3</v>
      </c>
      <c r="CY109">
        <f>AA109</f>
        <v>77601.789999999994</v>
      </c>
      <c r="CZ109">
        <f>AE109</f>
        <v>52790.33</v>
      </c>
      <c r="DA109">
        <f>AI109</f>
        <v>1.47</v>
      </c>
      <c r="DB109">
        <f t="shared" si="43"/>
        <v>2692.31</v>
      </c>
      <c r="DC109">
        <f t="shared" si="44"/>
        <v>0</v>
      </c>
      <c r="DD109" t="s">
        <v>3</v>
      </c>
      <c r="DE109" t="s">
        <v>3</v>
      </c>
      <c r="DF109">
        <f>ROUND(ROUND(AE109*AI109,2)*CX109,2)</f>
        <v>136.35</v>
      </c>
      <c r="DG109">
        <f t="shared" si="41"/>
        <v>0</v>
      </c>
      <c r="DH109">
        <f t="shared" si="20"/>
        <v>0</v>
      </c>
      <c r="DI109">
        <f t="shared" si="21"/>
        <v>0</v>
      </c>
      <c r="DJ109">
        <f>DF109</f>
        <v>136.35</v>
      </c>
      <c r="DK109">
        <v>0</v>
      </c>
      <c r="DL109" t="s">
        <v>3</v>
      </c>
      <c r="DM109">
        <v>0</v>
      </c>
      <c r="DN109" t="s">
        <v>3</v>
      </c>
      <c r="DO109">
        <v>0</v>
      </c>
    </row>
    <row r="110" spans="1:119" x14ac:dyDescent="0.2">
      <c r="A110">
        <f>ROW(Source!A116)</f>
        <v>116</v>
      </c>
      <c r="B110">
        <v>32945098</v>
      </c>
      <c r="C110">
        <v>32951266</v>
      </c>
      <c r="D110">
        <v>31838395</v>
      </c>
      <c r="E110">
        <v>114</v>
      </c>
      <c r="F110">
        <v>1</v>
      </c>
      <c r="G110">
        <v>1</v>
      </c>
      <c r="H110">
        <v>1</v>
      </c>
      <c r="I110" t="s">
        <v>883</v>
      </c>
      <c r="J110" t="s">
        <v>3</v>
      </c>
      <c r="K110" t="s">
        <v>884</v>
      </c>
      <c r="L110">
        <v>1191</v>
      </c>
      <c r="N110">
        <v>1013</v>
      </c>
      <c r="O110" t="s">
        <v>848</v>
      </c>
      <c r="P110" t="s">
        <v>848</v>
      </c>
      <c r="Q110">
        <v>1</v>
      </c>
      <c r="W110">
        <v>0</v>
      </c>
      <c r="X110">
        <v>1958912953</v>
      </c>
      <c r="Y110">
        <f t="shared" si="42"/>
        <v>114</v>
      </c>
      <c r="AA110">
        <v>0</v>
      </c>
      <c r="AB110">
        <v>0</v>
      </c>
      <c r="AC110">
        <v>0</v>
      </c>
      <c r="AD110">
        <v>457.94</v>
      </c>
      <c r="AE110">
        <v>0</v>
      </c>
      <c r="AF110">
        <v>0</v>
      </c>
      <c r="AG110">
        <v>0</v>
      </c>
      <c r="AH110">
        <v>457.94</v>
      </c>
      <c r="AI110">
        <v>1</v>
      </c>
      <c r="AJ110">
        <v>1</v>
      </c>
      <c r="AK110">
        <v>1</v>
      </c>
      <c r="AL110">
        <v>1</v>
      </c>
      <c r="AM110">
        <v>-2</v>
      </c>
      <c r="AN110">
        <v>0</v>
      </c>
      <c r="AO110">
        <v>0</v>
      </c>
      <c r="AP110">
        <v>0</v>
      </c>
      <c r="AQ110">
        <v>1</v>
      </c>
      <c r="AR110">
        <v>0</v>
      </c>
      <c r="AS110" t="s">
        <v>3</v>
      </c>
      <c r="AT110">
        <v>114</v>
      </c>
      <c r="AU110" t="s">
        <v>3</v>
      </c>
      <c r="AV110">
        <v>1</v>
      </c>
      <c r="AW110">
        <v>2</v>
      </c>
      <c r="AX110">
        <v>32951267</v>
      </c>
      <c r="AY110">
        <v>1</v>
      </c>
      <c r="AZ110">
        <v>0</v>
      </c>
      <c r="BA110">
        <v>110</v>
      </c>
      <c r="BB110">
        <v>1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52205.159999999996</v>
      </c>
      <c r="BN110">
        <v>114</v>
      </c>
      <c r="BO110">
        <v>0</v>
      </c>
      <c r="BP110">
        <v>1</v>
      </c>
      <c r="BQ110">
        <v>0</v>
      </c>
      <c r="BR110">
        <v>0</v>
      </c>
      <c r="BS110">
        <v>0</v>
      </c>
      <c r="BT110">
        <v>52205.159999999996</v>
      </c>
      <c r="BU110">
        <v>114</v>
      </c>
      <c r="BV110">
        <v>0</v>
      </c>
      <c r="BW110">
        <v>1</v>
      </c>
      <c r="CU110">
        <f>ROUND(AT110*Source!I116*AH110*AL110,2)</f>
        <v>391.54</v>
      </c>
      <c r="CV110">
        <f>ROUND(Y110*Source!I116,7)</f>
        <v>0.85499999999999998</v>
      </c>
      <c r="CW110">
        <v>0</v>
      </c>
      <c r="CX110">
        <f>ROUND(Y110*Source!I116,7)</f>
        <v>0.85499999999999998</v>
      </c>
      <c r="CY110">
        <f>AD110</f>
        <v>457.94</v>
      </c>
      <c r="CZ110">
        <f>AH110</f>
        <v>457.94</v>
      </c>
      <c r="DA110">
        <f>AL110</f>
        <v>1</v>
      </c>
      <c r="DB110">
        <f t="shared" si="43"/>
        <v>52205.16</v>
      </c>
      <c r="DC110">
        <f t="shared" si="44"/>
        <v>0</v>
      </c>
      <c r="DD110" t="s">
        <v>3</v>
      </c>
      <c r="DE110" t="s">
        <v>3</v>
      </c>
      <c r="DF110">
        <f>ROUND(ROUND(AE110,2)*CX110,2)</f>
        <v>0</v>
      </c>
      <c r="DG110">
        <f t="shared" si="41"/>
        <v>0</v>
      </c>
      <c r="DH110">
        <f t="shared" si="20"/>
        <v>0</v>
      </c>
      <c r="DI110">
        <f t="shared" si="21"/>
        <v>391.54</v>
      </c>
      <c r="DJ110">
        <f>DI110</f>
        <v>391.54</v>
      </c>
      <c r="DK110">
        <v>1</v>
      </c>
      <c r="DL110" t="s">
        <v>3</v>
      </c>
      <c r="DM110">
        <v>0</v>
      </c>
      <c r="DN110" t="s">
        <v>3</v>
      </c>
      <c r="DO110">
        <v>0</v>
      </c>
    </row>
    <row r="111" spans="1:119" x14ac:dyDescent="0.2">
      <c r="A111">
        <f>ROW(Source!A116)</f>
        <v>116</v>
      </c>
      <c r="B111">
        <v>32945098</v>
      </c>
      <c r="C111">
        <v>32951266</v>
      </c>
      <c r="D111">
        <v>31838589</v>
      </c>
      <c r="E111">
        <v>114</v>
      </c>
      <c r="F111">
        <v>1</v>
      </c>
      <c r="G111">
        <v>1</v>
      </c>
      <c r="H111">
        <v>1</v>
      </c>
      <c r="I111" t="s">
        <v>849</v>
      </c>
      <c r="J111" t="s">
        <v>3</v>
      </c>
      <c r="K111" t="s">
        <v>850</v>
      </c>
      <c r="L111">
        <v>1191</v>
      </c>
      <c r="N111">
        <v>1013</v>
      </c>
      <c r="O111" t="s">
        <v>848</v>
      </c>
      <c r="P111" t="s">
        <v>848</v>
      </c>
      <c r="Q111">
        <v>1</v>
      </c>
      <c r="W111">
        <v>0</v>
      </c>
      <c r="X111">
        <v>-1417349443</v>
      </c>
      <c r="Y111">
        <f t="shared" si="42"/>
        <v>0.16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1</v>
      </c>
      <c r="AJ111">
        <v>1</v>
      </c>
      <c r="AK111">
        <v>1</v>
      </c>
      <c r="AL111">
        <v>1</v>
      </c>
      <c r="AM111">
        <v>-2</v>
      </c>
      <c r="AN111">
        <v>0</v>
      </c>
      <c r="AO111">
        <v>0</v>
      </c>
      <c r="AP111">
        <v>0</v>
      </c>
      <c r="AQ111">
        <v>1</v>
      </c>
      <c r="AR111">
        <v>0</v>
      </c>
      <c r="AS111" t="s">
        <v>3</v>
      </c>
      <c r="AT111">
        <v>0.16</v>
      </c>
      <c r="AU111" t="s">
        <v>3</v>
      </c>
      <c r="AV111">
        <v>2</v>
      </c>
      <c r="AW111">
        <v>2</v>
      </c>
      <c r="AX111">
        <v>32951268</v>
      </c>
      <c r="AY111">
        <v>1</v>
      </c>
      <c r="AZ111">
        <v>0</v>
      </c>
      <c r="BA111">
        <v>111</v>
      </c>
      <c r="BB111">
        <v>1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CV111">
        <v>0</v>
      </c>
      <c r="CW111">
        <v>0</v>
      </c>
      <c r="CX111">
        <f>ROUND(Y111*Source!I116,7)</f>
        <v>1.1999999999999999E-3</v>
      </c>
      <c r="CY111">
        <f>AD111</f>
        <v>0</v>
      </c>
      <c r="CZ111">
        <f>AH111</f>
        <v>0</v>
      </c>
      <c r="DA111">
        <f>AL111</f>
        <v>1</v>
      </c>
      <c r="DB111">
        <f t="shared" si="43"/>
        <v>0</v>
      </c>
      <c r="DC111">
        <f t="shared" si="44"/>
        <v>0</v>
      </c>
      <c r="DD111" t="s">
        <v>3</v>
      </c>
      <c r="DE111" t="s">
        <v>3</v>
      </c>
      <c r="DF111">
        <f>ROUND(ROUND(AE111,2)*CX111,2)</f>
        <v>0</v>
      </c>
      <c r="DG111">
        <f t="shared" si="41"/>
        <v>0</v>
      </c>
      <c r="DH111">
        <f t="shared" si="20"/>
        <v>0</v>
      </c>
      <c r="DI111">
        <f t="shared" si="21"/>
        <v>0</v>
      </c>
      <c r="DJ111">
        <f>DI111</f>
        <v>0</v>
      </c>
      <c r="DK111">
        <v>0</v>
      </c>
      <c r="DL111" t="s">
        <v>3</v>
      </c>
      <c r="DM111">
        <v>0</v>
      </c>
      <c r="DN111" t="s">
        <v>3</v>
      </c>
      <c r="DO111">
        <v>0</v>
      </c>
    </row>
    <row r="112" spans="1:119" x14ac:dyDescent="0.2">
      <c r="A112">
        <f>ROW(Source!A116)</f>
        <v>116</v>
      </c>
      <c r="B112">
        <v>32945098</v>
      </c>
      <c r="C112">
        <v>32951266</v>
      </c>
      <c r="D112">
        <v>31966102</v>
      </c>
      <c r="E112">
        <v>1</v>
      </c>
      <c r="F112">
        <v>1</v>
      </c>
      <c r="G112">
        <v>1</v>
      </c>
      <c r="H112">
        <v>2</v>
      </c>
      <c r="I112" t="s">
        <v>851</v>
      </c>
      <c r="J112" t="s">
        <v>852</v>
      </c>
      <c r="K112" t="s">
        <v>853</v>
      </c>
      <c r="L112">
        <v>1368</v>
      </c>
      <c r="N112">
        <v>1011</v>
      </c>
      <c r="O112" t="s">
        <v>854</v>
      </c>
      <c r="P112" t="s">
        <v>854</v>
      </c>
      <c r="Q112">
        <v>1</v>
      </c>
      <c r="W112">
        <v>0</v>
      </c>
      <c r="X112">
        <v>-92307625</v>
      </c>
      <c r="Y112">
        <f t="shared" si="42"/>
        <v>0.1</v>
      </c>
      <c r="AA112">
        <v>0</v>
      </c>
      <c r="AB112">
        <v>54.86</v>
      </c>
      <c r="AC112">
        <v>446.68</v>
      </c>
      <c r="AD112">
        <v>0</v>
      </c>
      <c r="AE112">
        <v>0</v>
      </c>
      <c r="AF112">
        <v>37.32</v>
      </c>
      <c r="AG112">
        <v>446.68</v>
      </c>
      <c r="AH112">
        <v>0</v>
      </c>
      <c r="AI112">
        <v>1</v>
      </c>
      <c r="AJ112">
        <v>1.47</v>
      </c>
      <c r="AK112">
        <v>1</v>
      </c>
      <c r="AL112">
        <v>1</v>
      </c>
      <c r="AM112">
        <v>2</v>
      </c>
      <c r="AN112">
        <v>0</v>
      </c>
      <c r="AO112">
        <v>0</v>
      </c>
      <c r="AP112">
        <v>0</v>
      </c>
      <c r="AQ112">
        <v>1</v>
      </c>
      <c r="AR112">
        <v>0</v>
      </c>
      <c r="AS112" t="s">
        <v>3</v>
      </c>
      <c r="AT112">
        <v>0.1</v>
      </c>
      <c r="AU112" t="s">
        <v>3</v>
      </c>
      <c r="AV112">
        <v>1</v>
      </c>
      <c r="AW112">
        <v>2</v>
      </c>
      <c r="AX112">
        <v>32951269</v>
      </c>
      <c r="AY112">
        <v>1</v>
      </c>
      <c r="AZ112">
        <v>0</v>
      </c>
      <c r="BA112">
        <v>112</v>
      </c>
      <c r="BB112">
        <v>1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3.7320000000000002</v>
      </c>
      <c r="BL112">
        <v>44.668000000000006</v>
      </c>
      <c r="BM112">
        <v>0</v>
      </c>
      <c r="BN112">
        <v>0</v>
      </c>
      <c r="BO112">
        <v>0.1</v>
      </c>
      <c r="BP112">
        <v>1</v>
      </c>
      <c r="BQ112">
        <v>0</v>
      </c>
      <c r="BR112">
        <v>3.7320000000000002</v>
      </c>
      <c r="BS112">
        <v>44.668000000000006</v>
      </c>
      <c r="BT112">
        <v>0</v>
      </c>
      <c r="BU112">
        <v>0</v>
      </c>
      <c r="BV112">
        <v>0.1</v>
      </c>
      <c r="BW112">
        <v>1</v>
      </c>
      <c r="CV112">
        <v>0</v>
      </c>
      <c r="CW112">
        <f>ROUND(Y112*Source!I116*DO112,7)</f>
        <v>7.5000000000000002E-4</v>
      </c>
      <c r="CX112">
        <f>ROUND(Y112*Source!I116,7)</f>
        <v>7.5000000000000002E-4</v>
      </c>
      <c r="CY112">
        <f>AB112</f>
        <v>54.86</v>
      </c>
      <c r="CZ112">
        <f>AF112</f>
        <v>37.32</v>
      </c>
      <c r="DA112">
        <f>AJ112</f>
        <v>1.47</v>
      </c>
      <c r="DB112">
        <f t="shared" si="43"/>
        <v>3.73</v>
      </c>
      <c r="DC112">
        <f t="shared" si="44"/>
        <v>44.67</v>
      </c>
      <c r="DD112" t="s">
        <v>3</v>
      </c>
      <c r="DE112" t="s">
        <v>3</v>
      </c>
      <c r="DF112">
        <f>ROUND(ROUND(AE112,2)*CX112,2)</f>
        <v>0</v>
      </c>
      <c r="DG112">
        <f>ROUND(ROUND(AF112*AJ112,2)*CX112,2)</f>
        <v>0.04</v>
      </c>
      <c r="DH112">
        <f t="shared" si="20"/>
        <v>0.34</v>
      </c>
      <c r="DI112">
        <f t="shared" si="21"/>
        <v>0</v>
      </c>
      <c r="DJ112">
        <f>DG112+DH112</f>
        <v>0.38</v>
      </c>
      <c r="DK112">
        <v>0</v>
      </c>
      <c r="DL112" t="s">
        <v>855</v>
      </c>
      <c r="DM112">
        <v>3</v>
      </c>
      <c r="DN112" t="s">
        <v>848</v>
      </c>
      <c r="DO112">
        <v>1</v>
      </c>
    </row>
    <row r="113" spans="1:119" x14ac:dyDescent="0.2">
      <c r="A113">
        <f>ROW(Source!A116)</f>
        <v>116</v>
      </c>
      <c r="B113">
        <v>32945098</v>
      </c>
      <c r="C113">
        <v>32951266</v>
      </c>
      <c r="D113">
        <v>31966811</v>
      </c>
      <c r="E113">
        <v>1</v>
      </c>
      <c r="F113">
        <v>1</v>
      </c>
      <c r="G113">
        <v>1</v>
      </c>
      <c r="H113">
        <v>2</v>
      </c>
      <c r="I113" t="s">
        <v>858</v>
      </c>
      <c r="J113" t="s">
        <v>859</v>
      </c>
      <c r="K113" t="s">
        <v>860</v>
      </c>
      <c r="L113">
        <v>1368</v>
      </c>
      <c r="N113">
        <v>1011</v>
      </c>
      <c r="O113" t="s">
        <v>854</v>
      </c>
      <c r="P113" t="s">
        <v>854</v>
      </c>
      <c r="Q113">
        <v>1</v>
      </c>
      <c r="W113">
        <v>0</v>
      </c>
      <c r="X113">
        <v>-1152394969</v>
      </c>
      <c r="Y113">
        <f t="shared" si="42"/>
        <v>0.06</v>
      </c>
      <c r="AA113">
        <v>0</v>
      </c>
      <c r="AB113">
        <v>605.36</v>
      </c>
      <c r="AC113">
        <v>502.98</v>
      </c>
      <c r="AD113">
        <v>0</v>
      </c>
      <c r="AE113">
        <v>0</v>
      </c>
      <c r="AF113">
        <v>605.36</v>
      </c>
      <c r="AG113">
        <v>502.98</v>
      </c>
      <c r="AH113">
        <v>0</v>
      </c>
      <c r="AI113">
        <v>1</v>
      </c>
      <c r="AJ113">
        <v>1</v>
      </c>
      <c r="AK113">
        <v>1</v>
      </c>
      <c r="AL113">
        <v>1</v>
      </c>
      <c r="AM113">
        <v>-2</v>
      </c>
      <c r="AN113">
        <v>0</v>
      </c>
      <c r="AO113">
        <v>0</v>
      </c>
      <c r="AP113">
        <v>0</v>
      </c>
      <c r="AQ113">
        <v>1</v>
      </c>
      <c r="AR113">
        <v>0</v>
      </c>
      <c r="AS113" t="s">
        <v>3</v>
      </c>
      <c r="AT113">
        <v>0.06</v>
      </c>
      <c r="AU113" t="s">
        <v>3</v>
      </c>
      <c r="AV113">
        <v>1</v>
      </c>
      <c r="AW113">
        <v>2</v>
      </c>
      <c r="AX113">
        <v>32951270</v>
      </c>
      <c r="AY113">
        <v>1</v>
      </c>
      <c r="AZ113">
        <v>0</v>
      </c>
      <c r="BA113">
        <v>113</v>
      </c>
      <c r="BB113">
        <v>1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36.321599999999997</v>
      </c>
      <c r="BL113">
        <v>30.178799999999999</v>
      </c>
      <c r="BM113">
        <v>0</v>
      </c>
      <c r="BN113">
        <v>0</v>
      </c>
      <c r="BO113">
        <v>0.06</v>
      </c>
      <c r="BP113">
        <v>1</v>
      </c>
      <c r="BQ113">
        <v>0</v>
      </c>
      <c r="BR113">
        <v>36.321599999999997</v>
      </c>
      <c r="BS113">
        <v>30.178799999999999</v>
      </c>
      <c r="BT113">
        <v>0</v>
      </c>
      <c r="BU113">
        <v>0</v>
      </c>
      <c r="BV113">
        <v>0.06</v>
      </c>
      <c r="BW113">
        <v>1</v>
      </c>
      <c r="CV113">
        <v>0</v>
      </c>
      <c r="CW113">
        <f>ROUND(Y113*Source!I116*DO113,7)</f>
        <v>4.4999999999999999E-4</v>
      </c>
      <c r="CX113">
        <f>ROUND(Y113*Source!I116,7)</f>
        <v>4.4999999999999999E-4</v>
      </c>
      <c r="CY113">
        <f>AB113</f>
        <v>605.36</v>
      </c>
      <c r="CZ113">
        <f>AF113</f>
        <v>605.36</v>
      </c>
      <c r="DA113">
        <f>AJ113</f>
        <v>1</v>
      </c>
      <c r="DB113">
        <f t="shared" si="43"/>
        <v>36.32</v>
      </c>
      <c r="DC113">
        <f t="shared" si="44"/>
        <v>30.18</v>
      </c>
      <c r="DD113" t="s">
        <v>3</v>
      </c>
      <c r="DE113" t="s">
        <v>3</v>
      </c>
      <c r="DF113">
        <f>ROUND(ROUND(AE113,2)*CX113,2)</f>
        <v>0</v>
      </c>
      <c r="DG113">
        <f t="shared" ref="DG113:DG122" si="45">ROUND(ROUND(AF113,2)*CX113,2)</f>
        <v>0.27</v>
      </c>
      <c r="DH113">
        <f t="shared" si="20"/>
        <v>0.23</v>
      </c>
      <c r="DI113">
        <f t="shared" si="21"/>
        <v>0</v>
      </c>
      <c r="DJ113">
        <f>DG113+DH113</f>
        <v>0.5</v>
      </c>
      <c r="DK113">
        <v>1</v>
      </c>
      <c r="DL113" t="s">
        <v>861</v>
      </c>
      <c r="DM113">
        <v>4</v>
      </c>
      <c r="DN113" t="s">
        <v>848</v>
      </c>
      <c r="DO113">
        <v>1</v>
      </c>
    </row>
    <row r="114" spans="1:119" x14ac:dyDescent="0.2">
      <c r="A114">
        <f>ROW(Source!A116)</f>
        <v>116</v>
      </c>
      <c r="B114">
        <v>32945098</v>
      </c>
      <c r="C114">
        <v>32951266</v>
      </c>
      <c r="D114">
        <v>31911313</v>
      </c>
      <c r="E114">
        <v>1</v>
      </c>
      <c r="F114">
        <v>1</v>
      </c>
      <c r="G114">
        <v>1</v>
      </c>
      <c r="H114">
        <v>3</v>
      </c>
      <c r="I114" t="s">
        <v>885</v>
      </c>
      <c r="J114" t="s">
        <v>886</v>
      </c>
      <c r="K114" t="s">
        <v>887</v>
      </c>
      <c r="L114">
        <v>1346</v>
      </c>
      <c r="N114">
        <v>1009</v>
      </c>
      <c r="O114" t="s">
        <v>68</v>
      </c>
      <c r="P114" t="s">
        <v>68</v>
      </c>
      <c r="Q114">
        <v>1</v>
      </c>
      <c r="W114">
        <v>0</v>
      </c>
      <c r="X114">
        <v>1835531655</v>
      </c>
      <c r="Y114">
        <f t="shared" si="42"/>
        <v>1.44</v>
      </c>
      <c r="AA114">
        <v>3209.75</v>
      </c>
      <c r="AB114">
        <v>0</v>
      </c>
      <c r="AC114">
        <v>0</v>
      </c>
      <c r="AD114">
        <v>0</v>
      </c>
      <c r="AE114">
        <v>2507.62</v>
      </c>
      <c r="AF114">
        <v>0</v>
      </c>
      <c r="AG114">
        <v>0</v>
      </c>
      <c r="AH114">
        <v>0</v>
      </c>
      <c r="AI114">
        <v>1.28</v>
      </c>
      <c r="AJ114">
        <v>1</v>
      </c>
      <c r="AK114">
        <v>1</v>
      </c>
      <c r="AL114">
        <v>1</v>
      </c>
      <c r="AM114">
        <v>2</v>
      </c>
      <c r="AN114">
        <v>0</v>
      </c>
      <c r="AO114">
        <v>0</v>
      </c>
      <c r="AP114">
        <v>0</v>
      </c>
      <c r="AQ114">
        <v>1</v>
      </c>
      <c r="AR114">
        <v>0</v>
      </c>
      <c r="AS114" t="s">
        <v>3</v>
      </c>
      <c r="AT114">
        <v>1.44</v>
      </c>
      <c r="AU114" t="s">
        <v>3</v>
      </c>
      <c r="AV114">
        <v>0</v>
      </c>
      <c r="AW114">
        <v>2</v>
      </c>
      <c r="AX114">
        <v>32951271</v>
      </c>
      <c r="AY114">
        <v>1</v>
      </c>
      <c r="AZ114">
        <v>0</v>
      </c>
      <c r="BA114">
        <v>114</v>
      </c>
      <c r="BB114">
        <v>1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3610.9727999999996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1</v>
      </c>
      <c r="BQ114">
        <v>3610.9727999999996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1</v>
      </c>
      <c r="CV114">
        <v>0</v>
      </c>
      <c r="CW114">
        <v>0</v>
      </c>
      <c r="CX114">
        <f>ROUND(Y114*Source!I116,7)</f>
        <v>1.0800000000000001E-2</v>
      </c>
      <c r="CY114">
        <f t="shared" ref="CY114:CY120" si="46">AA114</f>
        <v>3209.75</v>
      </c>
      <c r="CZ114">
        <f t="shared" ref="CZ114:CZ120" si="47">AE114</f>
        <v>2507.62</v>
      </c>
      <c r="DA114">
        <f t="shared" ref="DA114:DA120" si="48">AI114</f>
        <v>1.28</v>
      </c>
      <c r="DB114">
        <f t="shared" si="43"/>
        <v>3610.97</v>
      </c>
      <c r="DC114">
        <f t="shared" si="44"/>
        <v>0</v>
      </c>
      <c r="DD114" t="s">
        <v>3</v>
      </c>
      <c r="DE114" t="s">
        <v>3</v>
      </c>
      <c r="DF114">
        <f>ROUND(ROUND(AE114*AI114,2)*CX114,2)</f>
        <v>34.67</v>
      </c>
      <c r="DG114">
        <f t="shared" si="45"/>
        <v>0</v>
      </c>
      <c r="DH114">
        <f t="shared" si="20"/>
        <v>0</v>
      </c>
      <c r="DI114">
        <f t="shared" si="21"/>
        <v>0</v>
      </c>
      <c r="DJ114">
        <f t="shared" ref="DJ114:DJ120" si="49">DF114</f>
        <v>34.67</v>
      </c>
      <c r="DK114">
        <v>0</v>
      </c>
      <c r="DL114" t="s">
        <v>3</v>
      </c>
      <c r="DM114">
        <v>0</v>
      </c>
      <c r="DN114" t="s">
        <v>3</v>
      </c>
      <c r="DO114">
        <v>0</v>
      </c>
    </row>
    <row r="115" spans="1:119" x14ac:dyDescent="0.2">
      <c r="A115">
        <f>ROW(Source!A116)</f>
        <v>116</v>
      </c>
      <c r="B115">
        <v>32945098</v>
      </c>
      <c r="C115">
        <v>32951266</v>
      </c>
      <c r="D115">
        <v>31913068</v>
      </c>
      <c r="E115">
        <v>1</v>
      </c>
      <c r="F115">
        <v>1</v>
      </c>
      <c r="G115">
        <v>1</v>
      </c>
      <c r="H115">
        <v>3</v>
      </c>
      <c r="I115" t="s">
        <v>888</v>
      </c>
      <c r="J115" t="s">
        <v>889</v>
      </c>
      <c r="K115" t="s">
        <v>890</v>
      </c>
      <c r="L115">
        <v>1327</v>
      </c>
      <c r="N115">
        <v>1005</v>
      </c>
      <c r="O115" t="s">
        <v>64</v>
      </c>
      <c r="P115" t="s">
        <v>64</v>
      </c>
      <c r="Q115">
        <v>1</v>
      </c>
      <c r="W115">
        <v>0</v>
      </c>
      <c r="X115">
        <v>-327118913</v>
      </c>
      <c r="Y115">
        <f t="shared" si="42"/>
        <v>0.84</v>
      </c>
      <c r="AA115">
        <v>680.24</v>
      </c>
      <c r="AB115">
        <v>0</v>
      </c>
      <c r="AC115">
        <v>0</v>
      </c>
      <c r="AD115">
        <v>0</v>
      </c>
      <c r="AE115">
        <v>531.44000000000005</v>
      </c>
      <c r="AF115">
        <v>0</v>
      </c>
      <c r="AG115">
        <v>0</v>
      </c>
      <c r="AH115">
        <v>0</v>
      </c>
      <c r="AI115">
        <v>1.28</v>
      </c>
      <c r="AJ115">
        <v>1</v>
      </c>
      <c r="AK115">
        <v>1</v>
      </c>
      <c r="AL115">
        <v>1</v>
      </c>
      <c r="AM115">
        <v>2</v>
      </c>
      <c r="AN115">
        <v>0</v>
      </c>
      <c r="AO115">
        <v>0</v>
      </c>
      <c r="AP115">
        <v>0</v>
      </c>
      <c r="AQ115">
        <v>1</v>
      </c>
      <c r="AR115">
        <v>0</v>
      </c>
      <c r="AS115" t="s">
        <v>3</v>
      </c>
      <c r="AT115">
        <v>0.84</v>
      </c>
      <c r="AU115" t="s">
        <v>3</v>
      </c>
      <c r="AV115">
        <v>0</v>
      </c>
      <c r="AW115">
        <v>2</v>
      </c>
      <c r="AX115">
        <v>32951272</v>
      </c>
      <c r="AY115">
        <v>1</v>
      </c>
      <c r="AZ115">
        <v>0</v>
      </c>
      <c r="BA115">
        <v>115</v>
      </c>
      <c r="BB115">
        <v>1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446.40960000000001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1</v>
      </c>
      <c r="BQ115">
        <v>446.40960000000001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1</v>
      </c>
      <c r="CV115">
        <v>0</v>
      </c>
      <c r="CW115">
        <v>0</v>
      </c>
      <c r="CX115">
        <f>ROUND(Y115*Source!I116,7)</f>
        <v>6.3E-3</v>
      </c>
      <c r="CY115">
        <f t="shared" si="46"/>
        <v>680.24</v>
      </c>
      <c r="CZ115">
        <f t="shared" si="47"/>
        <v>531.44000000000005</v>
      </c>
      <c r="DA115">
        <f t="shared" si="48"/>
        <v>1.28</v>
      </c>
      <c r="DB115">
        <f t="shared" si="43"/>
        <v>446.41</v>
      </c>
      <c r="DC115">
        <f t="shared" si="44"/>
        <v>0</v>
      </c>
      <c r="DD115" t="s">
        <v>3</v>
      </c>
      <c r="DE115" t="s">
        <v>3</v>
      </c>
      <c r="DF115">
        <f>ROUND(ROUND(AE115*AI115,2)*CX115,2)</f>
        <v>4.29</v>
      </c>
      <c r="DG115">
        <f t="shared" si="45"/>
        <v>0</v>
      </c>
      <c r="DH115">
        <f t="shared" si="20"/>
        <v>0</v>
      </c>
      <c r="DI115">
        <f t="shared" si="21"/>
        <v>0</v>
      </c>
      <c r="DJ115">
        <f t="shared" si="49"/>
        <v>4.29</v>
      </c>
      <c r="DK115">
        <v>0</v>
      </c>
      <c r="DL115" t="s">
        <v>3</v>
      </c>
      <c r="DM115">
        <v>0</v>
      </c>
      <c r="DN115" t="s">
        <v>3</v>
      </c>
      <c r="DO115">
        <v>0</v>
      </c>
    </row>
    <row r="116" spans="1:119" x14ac:dyDescent="0.2">
      <c r="A116">
        <f>ROW(Source!A116)</f>
        <v>116</v>
      </c>
      <c r="B116">
        <v>32945098</v>
      </c>
      <c r="C116">
        <v>32951266</v>
      </c>
      <c r="D116">
        <v>31913418</v>
      </c>
      <c r="E116">
        <v>1</v>
      </c>
      <c r="F116">
        <v>1</v>
      </c>
      <c r="G116">
        <v>1</v>
      </c>
      <c r="H116">
        <v>3</v>
      </c>
      <c r="I116" t="s">
        <v>877</v>
      </c>
      <c r="J116" t="s">
        <v>878</v>
      </c>
      <c r="K116" t="s">
        <v>879</v>
      </c>
      <c r="L116">
        <v>1346</v>
      </c>
      <c r="N116">
        <v>1009</v>
      </c>
      <c r="O116" t="s">
        <v>68</v>
      </c>
      <c r="P116" t="s">
        <v>68</v>
      </c>
      <c r="Q116">
        <v>1</v>
      </c>
      <c r="W116">
        <v>0</v>
      </c>
      <c r="X116">
        <v>-130701290</v>
      </c>
      <c r="Y116">
        <f t="shared" si="42"/>
        <v>0.31</v>
      </c>
      <c r="AA116">
        <v>83.04</v>
      </c>
      <c r="AB116">
        <v>0</v>
      </c>
      <c r="AC116">
        <v>0</v>
      </c>
      <c r="AD116">
        <v>0</v>
      </c>
      <c r="AE116">
        <v>56.11</v>
      </c>
      <c r="AF116">
        <v>0</v>
      </c>
      <c r="AG116">
        <v>0</v>
      </c>
      <c r="AH116">
        <v>0</v>
      </c>
      <c r="AI116">
        <v>1.48</v>
      </c>
      <c r="AJ116">
        <v>1</v>
      </c>
      <c r="AK116">
        <v>1</v>
      </c>
      <c r="AL116">
        <v>1</v>
      </c>
      <c r="AM116">
        <v>2</v>
      </c>
      <c r="AN116">
        <v>0</v>
      </c>
      <c r="AO116">
        <v>0</v>
      </c>
      <c r="AP116">
        <v>0</v>
      </c>
      <c r="AQ116">
        <v>1</v>
      </c>
      <c r="AR116">
        <v>0</v>
      </c>
      <c r="AS116" t="s">
        <v>3</v>
      </c>
      <c r="AT116">
        <v>0.31</v>
      </c>
      <c r="AU116" t="s">
        <v>3</v>
      </c>
      <c r="AV116">
        <v>0</v>
      </c>
      <c r="AW116">
        <v>2</v>
      </c>
      <c r="AX116">
        <v>32951273</v>
      </c>
      <c r="AY116">
        <v>1</v>
      </c>
      <c r="AZ116">
        <v>0</v>
      </c>
      <c r="BA116">
        <v>116</v>
      </c>
      <c r="BB116">
        <v>1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17.394099999999998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1</v>
      </c>
      <c r="BQ116">
        <v>17.394099999999998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1</v>
      </c>
      <c r="CV116">
        <v>0</v>
      </c>
      <c r="CW116">
        <v>0</v>
      </c>
      <c r="CX116">
        <f>ROUND(Y116*Source!I116,7)</f>
        <v>2.3249999999999998E-3</v>
      </c>
      <c r="CY116">
        <f t="shared" si="46"/>
        <v>83.04</v>
      </c>
      <c r="CZ116">
        <f t="shared" si="47"/>
        <v>56.11</v>
      </c>
      <c r="DA116">
        <f t="shared" si="48"/>
        <v>1.48</v>
      </c>
      <c r="DB116">
        <f t="shared" si="43"/>
        <v>17.39</v>
      </c>
      <c r="DC116">
        <f t="shared" si="44"/>
        <v>0</v>
      </c>
      <c r="DD116" t="s">
        <v>3</v>
      </c>
      <c r="DE116" t="s">
        <v>3</v>
      </c>
      <c r="DF116">
        <f>ROUND(ROUND(AE116*AI116,2)*CX116,2)</f>
        <v>0.19</v>
      </c>
      <c r="DG116">
        <f t="shared" si="45"/>
        <v>0</v>
      </c>
      <c r="DH116">
        <f t="shared" si="20"/>
        <v>0</v>
      </c>
      <c r="DI116">
        <f t="shared" si="21"/>
        <v>0</v>
      </c>
      <c r="DJ116">
        <f t="shared" si="49"/>
        <v>0.19</v>
      </c>
      <c r="DK116">
        <v>0</v>
      </c>
      <c r="DL116" t="s">
        <v>3</v>
      </c>
      <c r="DM116">
        <v>0</v>
      </c>
      <c r="DN116" t="s">
        <v>3</v>
      </c>
      <c r="DO116">
        <v>0</v>
      </c>
    </row>
    <row r="117" spans="1:119" x14ac:dyDescent="0.2">
      <c r="A117">
        <f>ROW(Source!A116)</f>
        <v>116</v>
      </c>
      <c r="B117">
        <v>32945098</v>
      </c>
      <c r="C117">
        <v>32951266</v>
      </c>
      <c r="D117">
        <v>31842274</v>
      </c>
      <c r="E117">
        <v>114</v>
      </c>
      <c r="F117">
        <v>1</v>
      </c>
      <c r="G117">
        <v>1</v>
      </c>
      <c r="H117">
        <v>3</v>
      </c>
      <c r="I117" t="s">
        <v>101</v>
      </c>
      <c r="J117" t="s">
        <v>3</v>
      </c>
      <c r="K117" t="s">
        <v>102</v>
      </c>
      <c r="L117">
        <v>1348</v>
      </c>
      <c r="N117">
        <v>1009</v>
      </c>
      <c r="O117" t="s">
        <v>33</v>
      </c>
      <c r="P117" t="s">
        <v>33</v>
      </c>
      <c r="Q117">
        <v>1000</v>
      </c>
      <c r="W117">
        <v>0</v>
      </c>
      <c r="X117">
        <v>84301199</v>
      </c>
      <c r="Y117">
        <f t="shared" si="42"/>
        <v>1.37E-2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1</v>
      </c>
      <c r="AJ117">
        <v>1</v>
      </c>
      <c r="AK117">
        <v>1</v>
      </c>
      <c r="AL117">
        <v>1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 t="s">
        <v>3</v>
      </c>
      <c r="AT117">
        <v>1.37E-2</v>
      </c>
      <c r="AU117" t="s">
        <v>3</v>
      </c>
      <c r="AV117">
        <v>0</v>
      </c>
      <c r="AW117">
        <v>2</v>
      </c>
      <c r="AX117">
        <v>32951274</v>
      </c>
      <c r="AY117">
        <v>1</v>
      </c>
      <c r="AZ117">
        <v>0</v>
      </c>
      <c r="BA117">
        <v>117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CV117">
        <v>0</v>
      </c>
      <c r="CW117">
        <v>0</v>
      </c>
      <c r="CX117">
        <f>ROUND(Y117*Source!I116,7)</f>
        <v>1.0280000000000001E-4</v>
      </c>
      <c r="CY117">
        <f t="shared" si="46"/>
        <v>0</v>
      </c>
      <c r="CZ117">
        <f t="shared" si="47"/>
        <v>0</v>
      </c>
      <c r="DA117">
        <f t="shared" si="48"/>
        <v>1</v>
      </c>
      <c r="DB117">
        <f t="shared" si="43"/>
        <v>0</v>
      </c>
      <c r="DC117">
        <f t="shared" si="44"/>
        <v>0</v>
      </c>
      <c r="DD117" t="s">
        <v>3</v>
      </c>
      <c r="DE117" t="s">
        <v>3</v>
      </c>
      <c r="DF117">
        <f>ROUND(ROUND(AE117,2)*CX117,2)</f>
        <v>0</v>
      </c>
      <c r="DG117">
        <f t="shared" si="45"/>
        <v>0</v>
      </c>
      <c r="DH117">
        <f t="shared" si="20"/>
        <v>0</v>
      </c>
      <c r="DI117">
        <f t="shared" si="21"/>
        <v>0</v>
      </c>
      <c r="DJ117">
        <f t="shared" si="49"/>
        <v>0</v>
      </c>
      <c r="DK117">
        <v>0</v>
      </c>
      <c r="DL117" t="s">
        <v>3</v>
      </c>
      <c r="DM117">
        <v>0</v>
      </c>
      <c r="DN117" t="s">
        <v>3</v>
      </c>
      <c r="DO117">
        <v>0</v>
      </c>
    </row>
    <row r="118" spans="1:119" x14ac:dyDescent="0.2">
      <c r="A118">
        <f>ROW(Source!A116)</f>
        <v>116</v>
      </c>
      <c r="B118">
        <v>32945098</v>
      </c>
      <c r="C118">
        <v>32951266</v>
      </c>
      <c r="D118">
        <v>31931887</v>
      </c>
      <c r="E118">
        <v>1</v>
      </c>
      <c r="F118">
        <v>1</v>
      </c>
      <c r="G118">
        <v>1</v>
      </c>
      <c r="H118">
        <v>3</v>
      </c>
      <c r="I118" t="s">
        <v>954</v>
      </c>
      <c r="J118" t="s">
        <v>955</v>
      </c>
      <c r="K118" t="s">
        <v>956</v>
      </c>
      <c r="L118">
        <v>1348</v>
      </c>
      <c r="N118">
        <v>1009</v>
      </c>
      <c r="O118" t="s">
        <v>33</v>
      </c>
      <c r="P118" t="s">
        <v>33</v>
      </c>
      <c r="Q118">
        <v>1000</v>
      </c>
      <c r="W118">
        <v>0</v>
      </c>
      <c r="X118">
        <v>-1576953365</v>
      </c>
      <c r="Y118">
        <f t="shared" si="42"/>
        <v>2.2000000000000001E-3</v>
      </c>
      <c r="AA118">
        <v>244396.25</v>
      </c>
      <c r="AB118">
        <v>0</v>
      </c>
      <c r="AC118">
        <v>0</v>
      </c>
      <c r="AD118">
        <v>0</v>
      </c>
      <c r="AE118">
        <v>195517</v>
      </c>
      <c r="AF118">
        <v>0</v>
      </c>
      <c r="AG118">
        <v>0</v>
      </c>
      <c r="AH118">
        <v>0</v>
      </c>
      <c r="AI118">
        <v>1.25</v>
      </c>
      <c r="AJ118">
        <v>1</v>
      </c>
      <c r="AK118">
        <v>1</v>
      </c>
      <c r="AL118">
        <v>1</v>
      </c>
      <c r="AM118">
        <v>2</v>
      </c>
      <c r="AN118">
        <v>0</v>
      </c>
      <c r="AO118">
        <v>0</v>
      </c>
      <c r="AP118">
        <v>0</v>
      </c>
      <c r="AQ118">
        <v>1</v>
      </c>
      <c r="AR118">
        <v>0</v>
      </c>
      <c r="AS118" t="s">
        <v>3</v>
      </c>
      <c r="AT118">
        <v>2.2000000000000001E-3</v>
      </c>
      <c r="AU118" t="s">
        <v>3</v>
      </c>
      <c r="AV118">
        <v>0</v>
      </c>
      <c r="AW118">
        <v>2</v>
      </c>
      <c r="AX118">
        <v>32951275</v>
      </c>
      <c r="AY118">
        <v>1</v>
      </c>
      <c r="AZ118">
        <v>0</v>
      </c>
      <c r="BA118">
        <v>118</v>
      </c>
      <c r="BB118">
        <v>1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430.13740000000001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1</v>
      </c>
      <c r="BQ118">
        <v>430.13740000000001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1</v>
      </c>
      <c r="CV118">
        <v>0</v>
      </c>
      <c r="CW118">
        <v>0</v>
      </c>
      <c r="CX118">
        <f>ROUND(Y118*Source!I116,7)</f>
        <v>1.6500000000000001E-5</v>
      </c>
      <c r="CY118">
        <f t="shared" si="46"/>
        <v>244396.25</v>
      </c>
      <c r="CZ118">
        <f t="shared" si="47"/>
        <v>195517</v>
      </c>
      <c r="DA118">
        <f t="shared" si="48"/>
        <v>1.25</v>
      </c>
      <c r="DB118">
        <f t="shared" si="43"/>
        <v>430.14</v>
      </c>
      <c r="DC118">
        <f t="shared" si="44"/>
        <v>0</v>
      </c>
      <c r="DD118" t="s">
        <v>3</v>
      </c>
      <c r="DE118" t="s">
        <v>3</v>
      </c>
      <c r="DF118">
        <f>ROUND(ROUND(AE118*AI118,2)*CX118,2)</f>
        <v>4.03</v>
      </c>
      <c r="DG118">
        <f t="shared" si="45"/>
        <v>0</v>
      </c>
      <c r="DH118">
        <f t="shared" si="20"/>
        <v>0</v>
      </c>
      <c r="DI118">
        <f t="shared" si="21"/>
        <v>0</v>
      </c>
      <c r="DJ118">
        <f t="shared" si="49"/>
        <v>4.03</v>
      </c>
      <c r="DK118">
        <v>0</v>
      </c>
      <c r="DL118" t="s">
        <v>3</v>
      </c>
      <c r="DM118">
        <v>0</v>
      </c>
      <c r="DN118" t="s">
        <v>3</v>
      </c>
      <c r="DO118">
        <v>0</v>
      </c>
    </row>
    <row r="119" spans="1:119" x14ac:dyDescent="0.2">
      <c r="A119">
        <f>ROW(Source!A116)</f>
        <v>116</v>
      </c>
      <c r="B119">
        <v>32945098</v>
      </c>
      <c r="C119">
        <v>32951266</v>
      </c>
      <c r="D119">
        <v>31932100</v>
      </c>
      <c r="E119">
        <v>1</v>
      </c>
      <c r="F119">
        <v>1</v>
      </c>
      <c r="G119">
        <v>1</v>
      </c>
      <c r="H119">
        <v>3</v>
      </c>
      <c r="I119" t="s">
        <v>891</v>
      </c>
      <c r="J119" t="s">
        <v>892</v>
      </c>
      <c r="K119" t="s">
        <v>893</v>
      </c>
      <c r="L119">
        <v>1348</v>
      </c>
      <c r="N119">
        <v>1009</v>
      </c>
      <c r="O119" t="s">
        <v>33</v>
      </c>
      <c r="P119" t="s">
        <v>33</v>
      </c>
      <c r="Q119">
        <v>1000</v>
      </c>
      <c r="W119">
        <v>0</v>
      </c>
      <c r="X119">
        <v>-638797071</v>
      </c>
      <c r="Y119">
        <f t="shared" si="42"/>
        <v>2.3E-3</v>
      </c>
      <c r="AA119">
        <v>75871.509999999995</v>
      </c>
      <c r="AB119">
        <v>0</v>
      </c>
      <c r="AC119">
        <v>0</v>
      </c>
      <c r="AD119">
        <v>0</v>
      </c>
      <c r="AE119">
        <v>60697.21</v>
      </c>
      <c r="AF119">
        <v>0</v>
      </c>
      <c r="AG119">
        <v>0</v>
      </c>
      <c r="AH119">
        <v>0</v>
      </c>
      <c r="AI119">
        <v>1.25</v>
      </c>
      <c r="AJ119">
        <v>1</v>
      </c>
      <c r="AK119">
        <v>1</v>
      </c>
      <c r="AL119">
        <v>1</v>
      </c>
      <c r="AM119">
        <v>2</v>
      </c>
      <c r="AN119">
        <v>0</v>
      </c>
      <c r="AO119">
        <v>0</v>
      </c>
      <c r="AP119">
        <v>0</v>
      </c>
      <c r="AQ119">
        <v>1</v>
      </c>
      <c r="AR119">
        <v>0</v>
      </c>
      <c r="AS119" t="s">
        <v>3</v>
      </c>
      <c r="AT119">
        <v>2.3E-3</v>
      </c>
      <c r="AU119" t="s">
        <v>3</v>
      </c>
      <c r="AV119">
        <v>0</v>
      </c>
      <c r="AW119">
        <v>2</v>
      </c>
      <c r="AX119">
        <v>32951276</v>
      </c>
      <c r="AY119">
        <v>1</v>
      </c>
      <c r="AZ119">
        <v>0</v>
      </c>
      <c r="BA119">
        <v>119</v>
      </c>
      <c r="BB119">
        <v>1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139.60358299999999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1</v>
      </c>
      <c r="BQ119">
        <v>139.60358299999999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1</v>
      </c>
      <c r="CV119">
        <v>0</v>
      </c>
      <c r="CW119">
        <v>0</v>
      </c>
      <c r="CX119">
        <f>ROUND(Y119*Source!I116,7)</f>
        <v>1.73E-5</v>
      </c>
      <c r="CY119">
        <f t="shared" si="46"/>
        <v>75871.509999999995</v>
      </c>
      <c r="CZ119">
        <f t="shared" si="47"/>
        <v>60697.21</v>
      </c>
      <c r="DA119">
        <f t="shared" si="48"/>
        <v>1.25</v>
      </c>
      <c r="DB119">
        <f t="shared" si="43"/>
        <v>139.6</v>
      </c>
      <c r="DC119">
        <f t="shared" si="44"/>
        <v>0</v>
      </c>
      <c r="DD119" t="s">
        <v>3</v>
      </c>
      <c r="DE119" t="s">
        <v>3</v>
      </c>
      <c r="DF119">
        <f>ROUND(ROUND(AE119*AI119,2)*CX119,2)</f>
        <v>1.31</v>
      </c>
      <c r="DG119">
        <f t="shared" si="45"/>
        <v>0</v>
      </c>
      <c r="DH119">
        <f t="shared" si="20"/>
        <v>0</v>
      </c>
      <c r="DI119">
        <f t="shared" si="21"/>
        <v>0</v>
      </c>
      <c r="DJ119">
        <f t="shared" si="49"/>
        <v>1.31</v>
      </c>
      <c r="DK119">
        <v>0</v>
      </c>
      <c r="DL119" t="s">
        <v>3</v>
      </c>
      <c r="DM119">
        <v>0</v>
      </c>
      <c r="DN119" t="s">
        <v>3</v>
      </c>
      <c r="DO119">
        <v>0</v>
      </c>
    </row>
    <row r="120" spans="1:119" x14ac:dyDescent="0.2">
      <c r="A120">
        <f>ROW(Source!A116)</f>
        <v>116</v>
      </c>
      <c r="B120">
        <v>32945098</v>
      </c>
      <c r="C120">
        <v>32951266</v>
      </c>
      <c r="D120">
        <v>31932248</v>
      </c>
      <c r="E120">
        <v>1</v>
      </c>
      <c r="F120">
        <v>1</v>
      </c>
      <c r="G120">
        <v>1</v>
      </c>
      <c r="H120">
        <v>3</v>
      </c>
      <c r="I120" t="s">
        <v>894</v>
      </c>
      <c r="J120" t="s">
        <v>895</v>
      </c>
      <c r="K120" t="s">
        <v>896</v>
      </c>
      <c r="L120">
        <v>1348</v>
      </c>
      <c r="N120">
        <v>1009</v>
      </c>
      <c r="O120" t="s">
        <v>33</v>
      </c>
      <c r="P120" t="s">
        <v>33</v>
      </c>
      <c r="Q120">
        <v>1000</v>
      </c>
      <c r="W120">
        <v>0</v>
      </c>
      <c r="X120">
        <v>-1265136668</v>
      </c>
      <c r="Y120">
        <f t="shared" si="42"/>
        <v>5.6399999999999999E-2</v>
      </c>
      <c r="AA120">
        <v>37099.769999999997</v>
      </c>
      <c r="AB120">
        <v>0</v>
      </c>
      <c r="AC120">
        <v>0</v>
      </c>
      <c r="AD120">
        <v>0</v>
      </c>
      <c r="AE120">
        <v>25237.94</v>
      </c>
      <c r="AF120">
        <v>0</v>
      </c>
      <c r="AG120">
        <v>0</v>
      </c>
      <c r="AH120">
        <v>0</v>
      </c>
      <c r="AI120">
        <v>1.47</v>
      </c>
      <c r="AJ120">
        <v>1</v>
      </c>
      <c r="AK120">
        <v>1</v>
      </c>
      <c r="AL120">
        <v>1</v>
      </c>
      <c r="AM120">
        <v>2</v>
      </c>
      <c r="AN120">
        <v>0</v>
      </c>
      <c r="AO120">
        <v>0</v>
      </c>
      <c r="AP120">
        <v>0</v>
      </c>
      <c r="AQ120">
        <v>1</v>
      </c>
      <c r="AR120">
        <v>0</v>
      </c>
      <c r="AS120" t="s">
        <v>3</v>
      </c>
      <c r="AT120">
        <v>5.6399999999999999E-2</v>
      </c>
      <c r="AU120" t="s">
        <v>3</v>
      </c>
      <c r="AV120">
        <v>0</v>
      </c>
      <c r="AW120">
        <v>2</v>
      </c>
      <c r="AX120">
        <v>32951277</v>
      </c>
      <c r="AY120">
        <v>1</v>
      </c>
      <c r="AZ120">
        <v>0</v>
      </c>
      <c r="BA120">
        <v>120</v>
      </c>
      <c r="BB120">
        <v>1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1423.4198159999999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1</v>
      </c>
      <c r="BQ120">
        <v>1423.4198159999999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1</v>
      </c>
      <c r="CV120">
        <v>0</v>
      </c>
      <c r="CW120">
        <v>0</v>
      </c>
      <c r="CX120">
        <f>ROUND(Y120*Source!I116,7)</f>
        <v>4.2299999999999998E-4</v>
      </c>
      <c r="CY120">
        <f t="shared" si="46"/>
        <v>37099.769999999997</v>
      </c>
      <c r="CZ120">
        <f t="shared" si="47"/>
        <v>25237.94</v>
      </c>
      <c r="DA120">
        <f t="shared" si="48"/>
        <v>1.47</v>
      </c>
      <c r="DB120">
        <f t="shared" si="43"/>
        <v>1423.42</v>
      </c>
      <c r="DC120">
        <f t="shared" si="44"/>
        <v>0</v>
      </c>
      <c r="DD120" t="s">
        <v>3</v>
      </c>
      <c r="DE120" t="s">
        <v>3</v>
      </c>
      <c r="DF120">
        <f>ROUND(ROUND(AE120*AI120,2)*CX120,2)</f>
        <v>15.69</v>
      </c>
      <c r="DG120">
        <f t="shared" si="45"/>
        <v>0</v>
      </c>
      <c r="DH120">
        <f t="shared" si="20"/>
        <v>0</v>
      </c>
      <c r="DI120">
        <f t="shared" si="21"/>
        <v>0</v>
      </c>
      <c r="DJ120">
        <f t="shared" si="49"/>
        <v>15.69</v>
      </c>
      <c r="DK120">
        <v>0</v>
      </c>
      <c r="DL120" t="s">
        <v>3</v>
      </c>
      <c r="DM120">
        <v>0</v>
      </c>
      <c r="DN120" t="s">
        <v>3</v>
      </c>
      <c r="DO120">
        <v>0</v>
      </c>
    </row>
    <row r="121" spans="1:119" x14ac:dyDescent="0.2">
      <c r="A121">
        <f>ROW(Source!A119)</f>
        <v>119</v>
      </c>
      <c r="B121">
        <v>32945098</v>
      </c>
      <c r="C121">
        <v>32952385</v>
      </c>
      <c r="D121">
        <v>31838393</v>
      </c>
      <c r="E121">
        <v>114</v>
      </c>
      <c r="F121">
        <v>1</v>
      </c>
      <c r="G121">
        <v>1</v>
      </c>
      <c r="H121">
        <v>1</v>
      </c>
      <c r="I121" t="s">
        <v>897</v>
      </c>
      <c r="J121" t="s">
        <v>3</v>
      </c>
      <c r="K121" t="s">
        <v>898</v>
      </c>
      <c r="L121">
        <v>1191</v>
      </c>
      <c r="N121">
        <v>1013</v>
      </c>
      <c r="O121" t="s">
        <v>848</v>
      </c>
      <c r="P121" t="s">
        <v>848</v>
      </c>
      <c r="Q121">
        <v>1</v>
      </c>
      <c r="W121">
        <v>0</v>
      </c>
      <c r="X121">
        <v>1426738182</v>
      </c>
      <c r="Y121">
        <f t="shared" si="42"/>
        <v>45.6</v>
      </c>
      <c r="AA121">
        <v>0</v>
      </c>
      <c r="AB121">
        <v>0</v>
      </c>
      <c r="AC121">
        <v>0</v>
      </c>
      <c r="AD121">
        <v>452.31</v>
      </c>
      <c r="AE121">
        <v>0</v>
      </c>
      <c r="AF121">
        <v>0</v>
      </c>
      <c r="AG121">
        <v>0</v>
      </c>
      <c r="AH121">
        <v>452.31</v>
      </c>
      <c r="AI121">
        <v>1</v>
      </c>
      <c r="AJ121">
        <v>1</v>
      </c>
      <c r="AK121">
        <v>1</v>
      </c>
      <c r="AL121">
        <v>1</v>
      </c>
      <c r="AM121">
        <v>-2</v>
      </c>
      <c r="AN121">
        <v>0</v>
      </c>
      <c r="AO121">
        <v>0</v>
      </c>
      <c r="AP121">
        <v>0</v>
      </c>
      <c r="AQ121">
        <v>1</v>
      </c>
      <c r="AR121">
        <v>0</v>
      </c>
      <c r="AS121" t="s">
        <v>3</v>
      </c>
      <c r="AT121">
        <v>45.6</v>
      </c>
      <c r="AU121" t="s">
        <v>3</v>
      </c>
      <c r="AV121">
        <v>1</v>
      </c>
      <c r="AW121">
        <v>2</v>
      </c>
      <c r="AX121">
        <v>32952386</v>
      </c>
      <c r="AY121">
        <v>1</v>
      </c>
      <c r="AZ121">
        <v>0</v>
      </c>
      <c r="BA121">
        <v>121</v>
      </c>
      <c r="BB121">
        <v>1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20625.335999999999</v>
      </c>
      <c r="BN121">
        <v>45.6</v>
      </c>
      <c r="BO121">
        <v>0</v>
      </c>
      <c r="BP121">
        <v>1</v>
      </c>
      <c r="BQ121">
        <v>0</v>
      </c>
      <c r="BR121">
        <v>0</v>
      </c>
      <c r="BS121">
        <v>0</v>
      </c>
      <c r="BT121">
        <v>20625.335999999999</v>
      </c>
      <c r="BU121">
        <v>45.6</v>
      </c>
      <c r="BV121">
        <v>0</v>
      </c>
      <c r="BW121">
        <v>1</v>
      </c>
      <c r="CU121">
        <f>ROUND(AT121*Source!I119*AH121*AL121,2)</f>
        <v>1031.27</v>
      </c>
      <c r="CV121">
        <f>ROUND(Y121*Source!I119,7)</f>
        <v>2.2799999999999998</v>
      </c>
      <c r="CW121">
        <v>0</v>
      </c>
      <c r="CX121">
        <f>ROUND(Y121*Source!I119,7)</f>
        <v>2.2799999999999998</v>
      </c>
      <c r="CY121">
        <f>AD121</f>
        <v>452.31</v>
      </c>
      <c r="CZ121">
        <f>AH121</f>
        <v>452.31</v>
      </c>
      <c r="DA121">
        <f>AL121</f>
        <v>1</v>
      </c>
      <c r="DB121">
        <f t="shared" si="43"/>
        <v>20625.34</v>
      </c>
      <c r="DC121">
        <f t="shared" si="44"/>
        <v>0</v>
      </c>
      <c r="DD121" t="s">
        <v>3</v>
      </c>
      <c r="DE121" t="s">
        <v>3</v>
      </c>
      <c r="DF121">
        <f>ROUND(ROUND(AE121,2)*CX121,2)</f>
        <v>0</v>
      </c>
      <c r="DG121">
        <f t="shared" si="45"/>
        <v>0</v>
      </c>
      <c r="DH121">
        <f t="shared" si="20"/>
        <v>0</v>
      </c>
      <c r="DI121">
        <f t="shared" si="21"/>
        <v>1031.27</v>
      </c>
      <c r="DJ121">
        <f>DI121</f>
        <v>1031.27</v>
      </c>
      <c r="DK121">
        <v>1</v>
      </c>
      <c r="DL121" t="s">
        <v>3</v>
      </c>
      <c r="DM121">
        <v>0</v>
      </c>
      <c r="DN121" t="s">
        <v>3</v>
      </c>
      <c r="DO121">
        <v>0</v>
      </c>
    </row>
    <row r="122" spans="1:119" x14ac:dyDescent="0.2">
      <c r="A122">
        <f>ROW(Source!A119)</f>
        <v>119</v>
      </c>
      <c r="B122">
        <v>32945098</v>
      </c>
      <c r="C122">
        <v>32952385</v>
      </c>
      <c r="D122">
        <v>31838589</v>
      </c>
      <c r="E122">
        <v>114</v>
      </c>
      <c r="F122">
        <v>1</v>
      </c>
      <c r="G122">
        <v>1</v>
      </c>
      <c r="H122">
        <v>1</v>
      </c>
      <c r="I122" t="s">
        <v>849</v>
      </c>
      <c r="J122" t="s">
        <v>3</v>
      </c>
      <c r="K122" t="s">
        <v>850</v>
      </c>
      <c r="L122">
        <v>1191</v>
      </c>
      <c r="N122">
        <v>1013</v>
      </c>
      <c r="O122" t="s">
        <v>848</v>
      </c>
      <c r="P122" t="s">
        <v>848</v>
      </c>
      <c r="Q122">
        <v>1</v>
      </c>
      <c r="W122">
        <v>0</v>
      </c>
      <c r="X122">
        <v>-1417349443</v>
      </c>
      <c r="Y122">
        <f t="shared" si="42"/>
        <v>0.16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1</v>
      </c>
      <c r="AJ122">
        <v>1</v>
      </c>
      <c r="AK122">
        <v>1</v>
      </c>
      <c r="AL122">
        <v>1</v>
      </c>
      <c r="AM122">
        <v>-2</v>
      </c>
      <c r="AN122">
        <v>0</v>
      </c>
      <c r="AO122">
        <v>0</v>
      </c>
      <c r="AP122">
        <v>0</v>
      </c>
      <c r="AQ122">
        <v>1</v>
      </c>
      <c r="AR122">
        <v>0</v>
      </c>
      <c r="AS122" t="s">
        <v>3</v>
      </c>
      <c r="AT122">
        <v>0.16</v>
      </c>
      <c r="AU122" t="s">
        <v>3</v>
      </c>
      <c r="AV122">
        <v>2</v>
      </c>
      <c r="AW122">
        <v>2</v>
      </c>
      <c r="AX122">
        <v>32952387</v>
      </c>
      <c r="AY122">
        <v>1</v>
      </c>
      <c r="AZ122">
        <v>0</v>
      </c>
      <c r="BA122">
        <v>122</v>
      </c>
      <c r="BB122">
        <v>1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CV122">
        <v>0</v>
      </c>
      <c r="CW122">
        <v>0</v>
      </c>
      <c r="CX122">
        <f>ROUND(Y122*Source!I119,7)</f>
        <v>8.0000000000000002E-3</v>
      </c>
      <c r="CY122">
        <f>AD122</f>
        <v>0</v>
      </c>
      <c r="CZ122">
        <f>AH122</f>
        <v>0</v>
      </c>
      <c r="DA122">
        <f>AL122</f>
        <v>1</v>
      </c>
      <c r="DB122">
        <f t="shared" si="43"/>
        <v>0</v>
      </c>
      <c r="DC122">
        <f t="shared" si="44"/>
        <v>0</v>
      </c>
      <c r="DD122" t="s">
        <v>3</v>
      </c>
      <c r="DE122" t="s">
        <v>3</v>
      </c>
      <c r="DF122">
        <f>ROUND(ROUND(AE122,2)*CX122,2)</f>
        <v>0</v>
      </c>
      <c r="DG122">
        <f t="shared" si="45"/>
        <v>0</v>
      </c>
      <c r="DH122">
        <f t="shared" si="20"/>
        <v>0</v>
      </c>
      <c r="DI122">
        <f t="shared" si="21"/>
        <v>0</v>
      </c>
      <c r="DJ122">
        <f>DI122</f>
        <v>0</v>
      </c>
      <c r="DK122">
        <v>0</v>
      </c>
      <c r="DL122" t="s">
        <v>3</v>
      </c>
      <c r="DM122">
        <v>0</v>
      </c>
      <c r="DN122" t="s">
        <v>3</v>
      </c>
      <c r="DO122">
        <v>0</v>
      </c>
    </row>
    <row r="123" spans="1:119" x14ac:dyDescent="0.2">
      <c r="A123">
        <f>ROW(Source!A119)</f>
        <v>119</v>
      </c>
      <c r="B123">
        <v>32945098</v>
      </c>
      <c r="C123">
        <v>32952385</v>
      </c>
      <c r="D123">
        <v>31966102</v>
      </c>
      <c r="E123">
        <v>1</v>
      </c>
      <c r="F123">
        <v>1</v>
      </c>
      <c r="G123">
        <v>1</v>
      </c>
      <c r="H123">
        <v>2</v>
      </c>
      <c r="I123" t="s">
        <v>851</v>
      </c>
      <c r="J123" t="s">
        <v>852</v>
      </c>
      <c r="K123" t="s">
        <v>853</v>
      </c>
      <c r="L123">
        <v>1368</v>
      </c>
      <c r="N123">
        <v>1011</v>
      </c>
      <c r="O123" t="s">
        <v>854</v>
      </c>
      <c r="P123" t="s">
        <v>854</v>
      </c>
      <c r="Q123">
        <v>1</v>
      </c>
      <c r="W123">
        <v>0</v>
      </c>
      <c r="X123">
        <v>-92307625</v>
      </c>
      <c r="Y123">
        <f t="shared" si="42"/>
        <v>0.1</v>
      </c>
      <c r="AA123">
        <v>0</v>
      </c>
      <c r="AB123">
        <v>54.86</v>
      </c>
      <c r="AC123">
        <v>446.68</v>
      </c>
      <c r="AD123">
        <v>0</v>
      </c>
      <c r="AE123">
        <v>0</v>
      </c>
      <c r="AF123">
        <v>37.32</v>
      </c>
      <c r="AG123">
        <v>446.68</v>
      </c>
      <c r="AH123">
        <v>0</v>
      </c>
      <c r="AI123">
        <v>1</v>
      </c>
      <c r="AJ123">
        <v>1.47</v>
      </c>
      <c r="AK123">
        <v>1</v>
      </c>
      <c r="AL123">
        <v>1</v>
      </c>
      <c r="AM123">
        <v>2</v>
      </c>
      <c r="AN123">
        <v>0</v>
      </c>
      <c r="AO123">
        <v>0</v>
      </c>
      <c r="AP123">
        <v>0</v>
      </c>
      <c r="AQ123">
        <v>1</v>
      </c>
      <c r="AR123">
        <v>0</v>
      </c>
      <c r="AS123" t="s">
        <v>3</v>
      </c>
      <c r="AT123">
        <v>0.1</v>
      </c>
      <c r="AU123" t="s">
        <v>3</v>
      </c>
      <c r="AV123">
        <v>1</v>
      </c>
      <c r="AW123">
        <v>2</v>
      </c>
      <c r="AX123">
        <v>32952388</v>
      </c>
      <c r="AY123">
        <v>1</v>
      </c>
      <c r="AZ123">
        <v>0</v>
      </c>
      <c r="BA123">
        <v>123</v>
      </c>
      <c r="BB123">
        <v>1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3.7320000000000002</v>
      </c>
      <c r="BL123">
        <v>44.668000000000006</v>
      </c>
      <c r="BM123">
        <v>0</v>
      </c>
      <c r="BN123">
        <v>0</v>
      </c>
      <c r="BO123">
        <v>0.1</v>
      </c>
      <c r="BP123">
        <v>1</v>
      </c>
      <c r="BQ123">
        <v>0</v>
      </c>
      <c r="BR123">
        <v>3.7320000000000002</v>
      </c>
      <c r="BS123">
        <v>44.668000000000006</v>
      </c>
      <c r="BT123">
        <v>0</v>
      </c>
      <c r="BU123">
        <v>0</v>
      </c>
      <c r="BV123">
        <v>0.1</v>
      </c>
      <c r="BW123">
        <v>1</v>
      </c>
      <c r="CV123">
        <v>0</v>
      </c>
      <c r="CW123">
        <f>ROUND(Y123*Source!I119*DO123,7)</f>
        <v>5.0000000000000001E-3</v>
      </c>
      <c r="CX123">
        <f>ROUND(Y123*Source!I119,7)</f>
        <v>5.0000000000000001E-3</v>
      </c>
      <c r="CY123">
        <f>AB123</f>
        <v>54.86</v>
      </c>
      <c r="CZ123">
        <f>AF123</f>
        <v>37.32</v>
      </c>
      <c r="DA123">
        <f>AJ123</f>
        <v>1.47</v>
      </c>
      <c r="DB123">
        <f t="shared" si="43"/>
        <v>3.73</v>
      </c>
      <c r="DC123">
        <f t="shared" si="44"/>
        <v>44.67</v>
      </c>
      <c r="DD123" t="s">
        <v>3</v>
      </c>
      <c r="DE123" t="s">
        <v>3</v>
      </c>
      <c r="DF123">
        <f>ROUND(ROUND(AE123,2)*CX123,2)</f>
        <v>0</v>
      </c>
      <c r="DG123">
        <f>ROUND(ROUND(AF123*AJ123,2)*CX123,2)</f>
        <v>0.27</v>
      </c>
      <c r="DH123">
        <f t="shared" si="20"/>
        <v>2.23</v>
      </c>
      <c r="DI123">
        <f t="shared" si="21"/>
        <v>0</v>
      </c>
      <c r="DJ123">
        <f>DG123+DH123</f>
        <v>2.5</v>
      </c>
      <c r="DK123">
        <v>0</v>
      </c>
      <c r="DL123" t="s">
        <v>855</v>
      </c>
      <c r="DM123">
        <v>3</v>
      </c>
      <c r="DN123" t="s">
        <v>848</v>
      </c>
      <c r="DO123">
        <v>1</v>
      </c>
    </row>
    <row r="124" spans="1:119" x14ac:dyDescent="0.2">
      <c r="A124">
        <f>ROW(Source!A119)</f>
        <v>119</v>
      </c>
      <c r="B124">
        <v>32945098</v>
      </c>
      <c r="C124">
        <v>32952385</v>
      </c>
      <c r="D124">
        <v>31966811</v>
      </c>
      <c r="E124">
        <v>1</v>
      </c>
      <c r="F124">
        <v>1</v>
      </c>
      <c r="G124">
        <v>1</v>
      </c>
      <c r="H124">
        <v>2</v>
      </c>
      <c r="I124" t="s">
        <v>858</v>
      </c>
      <c r="J124" t="s">
        <v>859</v>
      </c>
      <c r="K124" t="s">
        <v>860</v>
      </c>
      <c r="L124">
        <v>1368</v>
      </c>
      <c r="N124">
        <v>1011</v>
      </c>
      <c r="O124" t="s">
        <v>854</v>
      </c>
      <c r="P124" t="s">
        <v>854</v>
      </c>
      <c r="Q124">
        <v>1</v>
      </c>
      <c r="W124">
        <v>0</v>
      </c>
      <c r="X124">
        <v>-1152394969</v>
      </c>
      <c r="Y124">
        <f t="shared" si="42"/>
        <v>0.06</v>
      </c>
      <c r="AA124">
        <v>0</v>
      </c>
      <c r="AB124">
        <v>605.36</v>
      </c>
      <c r="AC124">
        <v>502.98</v>
      </c>
      <c r="AD124">
        <v>0</v>
      </c>
      <c r="AE124">
        <v>0</v>
      </c>
      <c r="AF124">
        <v>605.36</v>
      </c>
      <c r="AG124">
        <v>502.98</v>
      </c>
      <c r="AH124">
        <v>0</v>
      </c>
      <c r="AI124">
        <v>1</v>
      </c>
      <c r="AJ124">
        <v>1</v>
      </c>
      <c r="AK124">
        <v>1</v>
      </c>
      <c r="AL124">
        <v>1</v>
      </c>
      <c r="AM124">
        <v>-2</v>
      </c>
      <c r="AN124">
        <v>0</v>
      </c>
      <c r="AO124">
        <v>0</v>
      </c>
      <c r="AP124">
        <v>0</v>
      </c>
      <c r="AQ124">
        <v>1</v>
      </c>
      <c r="AR124">
        <v>0</v>
      </c>
      <c r="AS124" t="s">
        <v>3</v>
      </c>
      <c r="AT124">
        <v>0.06</v>
      </c>
      <c r="AU124" t="s">
        <v>3</v>
      </c>
      <c r="AV124">
        <v>1</v>
      </c>
      <c r="AW124">
        <v>2</v>
      </c>
      <c r="AX124">
        <v>32952389</v>
      </c>
      <c r="AY124">
        <v>1</v>
      </c>
      <c r="AZ124">
        <v>0</v>
      </c>
      <c r="BA124">
        <v>124</v>
      </c>
      <c r="BB124">
        <v>1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36.321599999999997</v>
      </c>
      <c r="BL124">
        <v>30.178799999999999</v>
      </c>
      <c r="BM124">
        <v>0</v>
      </c>
      <c r="BN124">
        <v>0</v>
      </c>
      <c r="BO124">
        <v>0.06</v>
      </c>
      <c r="BP124">
        <v>1</v>
      </c>
      <c r="BQ124">
        <v>0</v>
      </c>
      <c r="BR124">
        <v>36.321599999999997</v>
      </c>
      <c r="BS124">
        <v>30.178799999999999</v>
      </c>
      <c r="BT124">
        <v>0</v>
      </c>
      <c r="BU124">
        <v>0</v>
      </c>
      <c r="BV124">
        <v>0.06</v>
      </c>
      <c r="BW124">
        <v>1</v>
      </c>
      <c r="CV124">
        <v>0</v>
      </c>
      <c r="CW124">
        <f>ROUND(Y124*Source!I119*DO124,7)</f>
        <v>3.0000000000000001E-3</v>
      </c>
      <c r="CX124">
        <f>ROUND(Y124*Source!I119,7)</f>
        <v>3.0000000000000001E-3</v>
      </c>
      <c r="CY124">
        <f>AB124</f>
        <v>605.36</v>
      </c>
      <c r="CZ124">
        <f>AF124</f>
        <v>605.36</v>
      </c>
      <c r="DA124">
        <f>AJ124</f>
        <v>1</v>
      </c>
      <c r="DB124">
        <f t="shared" si="43"/>
        <v>36.32</v>
      </c>
      <c r="DC124">
        <f t="shared" si="44"/>
        <v>30.18</v>
      </c>
      <c r="DD124" t="s">
        <v>3</v>
      </c>
      <c r="DE124" t="s">
        <v>3</v>
      </c>
      <c r="DF124">
        <f>ROUND(ROUND(AE124,2)*CX124,2)</f>
        <v>0</v>
      </c>
      <c r="DG124">
        <f t="shared" ref="DG124:DG132" si="50">ROUND(ROUND(AF124,2)*CX124,2)</f>
        <v>1.82</v>
      </c>
      <c r="DH124">
        <f t="shared" si="20"/>
        <v>1.51</v>
      </c>
      <c r="DI124">
        <f t="shared" si="21"/>
        <v>0</v>
      </c>
      <c r="DJ124">
        <f>DG124+DH124</f>
        <v>3.33</v>
      </c>
      <c r="DK124">
        <v>1</v>
      </c>
      <c r="DL124" t="s">
        <v>861</v>
      </c>
      <c r="DM124">
        <v>4</v>
      </c>
      <c r="DN124" t="s">
        <v>848</v>
      </c>
      <c r="DO124">
        <v>1</v>
      </c>
    </row>
    <row r="125" spans="1:119" x14ac:dyDescent="0.2">
      <c r="A125">
        <f>ROW(Source!A119)</f>
        <v>119</v>
      </c>
      <c r="B125">
        <v>32945098</v>
      </c>
      <c r="C125">
        <v>32952385</v>
      </c>
      <c r="D125">
        <v>31911313</v>
      </c>
      <c r="E125">
        <v>1</v>
      </c>
      <c r="F125">
        <v>1</v>
      </c>
      <c r="G125">
        <v>1</v>
      </c>
      <c r="H125">
        <v>3</v>
      </c>
      <c r="I125" t="s">
        <v>885</v>
      </c>
      <c r="J125" t="s">
        <v>886</v>
      </c>
      <c r="K125" t="s">
        <v>887</v>
      </c>
      <c r="L125">
        <v>1346</v>
      </c>
      <c r="N125">
        <v>1009</v>
      </c>
      <c r="O125" t="s">
        <v>68</v>
      </c>
      <c r="P125" t="s">
        <v>68</v>
      </c>
      <c r="Q125">
        <v>1</v>
      </c>
      <c r="W125">
        <v>0</v>
      </c>
      <c r="X125">
        <v>1835531655</v>
      </c>
      <c r="Y125">
        <f t="shared" si="42"/>
        <v>1.44</v>
      </c>
      <c r="AA125">
        <v>3209.75</v>
      </c>
      <c r="AB125">
        <v>0</v>
      </c>
      <c r="AC125">
        <v>0</v>
      </c>
      <c r="AD125">
        <v>0</v>
      </c>
      <c r="AE125">
        <v>2507.62</v>
      </c>
      <c r="AF125">
        <v>0</v>
      </c>
      <c r="AG125">
        <v>0</v>
      </c>
      <c r="AH125">
        <v>0</v>
      </c>
      <c r="AI125">
        <v>1.28</v>
      </c>
      <c r="AJ125">
        <v>1</v>
      </c>
      <c r="AK125">
        <v>1</v>
      </c>
      <c r="AL125">
        <v>1</v>
      </c>
      <c r="AM125">
        <v>2</v>
      </c>
      <c r="AN125">
        <v>0</v>
      </c>
      <c r="AO125">
        <v>0</v>
      </c>
      <c r="AP125">
        <v>0</v>
      </c>
      <c r="AQ125">
        <v>1</v>
      </c>
      <c r="AR125">
        <v>0</v>
      </c>
      <c r="AS125" t="s">
        <v>3</v>
      </c>
      <c r="AT125">
        <v>1.44</v>
      </c>
      <c r="AU125" t="s">
        <v>3</v>
      </c>
      <c r="AV125">
        <v>0</v>
      </c>
      <c r="AW125">
        <v>2</v>
      </c>
      <c r="AX125">
        <v>32952390</v>
      </c>
      <c r="AY125">
        <v>1</v>
      </c>
      <c r="AZ125">
        <v>0</v>
      </c>
      <c r="BA125">
        <v>125</v>
      </c>
      <c r="BB125">
        <v>1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3610.9727999999996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1</v>
      </c>
      <c r="BQ125">
        <v>3610.9727999999996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1</v>
      </c>
      <c r="CV125">
        <v>0</v>
      </c>
      <c r="CW125">
        <v>0</v>
      </c>
      <c r="CX125">
        <f>ROUND(Y125*Source!I119,7)</f>
        <v>7.1999999999999995E-2</v>
      </c>
      <c r="CY125">
        <f t="shared" ref="CY125:CY130" si="51">AA125</f>
        <v>3209.75</v>
      </c>
      <c r="CZ125">
        <f t="shared" ref="CZ125:CZ130" si="52">AE125</f>
        <v>2507.62</v>
      </c>
      <c r="DA125">
        <f t="shared" ref="DA125:DA130" si="53">AI125</f>
        <v>1.28</v>
      </c>
      <c r="DB125">
        <f t="shared" si="43"/>
        <v>3610.97</v>
      </c>
      <c r="DC125">
        <f t="shared" si="44"/>
        <v>0</v>
      </c>
      <c r="DD125" t="s">
        <v>3</v>
      </c>
      <c r="DE125" t="s">
        <v>3</v>
      </c>
      <c r="DF125">
        <f>ROUND(ROUND(AE125*AI125,2)*CX125,2)</f>
        <v>231.1</v>
      </c>
      <c r="DG125">
        <f t="shared" si="50"/>
        <v>0</v>
      </c>
      <c r="DH125">
        <f t="shared" si="20"/>
        <v>0</v>
      </c>
      <c r="DI125">
        <f t="shared" si="21"/>
        <v>0</v>
      </c>
      <c r="DJ125">
        <f t="shared" ref="DJ125:DJ130" si="54">DF125</f>
        <v>231.1</v>
      </c>
      <c r="DK125">
        <v>0</v>
      </c>
      <c r="DL125" t="s">
        <v>3</v>
      </c>
      <c r="DM125">
        <v>0</v>
      </c>
      <c r="DN125" t="s">
        <v>3</v>
      </c>
      <c r="DO125">
        <v>0</v>
      </c>
    </row>
    <row r="126" spans="1:119" x14ac:dyDescent="0.2">
      <c r="A126">
        <f>ROW(Source!A119)</f>
        <v>119</v>
      </c>
      <c r="B126">
        <v>32945098</v>
      </c>
      <c r="C126">
        <v>32952385</v>
      </c>
      <c r="D126">
        <v>31913068</v>
      </c>
      <c r="E126">
        <v>1</v>
      </c>
      <c r="F126">
        <v>1</v>
      </c>
      <c r="G126">
        <v>1</v>
      </c>
      <c r="H126">
        <v>3</v>
      </c>
      <c r="I126" t="s">
        <v>888</v>
      </c>
      <c r="J126" t="s">
        <v>889</v>
      </c>
      <c r="K126" t="s">
        <v>890</v>
      </c>
      <c r="L126">
        <v>1327</v>
      </c>
      <c r="N126">
        <v>1005</v>
      </c>
      <c r="O126" t="s">
        <v>64</v>
      </c>
      <c r="P126" t="s">
        <v>64</v>
      </c>
      <c r="Q126">
        <v>1</v>
      </c>
      <c r="W126">
        <v>0</v>
      </c>
      <c r="X126">
        <v>-327118913</v>
      </c>
      <c r="Y126">
        <f t="shared" si="42"/>
        <v>1.1000000000000001</v>
      </c>
      <c r="AA126">
        <v>680.24</v>
      </c>
      <c r="AB126">
        <v>0</v>
      </c>
      <c r="AC126">
        <v>0</v>
      </c>
      <c r="AD126">
        <v>0</v>
      </c>
      <c r="AE126">
        <v>531.44000000000005</v>
      </c>
      <c r="AF126">
        <v>0</v>
      </c>
      <c r="AG126">
        <v>0</v>
      </c>
      <c r="AH126">
        <v>0</v>
      </c>
      <c r="AI126">
        <v>1.28</v>
      </c>
      <c r="AJ126">
        <v>1</v>
      </c>
      <c r="AK126">
        <v>1</v>
      </c>
      <c r="AL126">
        <v>1</v>
      </c>
      <c r="AM126">
        <v>2</v>
      </c>
      <c r="AN126">
        <v>0</v>
      </c>
      <c r="AO126">
        <v>0</v>
      </c>
      <c r="AP126">
        <v>0</v>
      </c>
      <c r="AQ126">
        <v>1</v>
      </c>
      <c r="AR126">
        <v>0</v>
      </c>
      <c r="AS126" t="s">
        <v>3</v>
      </c>
      <c r="AT126">
        <v>1.1000000000000001</v>
      </c>
      <c r="AU126" t="s">
        <v>3</v>
      </c>
      <c r="AV126">
        <v>0</v>
      </c>
      <c r="AW126">
        <v>2</v>
      </c>
      <c r="AX126">
        <v>32952391</v>
      </c>
      <c r="AY126">
        <v>1</v>
      </c>
      <c r="AZ126">
        <v>0</v>
      </c>
      <c r="BA126">
        <v>126</v>
      </c>
      <c r="BB126">
        <v>1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584.58400000000006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1</v>
      </c>
      <c r="BQ126">
        <v>584.58400000000006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1</v>
      </c>
      <c r="CV126">
        <v>0</v>
      </c>
      <c r="CW126">
        <v>0</v>
      </c>
      <c r="CX126">
        <f>ROUND(Y126*Source!I119,7)</f>
        <v>5.5E-2</v>
      </c>
      <c r="CY126">
        <f t="shared" si="51"/>
        <v>680.24</v>
      </c>
      <c r="CZ126">
        <f t="shared" si="52"/>
        <v>531.44000000000005</v>
      </c>
      <c r="DA126">
        <f t="shared" si="53"/>
        <v>1.28</v>
      </c>
      <c r="DB126">
        <f t="shared" si="43"/>
        <v>584.58000000000004</v>
      </c>
      <c r="DC126">
        <f t="shared" si="44"/>
        <v>0</v>
      </c>
      <c r="DD126" t="s">
        <v>3</v>
      </c>
      <c r="DE126" t="s">
        <v>3</v>
      </c>
      <c r="DF126">
        <f>ROUND(ROUND(AE126*AI126,2)*CX126,2)</f>
        <v>37.409999999999997</v>
      </c>
      <c r="DG126">
        <f t="shared" si="50"/>
        <v>0</v>
      </c>
      <c r="DH126">
        <f t="shared" si="20"/>
        <v>0</v>
      </c>
      <c r="DI126">
        <f t="shared" si="21"/>
        <v>0</v>
      </c>
      <c r="DJ126">
        <f t="shared" si="54"/>
        <v>37.409999999999997</v>
      </c>
      <c r="DK126">
        <v>0</v>
      </c>
      <c r="DL126" t="s">
        <v>3</v>
      </c>
      <c r="DM126">
        <v>0</v>
      </c>
      <c r="DN126" t="s">
        <v>3</v>
      </c>
      <c r="DO126">
        <v>0</v>
      </c>
    </row>
    <row r="127" spans="1:119" x14ac:dyDescent="0.2">
      <c r="A127">
        <f>ROW(Source!A119)</f>
        <v>119</v>
      </c>
      <c r="B127">
        <v>32945098</v>
      </c>
      <c r="C127">
        <v>32952385</v>
      </c>
      <c r="D127">
        <v>31913418</v>
      </c>
      <c r="E127">
        <v>1</v>
      </c>
      <c r="F127">
        <v>1</v>
      </c>
      <c r="G127">
        <v>1</v>
      </c>
      <c r="H127">
        <v>3</v>
      </c>
      <c r="I127" t="s">
        <v>877</v>
      </c>
      <c r="J127" t="s">
        <v>878</v>
      </c>
      <c r="K127" t="s">
        <v>879</v>
      </c>
      <c r="L127">
        <v>1346</v>
      </c>
      <c r="N127">
        <v>1009</v>
      </c>
      <c r="O127" t="s">
        <v>68</v>
      </c>
      <c r="P127" t="s">
        <v>68</v>
      </c>
      <c r="Q127">
        <v>1</v>
      </c>
      <c r="W127">
        <v>0</v>
      </c>
      <c r="X127">
        <v>-130701290</v>
      </c>
      <c r="Y127">
        <f t="shared" si="42"/>
        <v>0.18</v>
      </c>
      <c r="AA127">
        <v>83.04</v>
      </c>
      <c r="AB127">
        <v>0</v>
      </c>
      <c r="AC127">
        <v>0</v>
      </c>
      <c r="AD127">
        <v>0</v>
      </c>
      <c r="AE127">
        <v>56.11</v>
      </c>
      <c r="AF127">
        <v>0</v>
      </c>
      <c r="AG127">
        <v>0</v>
      </c>
      <c r="AH127">
        <v>0</v>
      </c>
      <c r="AI127">
        <v>1.48</v>
      </c>
      <c r="AJ127">
        <v>1</v>
      </c>
      <c r="AK127">
        <v>1</v>
      </c>
      <c r="AL127">
        <v>1</v>
      </c>
      <c r="AM127">
        <v>2</v>
      </c>
      <c r="AN127">
        <v>0</v>
      </c>
      <c r="AO127">
        <v>0</v>
      </c>
      <c r="AP127">
        <v>0</v>
      </c>
      <c r="AQ127">
        <v>1</v>
      </c>
      <c r="AR127">
        <v>0</v>
      </c>
      <c r="AS127" t="s">
        <v>3</v>
      </c>
      <c r="AT127">
        <v>0.18</v>
      </c>
      <c r="AU127" t="s">
        <v>3</v>
      </c>
      <c r="AV127">
        <v>0</v>
      </c>
      <c r="AW127">
        <v>2</v>
      </c>
      <c r="AX127">
        <v>32952392</v>
      </c>
      <c r="AY127">
        <v>1</v>
      </c>
      <c r="AZ127">
        <v>0</v>
      </c>
      <c r="BA127">
        <v>127</v>
      </c>
      <c r="BB127">
        <v>1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10.0998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1</v>
      </c>
      <c r="BQ127">
        <v>10.0998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1</v>
      </c>
      <c r="CV127">
        <v>0</v>
      </c>
      <c r="CW127">
        <v>0</v>
      </c>
      <c r="CX127">
        <f>ROUND(Y127*Source!I119,7)</f>
        <v>8.9999999999999993E-3</v>
      </c>
      <c r="CY127">
        <f t="shared" si="51"/>
        <v>83.04</v>
      </c>
      <c r="CZ127">
        <f t="shared" si="52"/>
        <v>56.11</v>
      </c>
      <c r="DA127">
        <f t="shared" si="53"/>
        <v>1.48</v>
      </c>
      <c r="DB127">
        <f t="shared" si="43"/>
        <v>10.1</v>
      </c>
      <c r="DC127">
        <f t="shared" si="44"/>
        <v>0</v>
      </c>
      <c r="DD127" t="s">
        <v>3</v>
      </c>
      <c r="DE127" t="s">
        <v>3</v>
      </c>
      <c r="DF127">
        <f>ROUND(ROUND(AE127*AI127,2)*CX127,2)</f>
        <v>0.75</v>
      </c>
      <c r="DG127">
        <f t="shared" si="50"/>
        <v>0</v>
      </c>
      <c r="DH127">
        <f t="shared" si="20"/>
        <v>0</v>
      </c>
      <c r="DI127">
        <f t="shared" si="21"/>
        <v>0</v>
      </c>
      <c r="DJ127">
        <f t="shared" si="54"/>
        <v>0.75</v>
      </c>
      <c r="DK127">
        <v>0</v>
      </c>
      <c r="DL127" t="s">
        <v>3</v>
      </c>
      <c r="DM127">
        <v>0</v>
      </c>
      <c r="DN127" t="s">
        <v>3</v>
      </c>
      <c r="DO127">
        <v>0</v>
      </c>
    </row>
    <row r="128" spans="1:119" x14ac:dyDescent="0.2">
      <c r="A128">
        <f>ROW(Source!A119)</f>
        <v>119</v>
      </c>
      <c r="B128">
        <v>32945098</v>
      </c>
      <c r="C128">
        <v>32952385</v>
      </c>
      <c r="D128">
        <v>31842274</v>
      </c>
      <c r="E128">
        <v>114</v>
      </c>
      <c r="F128">
        <v>1</v>
      </c>
      <c r="G128">
        <v>1</v>
      </c>
      <c r="H128">
        <v>3</v>
      </c>
      <c r="I128" t="s">
        <v>101</v>
      </c>
      <c r="J128" t="s">
        <v>3</v>
      </c>
      <c r="K128" t="s">
        <v>102</v>
      </c>
      <c r="L128">
        <v>1348</v>
      </c>
      <c r="N128">
        <v>1009</v>
      </c>
      <c r="O128" t="s">
        <v>33</v>
      </c>
      <c r="P128" t="s">
        <v>33</v>
      </c>
      <c r="Q128">
        <v>1000</v>
      </c>
      <c r="W128">
        <v>0</v>
      </c>
      <c r="X128">
        <v>84301199</v>
      </c>
      <c r="Y128">
        <f t="shared" si="42"/>
        <v>1.72E-2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1</v>
      </c>
      <c r="AJ128">
        <v>1</v>
      </c>
      <c r="AK128">
        <v>1</v>
      </c>
      <c r="AL128">
        <v>1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 t="s">
        <v>3</v>
      </c>
      <c r="AT128">
        <v>1.72E-2</v>
      </c>
      <c r="AU128" t="s">
        <v>3</v>
      </c>
      <c r="AV128">
        <v>0</v>
      </c>
      <c r="AW128">
        <v>2</v>
      </c>
      <c r="AX128">
        <v>32952393</v>
      </c>
      <c r="AY128">
        <v>1</v>
      </c>
      <c r="AZ128">
        <v>0</v>
      </c>
      <c r="BA128">
        <v>128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CV128">
        <v>0</v>
      </c>
      <c r="CW128">
        <v>0</v>
      </c>
      <c r="CX128">
        <f>ROUND(Y128*Source!I119,7)</f>
        <v>8.5999999999999998E-4</v>
      </c>
      <c r="CY128">
        <f t="shared" si="51"/>
        <v>0</v>
      </c>
      <c r="CZ128">
        <f t="shared" si="52"/>
        <v>0</v>
      </c>
      <c r="DA128">
        <f t="shared" si="53"/>
        <v>1</v>
      </c>
      <c r="DB128">
        <f t="shared" si="43"/>
        <v>0</v>
      </c>
      <c r="DC128">
        <f t="shared" si="44"/>
        <v>0</v>
      </c>
      <c r="DD128" t="s">
        <v>3</v>
      </c>
      <c r="DE128" t="s">
        <v>3</v>
      </c>
      <c r="DF128">
        <f>ROUND(ROUND(AE128,2)*CX128,2)</f>
        <v>0</v>
      </c>
      <c r="DG128">
        <f t="shared" si="50"/>
        <v>0</v>
      </c>
      <c r="DH128">
        <f t="shared" si="20"/>
        <v>0</v>
      </c>
      <c r="DI128">
        <f t="shared" si="21"/>
        <v>0</v>
      </c>
      <c r="DJ128">
        <f t="shared" si="54"/>
        <v>0</v>
      </c>
      <c r="DK128">
        <v>0</v>
      </c>
      <c r="DL128" t="s">
        <v>3</v>
      </c>
      <c r="DM128">
        <v>0</v>
      </c>
      <c r="DN128" t="s">
        <v>3</v>
      </c>
      <c r="DO128">
        <v>0</v>
      </c>
    </row>
    <row r="129" spans="1:119" x14ac:dyDescent="0.2">
      <c r="A129">
        <f>ROW(Source!A119)</f>
        <v>119</v>
      </c>
      <c r="B129">
        <v>32945098</v>
      </c>
      <c r="C129">
        <v>32952385</v>
      </c>
      <c r="D129">
        <v>31932100</v>
      </c>
      <c r="E129">
        <v>1</v>
      </c>
      <c r="F129">
        <v>1</v>
      </c>
      <c r="G129">
        <v>1</v>
      </c>
      <c r="H129">
        <v>3</v>
      </c>
      <c r="I129" t="s">
        <v>891</v>
      </c>
      <c r="J129" t="s">
        <v>892</v>
      </c>
      <c r="K129" t="s">
        <v>893</v>
      </c>
      <c r="L129">
        <v>1348</v>
      </c>
      <c r="N129">
        <v>1009</v>
      </c>
      <c r="O129" t="s">
        <v>33</v>
      </c>
      <c r="P129" t="s">
        <v>33</v>
      </c>
      <c r="Q129">
        <v>1000</v>
      </c>
      <c r="W129">
        <v>0</v>
      </c>
      <c r="X129">
        <v>-638797071</v>
      </c>
      <c r="Y129">
        <f t="shared" si="42"/>
        <v>7.0000000000000001E-3</v>
      </c>
      <c r="AA129">
        <v>75871.509999999995</v>
      </c>
      <c r="AB129">
        <v>0</v>
      </c>
      <c r="AC129">
        <v>0</v>
      </c>
      <c r="AD129">
        <v>0</v>
      </c>
      <c r="AE129">
        <v>60697.21</v>
      </c>
      <c r="AF129">
        <v>0</v>
      </c>
      <c r="AG129">
        <v>0</v>
      </c>
      <c r="AH129">
        <v>0</v>
      </c>
      <c r="AI129">
        <v>1.25</v>
      </c>
      <c r="AJ129">
        <v>1</v>
      </c>
      <c r="AK129">
        <v>1</v>
      </c>
      <c r="AL129">
        <v>1</v>
      </c>
      <c r="AM129">
        <v>2</v>
      </c>
      <c r="AN129">
        <v>0</v>
      </c>
      <c r="AO129">
        <v>0</v>
      </c>
      <c r="AP129">
        <v>0</v>
      </c>
      <c r="AQ129">
        <v>1</v>
      </c>
      <c r="AR129">
        <v>0</v>
      </c>
      <c r="AS129" t="s">
        <v>3</v>
      </c>
      <c r="AT129">
        <v>7.0000000000000001E-3</v>
      </c>
      <c r="AU129" t="s">
        <v>3</v>
      </c>
      <c r="AV129">
        <v>0</v>
      </c>
      <c r="AW129">
        <v>2</v>
      </c>
      <c r="AX129">
        <v>32952394</v>
      </c>
      <c r="AY129">
        <v>1</v>
      </c>
      <c r="AZ129">
        <v>0</v>
      </c>
      <c r="BA129">
        <v>129</v>
      </c>
      <c r="BB129">
        <v>1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424.88047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1</v>
      </c>
      <c r="BQ129">
        <v>424.88047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1</v>
      </c>
      <c r="CV129">
        <v>0</v>
      </c>
      <c r="CW129">
        <v>0</v>
      </c>
      <c r="CX129">
        <f>ROUND(Y129*Source!I119,7)</f>
        <v>3.5E-4</v>
      </c>
      <c r="CY129">
        <f t="shared" si="51"/>
        <v>75871.509999999995</v>
      </c>
      <c r="CZ129">
        <f t="shared" si="52"/>
        <v>60697.21</v>
      </c>
      <c r="DA129">
        <f t="shared" si="53"/>
        <v>1.25</v>
      </c>
      <c r="DB129">
        <f t="shared" si="43"/>
        <v>424.88</v>
      </c>
      <c r="DC129">
        <f t="shared" si="44"/>
        <v>0</v>
      </c>
      <c r="DD129" t="s">
        <v>3</v>
      </c>
      <c r="DE129" t="s">
        <v>3</v>
      </c>
      <c r="DF129">
        <f>ROUND(ROUND(AE129*AI129,2)*CX129,2)</f>
        <v>26.56</v>
      </c>
      <c r="DG129">
        <f t="shared" si="50"/>
        <v>0</v>
      </c>
      <c r="DH129">
        <f t="shared" ref="DH129:DH192" si="55">ROUND(ROUND(AG129,2)*CX129,2)</f>
        <v>0</v>
      </c>
      <c r="DI129">
        <f t="shared" ref="DI129:DI192" si="56">ROUND(ROUND(AH129,2)*CX129,2)</f>
        <v>0</v>
      </c>
      <c r="DJ129">
        <f t="shared" si="54"/>
        <v>26.56</v>
      </c>
      <c r="DK129">
        <v>0</v>
      </c>
      <c r="DL129" t="s">
        <v>3</v>
      </c>
      <c r="DM129">
        <v>0</v>
      </c>
      <c r="DN129" t="s">
        <v>3</v>
      </c>
      <c r="DO129">
        <v>0</v>
      </c>
    </row>
    <row r="130" spans="1:119" x14ac:dyDescent="0.2">
      <c r="A130">
        <f>ROW(Source!A119)</f>
        <v>119</v>
      </c>
      <c r="B130">
        <v>32945098</v>
      </c>
      <c r="C130">
        <v>32952385</v>
      </c>
      <c r="D130">
        <v>31932248</v>
      </c>
      <c r="E130">
        <v>1</v>
      </c>
      <c r="F130">
        <v>1</v>
      </c>
      <c r="G130">
        <v>1</v>
      </c>
      <c r="H130">
        <v>3</v>
      </c>
      <c r="I130" t="s">
        <v>894</v>
      </c>
      <c r="J130" t="s">
        <v>895</v>
      </c>
      <c r="K130" t="s">
        <v>896</v>
      </c>
      <c r="L130">
        <v>1348</v>
      </c>
      <c r="N130">
        <v>1009</v>
      </c>
      <c r="O130" t="s">
        <v>33</v>
      </c>
      <c r="P130" t="s">
        <v>33</v>
      </c>
      <c r="Q130">
        <v>1000</v>
      </c>
      <c r="W130">
        <v>0</v>
      </c>
      <c r="X130">
        <v>-1265136668</v>
      </c>
      <c r="Y130">
        <f t="shared" si="42"/>
        <v>4.1000000000000002E-2</v>
      </c>
      <c r="AA130">
        <v>37099.769999999997</v>
      </c>
      <c r="AB130">
        <v>0</v>
      </c>
      <c r="AC130">
        <v>0</v>
      </c>
      <c r="AD130">
        <v>0</v>
      </c>
      <c r="AE130">
        <v>25237.94</v>
      </c>
      <c r="AF130">
        <v>0</v>
      </c>
      <c r="AG130">
        <v>0</v>
      </c>
      <c r="AH130">
        <v>0</v>
      </c>
      <c r="AI130">
        <v>1.47</v>
      </c>
      <c r="AJ130">
        <v>1</v>
      </c>
      <c r="AK130">
        <v>1</v>
      </c>
      <c r="AL130">
        <v>1</v>
      </c>
      <c r="AM130">
        <v>2</v>
      </c>
      <c r="AN130">
        <v>0</v>
      </c>
      <c r="AO130">
        <v>0</v>
      </c>
      <c r="AP130">
        <v>0</v>
      </c>
      <c r="AQ130">
        <v>1</v>
      </c>
      <c r="AR130">
        <v>0</v>
      </c>
      <c r="AS130" t="s">
        <v>3</v>
      </c>
      <c r="AT130">
        <v>4.1000000000000002E-2</v>
      </c>
      <c r="AU130" t="s">
        <v>3</v>
      </c>
      <c r="AV130">
        <v>0</v>
      </c>
      <c r="AW130">
        <v>2</v>
      </c>
      <c r="AX130">
        <v>32952395</v>
      </c>
      <c r="AY130">
        <v>1</v>
      </c>
      <c r="AZ130">
        <v>0</v>
      </c>
      <c r="BA130">
        <v>130</v>
      </c>
      <c r="BB130">
        <v>1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1034.7555399999999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1</v>
      </c>
      <c r="BQ130">
        <v>1034.7555399999999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1</v>
      </c>
      <c r="CV130">
        <v>0</v>
      </c>
      <c r="CW130">
        <v>0</v>
      </c>
      <c r="CX130">
        <f>ROUND(Y130*Source!I119,7)</f>
        <v>2.0500000000000002E-3</v>
      </c>
      <c r="CY130">
        <f t="shared" si="51"/>
        <v>37099.769999999997</v>
      </c>
      <c r="CZ130">
        <f t="shared" si="52"/>
        <v>25237.94</v>
      </c>
      <c r="DA130">
        <f t="shared" si="53"/>
        <v>1.47</v>
      </c>
      <c r="DB130">
        <f t="shared" si="43"/>
        <v>1034.76</v>
      </c>
      <c r="DC130">
        <f t="shared" si="44"/>
        <v>0</v>
      </c>
      <c r="DD130" t="s">
        <v>3</v>
      </c>
      <c r="DE130" t="s">
        <v>3</v>
      </c>
      <c r="DF130">
        <f>ROUND(ROUND(AE130*AI130,2)*CX130,2)</f>
        <v>76.05</v>
      </c>
      <c r="DG130">
        <f t="shared" si="50"/>
        <v>0</v>
      </c>
      <c r="DH130">
        <f t="shared" si="55"/>
        <v>0</v>
      </c>
      <c r="DI130">
        <f t="shared" si="56"/>
        <v>0</v>
      </c>
      <c r="DJ130">
        <f t="shared" si="54"/>
        <v>76.05</v>
      </c>
      <c r="DK130">
        <v>0</v>
      </c>
      <c r="DL130" t="s">
        <v>3</v>
      </c>
      <c r="DM130">
        <v>0</v>
      </c>
      <c r="DN130" t="s">
        <v>3</v>
      </c>
      <c r="DO130">
        <v>0</v>
      </c>
    </row>
    <row r="131" spans="1:119" x14ac:dyDescent="0.2">
      <c r="A131">
        <f>ROW(Source!A122)</f>
        <v>122</v>
      </c>
      <c r="B131">
        <v>32945098</v>
      </c>
      <c r="C131">
        <v>32952416</v>
      </c>
      <c r="D131">
        <v>31838393</v>
      </c>
      <c r="E131">
        <v>114</v>
      </c>
      <c r="F131">
        <v>1</v>
      </c>
      <c r="G131">
        <v>1</v>
      </c>
      <c r="H131">
        <v>1</v>
      </c>
      <c r="I131" t="s">
        <v>897</v>
      </c>
      <c r="J131" t="s">
        <v>3</v>
      </c>
      <c r="K131" t="s">
        <v>898</v>
      </c>
      <c r="L131">
        <v>1191</v>
      </c>
      <c r="N131">
        <v>1013</v>
      </c>
      <c r="O131" t="s">
        <v>848</v>
      </c>
      <c r="P131" t="s">
        <v>848</v>
      </c>
      <c r="Q131">
        <v>1</v>
      </c>
      <c r="W131">
        <v>0</v>
      </c>
      <c r="X131">
        <v>1426738182</v>
      </c>
      <c r="Y131">
        <f t="shared" si="42"/>
        <v>42.7</v>
      </c>
      <c r="AA131">
        <v>0</v>
      </c>
      <c r="AB131">
        <v>0</v>
      </c>
      <c r="AC131">
        <v>0</v>
      </c>
      <c r="AD131">
        <v>452.31</v>
      </c>
      <c r="AE131">
        <v>0</v>
      </c>
      <c r="AF131">
        <v>0</v>
      </c>
      <c r="AG131">
        <v>0</v>
      </c>
      <c r="AH131">
        <v>452.31</v>
      </c>
      <c r="AI131">
        <v>1</v>
      </c>
      <c r="AJ131">
        <v>1</v>
      </c>
      <c r="AK131">
        <v>1</v>
      </c>
      <c r="AL131">
        <v>1</v>
      </c>
      <c r="AM131">
        <v>-2</v>
      </c>
      <c r="AN131">
        <v>0</v>
      </c>
      <c r="AO131">
        <v>0</v>
      </c>
      <c r="AP131">
        <v>0</v>
      </c>
      <c r="AQ131">
        <v>1</v>
      </c>
      <c r="AR131">
        <v>0</v>
      </c>
      <c r="AS131" t="s">
        <v>3</v>
      </c>
      <c r="AT131">
        <v>42.7</v>
      </c>
      <c r="AU131" t="s">
        <v>3</v>
      </c>
      <c r="AV131">
        <v>1</v>
      </c>
      <c r="AW131">
        <v>2</v>
      </c>
      <c r="AX131">
        <v>32952417</v>
      </c>
      <c r="AY131">
        <v>1</v>
      </c>
      <c r="AZ131">
        <v>0</v>
      </c>
      <c r="BA131">
        <v>131</v>
      </c>
      <c r="BB131">
        <v>1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19313.637000000002</v>
      </c>
      <c r="BN131">
        <v>42.7</v>
      </c>
      <c r="BO131">
        <v>0</v>
      </c>
      <c r="BP131">
        <v>1</v>
      </c>
      <c r="BQ131">
        <v>0</v>
      </c>
      <c r="BR131">
        <v>0</v>
      </c>
      <c r="BS131">
        <v>0</v>
      </c>
      <c r="BT131">
        <v>19313.637000000002</v>
      </c>
      <c r="BU131">
        <v>42.7</v>
      </c>
      <c r="BV131">
        <v>0</v>
      </c>
      <c r="BW131">
        <v>1</v>
      </c>
      <c r="CU131">
        <f>ROUND(AT131*Source!I122*AH131*AL131,2)</f>
        <v>1455.28</v>
      </c>
      <c r="CV131">
        <f>ROUND(Y131*Source!I122,7)</f>
        <v>3.2174450000000001</v>
      </c>
      <c r="CW131">
        <v>0</v>
      </c>
      <c r="CX131">
        <f>ROUND(Y131*Source!I122,7)</f>
        <v>3.2174450000000001</v>
      </c>
      <c r="CY131">
        <f>AD131</f>
        <v>452.31</v>
      </c>
      <c r="CZ131">
        <f>AH131</f>
        <v>452.31</v>
      </c>
      <c r="DA131">
        <f>AL131</f>
        <v>1</v>
      </c>
      <c r="DB131">
        <f t="shared" si="43"/>
        <v>19313.64</v>
      </c>
      <c r="DC131">
        <f t="shared" si="44"/>
        <v>0</v>
      </c>
      <c r="DD131" t="s">
        <v>3</v>
      </c>
      <c r="DE131" t="s">
        <v>3</v>
      </c>
      <c r="DF131">
        <f>ROUND(ROUND(AE131,2)*CX131,2)</f>
        <v>0</v>
      </c>
      <c r="DG131">
        <f t="shared" si="50"/>
        <v>0</v>
      </c>
      <c r="DH131">
        <f t="shared" si="55"/>
        <v>0</v>
      </c>
      <c r="DI131">
        <f t="shared" si="56"/>
        <v>1455.28</v>
      </c>
      <c r="DJ131">
        <f>DI131</f>
        <v>1455.28</v>
      </c>
      <c r="DK131">
        <v>1</v>
      </c>
      <c r="DL131" t="s">
        <v>3</v>
      </c>
      <c r="DM131">
        <v>0</v>
      </c>
      <c r="DN131" t="s">
        <v>3</v>
      </c>
      <c r="DO131">
        <v>0</v>
      </c>
    </row>
    <row r="132" spans="1:119" x14ac:dyDescent="0.2">
      <c r="A132">
        <f>ROW(Source!A122)</f>
        <v>122</v>
      </c>
      <c r="B132">
        <v>32945098</v>
      </c>
      <c r="C132">
        <v>32952416</v>
      </c>
      <c r="D132">
        <v>31838589</v>
      </c>
      <c r="E132">
        <v>114</v>
      </c>
      <c r="F132">
        <v>1</v>
      </c>
      <c r="G132">
        <v>1</v>
      </c>
      <c r="H132">
        <v>1</v>
      </c>
      <c r="I132" t="s">
        <v>849</v>
      </c>
      <c r="J132" t="s">
        <v>3</v>
      </c>
      <c r="K132" t="s">
        <v>850</v>
      </c>
      <c r="L132">
        <v>1191</v>
      </c>
      <c r="N132">
        <v>1013</v>
      </c>
      <c r="O132" t="s">
        <v>848</v>
      </c>
      <c r="P132" t="s">
        <v>848</v>
      </c>
      <c r="Q132">
        <v>1</v>
      </c>
      <c r="W132">
        <v>0</v>
      </c>
      <c r="X132">
        <v>-1417349443</v>
      </c>
      <c r="Y132">
        <f t="shared" si="42"/>
        <v>0.01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1</v>
      </c>
      <c r="AJ132">
        <v>1</v>
      </c>
      <c r="AK132">
        <v>1</v>
      </c>
      <c r="AL132">
        <v>1</v>
      </c>
      <c r="AM132">
        <v>-2</v>
      </c>
      <c r="AN132">
        <v>0</v>
      </c>
      <c r="AO132">
        <v>0</v>
      </c>
      <c r="AP132">
        <v>0</v>
      </c>
      <c r="AQ132">
        <v>1</v>
      </c>
      <c r="AR132">
        <v>0</v>
      </c>
      <c r="AS132" t="s">
        <v>3</v>
      </c>
      <c r="AT132">
        <v>0.01</v>
      </c>
      <c r="AU132" t="s">
        <v>3</v>
      </c>
      <c r="AV132">
        <v>2</v>
      </c>
      <c r="AW132">
        <v>2</v>
      </c>
      <c r="AX132">
        <v>32952418</v>
      </c>
      <c r="AY132">
        <v>1</v>
      </c>
      <c r="AZ132">
        <v>0</v>
      </c>
      <c r="BA132">
        <v>132</v>
      </c>
      <c r="BB132">
        <v>1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CV132">
        <v>0</v>
      </c>
      <c r="CW132">
        <v>0</v>
      </c>
      <c r="CX132">
        <f>ROUND(Y132*Source!I122,7)</f>
        <v>7.5350000000000005E-4</v>
      </c>
      <c r="CY132">
        <f>AD132</f>
        <v>0</v>
      </c>
      <c r="CZ132">
        <f>AH132</f>
        <v>0</v>
      </c>
      <c r="DA132">
        <f>AL132</f>
        <v>1</v>
      </c>
      <c r="DB132">
        <f t="shared" si="43"/>
        <v>0</v>
      </c>
      <c r="DC132">
        <f t="shared" si="44"/>
        <v>0</v>
      </c>
      <c r="DD132" t="s">
        <v>3</v>
      </c>
      <c r="DE132" t="s">
        <v>3</v>
      </c>
      <c r="DF132">
        <f>ROUND(ROUND(AE132,2)*CX132,2)</f>
        <v>0</v>
      </c>
      <c r="DG132">
        <f t="shared" si="50"/>
        <v>0</v>
      </c>
      <c r="DH132">
        <f t="shared" si="55"/>
        <v>0</v>
      </c>
      <c r="DI132">
        <f t="shared" si="56"/>
        <v>0</v>
      </c>
      <c r="DJ132">
        <f>DI132</f>
        <v>0</v>
      </c>
      <c r="DK132">
        <v>0</v>
      </c>
      <c r="DL132" t="s">
        <v>3</v>
      </c>
      <c r="DM132">
        <v>0</v>
      </c>
      <c r="DN132" t="s">
        <v>3</v>
      </c>
      <c r="DO132">
        <v>0</v>
      </c>
    </row>
    <row r="133" spans="1:119" x14ac:dyDescent="0.2">
      <c r="A133">
        <f>ROW(Source!A122)</f>
        <v>122</v>
      </c>
      <c r="B133">
        <v>32945098</v>
      </c>
      <c r="C133">
        <v>32952416</v>
      </c>
      <c r="D133">
        <v>31966055</v>
      </c>
      <c r="E133">
        <v>1</v>
      </c>
      <c r="F133">
        <v>1</v>
      </c>
      <c r="G133">
        <v>1</v>
      </c>
      <c r="H133">
        <v>2</v>
      </c>
      <c r="I133" t="s">
        <v>957</v>
      </c>
      <c r="J133" t="s">
        <v>958</v>
      </c>
      <c r="K133" t="s">
        <v>959</v>
      </c>
      <c r="L133">
        <v>1368</v>
      </c>
      <c r="N133">
        <v>1011</v>
      </c>
      <c r="O133" t="s">
        <v>854</v>
      </c>
      <c r="P133" t="s">
        <v>854</v>
      </c>
      <c r="Q133">
        <v>1</v>
      </c>
      <c r="W133">
        <v>0</v>
      </c>
      <c r="X133">
        <v>-651536190</v>
      </c>
      <c r="Y133">
        <f t="shared" si="42"/>
        <v>0.1</v>
      </c>
      <c r="AA133">
        <v>0</v>
      </c>
      <c r="AB133">
        <v>9.33</v>
      </c>
      <c r="AC133">
        <v>0</v>
      </c>
      <c r="AD133">
        <v>0</v>
      </c>
      <c r="AE133">
        <v>0</v>
      </c>
      <c r="AF133">
        <v>6.62</v>
      </c>
      <c r="AG133">
        <v>0</v>
      </c>
      <c r="AH133">
        <v>0</v>
      </c>
      <c r="AI133">
        <v>1</v>
      </c>
      <c r="AJ133">
        <v>1.41</v>
      </c>
      <c r="AK133">
        <v>1</v>
      </c>
      <c r="AL133">
        <v>1</v>
      </c>
      <c r="AM133">
        <v>2</v>
      </c>
      <c r="AN133">
        <v>0</v>
      </c>
      <c r="AO133">
        <v>0</v>
      </c>
      <c r="AP133">
        <v>0</v>
      </c>
      <c r="AQ133">
        <v>1</v>
      </c>
      <c r="AR133">
        <v>0</v>
      </c>
      <c r="AS133" t="s">
        <v>3</v>
      </c>
      <c r="AT133">
        <v>0.1</v>
      </c>
      <c r="AU133" t="s">
        <v>3</v>
      </c>
      <c r="AV133">
        <v>1</v>
      </c>
      <c r="AW133">
        <v>2</v>
      </c>
      <c r="AX133">
        <v>32952419</v>
      </c>
      <c r="AY133">
        <v>1</v>
      </c>
      <c r="AZ133">
        <v>0</v>
      </c>
      <c r="BA133">
        <v>133</v>
      </c>
      <c r="BB133">
        <v>1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0.66200000000000003</v>
      </c>
      <c r="BL133">
        <v>0</v>
      </c>
      <c r="BM133">
        <v>0</v>
      </c>
      <c r="BN133">
        <v>0</v>
      </c>
      <c r="BO133">
        <v>0</v>
      </c>
      <c r="BP133">
        <v>1</v>
      </c>
      <c r="BQ133">
        <v>0</v>
      </c>
      <c r="BR133">
        <v>0.66200000000000003</v>
      </c>
      <c r="BS133">
        <v>0</v>
      </c>
      <c r="BT133">
        <v>0</v>
      </c>
      <c r="BU133">
        <v>0</v>
      </c>
      <c r="BV133">
        <v>0</v>
      </c>
      <c r="BW133">
        <v>1</v>
      </c>
      <c r="CV133">
        <v>0</v>
      </c>
      <c r="CW133">
        <f>ROUND(Y133*Source!I122*DO133,7)</f>
        <v>0</v>
      </c>
      <c r="CX133">
        <f>ROUND(Y133*Source!I122,7)</f>
        <v>7.535E-3</v>
      </c>
      <c r="CY133">
        <f>AB133</f>
        <v>9.33</v>
      </c>
      <c r="CZ133">
        <f>AF133</f>
        <v>6.62</v>
      </c>
      <c r="DA133">
        <f>AJ133</f>
        <v>1.41</v>
      </c>
      <c r="DB133">
        <f t="shared" si="43"/>
        <v>0.66</v>
      </c>
      <c r="DC133">
        <f t="shared" si="44"/>
        <v>0</v>
      </c>
      <c r="DD133" t="s">
        <v>3</v>
      </c>
      <c r="DE133" t="s">
        <v>3</v>
      </c>
      <c r="DF133">
        <f>ROUND(ROUND(AE133,2)*CX133,2)</f>
        <v>0</v>
      </c>
      <c r="DG133">
        <f>ROUND(ROUND(AF133*AJ133,2)*CX133,2)</f>
        <v>7.0000000000000007E-2</v>
      </c>
      <c r="DH133">
        <f t="shared" si="55"/>
        <v>0</v>
      </c>
      <c r="DI133">
        <f t="shared" si="56"/>
        <v>0</v>
      </c>
      <c r="DJ133">
        <f>DG133+DH133</f>
        <v>7.0000000000000007E-2</v>
      </c>
      <c r="DK133">
        <v>0</v>
      </c>
      <c r="DL133" t="s">
        <v>3</v>
      </c>
      <c r="DM133">
        <v>0</v>
      </c>
      <c r="DN133" t="s">
        <v>3</v>
      </c>
      <c r="DO133">
        <v>0</v>
      </c>
    </row>
    <row r="134" spans="1:119" x14ac:dyDescent="0.2">
      <c r="A134">
        <f>ROW(Source!A122)</f>
        <v>122</v>
      </c>
      <c r="B134">
        <v>32945098</v>
      </c>
      <c r="C134">
        <v>32952416</v>
      </c>
      <c r="D134">
        <v>31966811</v>
      </c>
      <c r="E134">
        <v>1</v>
      </c>
      <c r="F134">
        <v>1</v>
      </c>
      <c r="G134">
        <v>1</v>
      </c>
      <c r="H134">
        <v>2</v>
      </c>
      <c r="I134" t="s">
        <v>858</v>
      </c>
      <c r="J134" t="s">
        <v>859</v>
      </c>
      <c r="K134" t="s">
        <v>860</v>
      </c>
      <c r="L134">
        <v>1368</v>
      </c>
      <c r="N134">
        <v>1011</v>
      </c>
      <c r="O134" t="s">
        <v>854</v>
      </c>
      <c r="P134" t="s">
        <v>854</v>
      </c>
      <c r="Q134">
        <v>1</v>
      </c>
      <c r="W134">
        <v>0</v>
      </c>
      <c r="X134">
        <v>-1152394969</v>
      </c>
      <c r="Y134">
        <f t="shared" si="42"/>
        <v>0.01</v>
      </c>
      <c r="AA134">
        <v>0</v>
      </c>
      <c r="AB134">
        <v>605.36</v>
      </c>
      <c r="AC134">
        <v>502.98</v>
      </c>
      <c r="AD134">
        <v>0</v>
      </c>
      <c r="AE134">
        <v>0</v>
      </c>
      <c r="AF134">
        <v>605.36</v>
      </c>
      <c r="AG134">
        <v>502.98</v>
      </c>
      <c r="AH134">
        <v>0</v>
      </c>
      <c r="AI134">
        <v>1</v>
      </c>
      <c r="AJ134">
        <v>1</v>
      </c>
      <c r="AK134">
        <v>1</v>
      </c>
      <c r="AL134">
        <v>1</v>
      </c>
      <c r="AM134">
        <v>-2</v>
      </c>
      <c r="AN134">
        <v>0</v>
      </c>
      <c r="AO134">
        <v>0</v>
      </c>
      <c r="AP134">
        <v>0</v>
      </c>
      <c r="AQ134">
        <v>1</v>
      </c>
      <c r="AR134">
        <v>0</v>
      </c>
      <c r="AS134" t="s">
        <v>3</v>
      </c>
      <c r="AT134">
        <v>0.01</v>
      </c>
      <c r="AU134" t="s">
        <v>3</v>
      </c>
      <c r="AV134">
        <v>1</v>
      </c>
      <c r="AW134">
        <v>2</v>
      </c>
      <c r="AX134">
        <v>32952420</v>
      </c>
      <c r="AY134">
        <v>1</v>
      </c>
      <c r="AZ134">
        <v>0</v>
      </c>
      <c r="BA134">
        <v>134</v>
      </c>
      <c r="BB134">
        <v>1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6.0536000000000003</v>
      </c>
      <c r="BL134">
        <v>5.0298000000000007</v>
      </c>
      <c r="BM134">
        <v>0</v>
      </c>
      <c r="BN134">
        <v>0</v>
      </c>
      <c r="BO134">
        <v>0.01</v>
      </c>
      <c r="BP134">
        <v>1</v>
      </c>
      <c r="BQ134">
        <v>0</v>
      </c>
      <c r="BR134">
        <v>6.0536000000000003</v>
      </c>
      <c r="BS134">
        <v>5.0298000000000007</v>
      </c>
      <c r="BT134">
        <v>0</v>
      </c>
      <c r="BU134">
        <v>0</v>
      </c>
      <c r="BV134">
        <v>0.01</v>
      </c>
      <c r="BW134">
        <v>1</v>
      </c>
      <c r="CV134">
        <v>0</v>
      </c>
      <c r="CW134">
        <f>ROUND(Y134*Source!I122*DO134,7)</f>
        <v>7.5350000000000005E-4</v>
      </c>
      <c r="CX134">
        <f>ROUND(Y134*Source!I122,7)</f>
        <v>7.5350000000000005E-4</v>
      </c>
      <c r="CY134">
        <f>AB134</f>
        <v>605.36</v>
      </c>
      <c r="CZ134">
        <f>AF134</f>
        <v>605.36</v>
      </c>
      <c r="DA134">
        <f>AJ134</f>
        <v>1</v>
      </c>
      <c r="DB134">
        <f t="shared" si="43"/>
        <v>6.05</v>
      </c>
      <c r="DC134">
        <f t="shared" si="44"/>
        <v>5.03</v>
      </c>
      <c r="DD134" t="s">
        <v>3</v>
      </c>
      <c r="DE134" t="s">
        <v>3</v>
      </c>
      <c r="DF134">
        <f>ROUND(ROUND(AE134,2)*CX134,2)</f>
        <v>0</v>
      </c>
      <c r="DG134">
        <f t="shared" ref="DG134:DG141" si="57">ROUND(ROUND(AF134,2)*CX134,2)</f>
        <v>0.46</v>
      </c>
      <c r="DH134">
        <f t="shared" si="55"/>
        <v>0.38</v>
      </c>
      <c r="DI134">
        <f t="shared" si="56"/>
        <v>0</v>
      </c>
      <c r="DJ134">
        <f>DG134+DH134</f>
        <v>0.84000000000000008</v>
      </c>
      <c r="DK134">
        <v>1</v>
      </c>
      <c r="DL134" t="s">
        <v>861</v>
      </c>
      <c r="DM134">
        <v>4</v>
      </c>
      <c r="DN134" t="s">
        <v>848</v>
      </c>
      <c r="DO134">
        <v>1</v>
      </c>
    </row>
    <row r="135" spans="1:119" x14ac:dyDescent="0.2">
      <c r="A135">
        <f>ROW(Source!A122)</f>
        <v>122</v>
      </c>
      <c r="B135">
        <v>32945098</v>
      </c>
      <c r="C135">
        <v>32952416</v>
      </c>
      <c r="D135">
        <v>31913418</v>
      </c>
      <c r="E135">
        <v>1</v>
      </c>
      <c r="F135">
        <v>1</v>
      </c>
      <c r="G135">
        <v>1</v>
      </c>
      <c r="H135">
        <v>3</v>
      </c>
      <c r="I135" t="s">
        <v>877</v>
      </c>
      <c r="J135" t="s">
        <v>878</v>
      </c>
      <c r="K135" t="s">
        <v>879</v>
      </c>
      <c r="L135">
        <v>1346</v>
      </c>
      <c r="N135">
        <v>1009</v>
      </c>
      <c r="O135" t="s">
        <v>68</v>
      </c>
      <c r="P135" t="s">
        <v>68</v>
      </c>
      <c r="Q135">
        <v>1</v>
      </c>
      <c r="W135">
        <v>0</v>
      </c>
      <c r="X135">
        <v>-130701290</v>
      </c>
      <c r="Y135">
        <f t="shared" si="42"/>
        <v>0.1</v>
      </c>
      <c r="AA135">
        <v>83.04</v>
      </c>
      <c r="AB135">
        <v>0</v>
      </c>
      <c r="AC135">
        <v>0</v>
      </c>
      <c r="AD135">
        <v>0</v>
      </c>
      <c r="AE135">
        <v>56.11</v>
      </c>
      <c r="AF135">
        <v>0</v>
      </c>
      <c r="AG135">
        <v>0</v>
      </c>
      <c r="AH135">
        <v>0</v>
      </c>
      <c r="AI135">
        <v>1.48</v>
      </c>
      <c r="AJ135">
        <v>1</v>
      </c>
      <c r="AK135">
        <v>1</v>
      </c>
      <c r="AL135">
        <v>1</v>
      </c>
      <c r="AM135">
        <v>2</v>
      </c>
      <c r="AN135">
        <v>0</v>
      </c>
      <c r="AO135">
        <v>0</v>
      </c>
      <c r="AP135">
        <v>0</v>
      </c>
      <c r="AQ135">
        <v>1</v>
      </c>
      <c r="AR135">
        <v>0</v>
      </c>
      <c r="AS135" t="s">
        <v>3</v>
      </c>
      <c r="AT135">
        <v>0.1</v>
      </c>
      <c r="AU135" t="s">
        <v>3</v>
      </c>
      <c r="AV135">
        <v>0</v>
      </c>
      <c r="AW135">
        <v>2</v>
      </c>
      <c r="AX135">
        <v>32952421</v>
      </c>
      <c r="AY135">
        <v>1</v>
      </c>
      <c r="AZ135">
        <v>0</v>
      </c>
      <c r="BA135">
        <v>135</v>
      </c>
      <c r="BB135">
        <v>1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5.6110000000000007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1</v>
      </c>
      <c r="BQ135">
        <v>5.6110000000000007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1</v>
      </c>
      <c r="CV135">
        <v>0</v>
      </c>
      <c r="CW135">
        <v>0</v>
      </c>
      <c r="CX135">
        <f>ROUND(Y135*Source!I122,7)</f>
        <v>7.535E-3</v>
      </c>
      <c r="CY135">
        <f>AA135</f>
        <v>83.04</v>
      </c>
      <c r="CZ135">
        <f>AE135</f>
        <v>56.11</v>
      </c>
      <c r="DA135">
        <f>AI135</f>
        <v>1.48</v>
      </c>
      <c r="DB135">
        <f t="shared" si="43"/>
        <v>5.61</v>
      </c>
      <c r="DC135">
        <f t="shared" si="44"/>
        <v>0</v>
      </c>
      <c r="DD135" t="s">
        <v>3</v>
      </c>
      <c r="DE135" t="s">
        <v>3</v>
      </c>
      <c r="DF135">
        <f>ROUND(ROUND(AE135*AI135,2)*CX135,2)</f>
        <v>0.63</v>
      </c>
      <c r="DG135">
        <f t="shared" si="57"/>
        <v>0</v>
      </c>
      <c r="DH135">
        <f t="shared" si="55"/>
        <v>0</v>
      </c>
      <c r="DI135">
        <f t="shared" si="56"/>
        <v>0</v>
      </c>
      <c r="DJ135">
        <f>DF135</f>
        <v>0.63</v>
      </c>
      <c r="DK135">
        <v>0</v>
      </c>
      <c r="DL135" t="s">
        <v>3</v>
      </c>
      <c r="DM135">
        <v>0</v>
      </c>
      <c r="DN135" t="s">
        <v>3</v>
      </c>
      <c r="DO135">
        <v>0</v>
      </c>
    </row>
    <row r="136" spans="1:119" x14ac:dyDescent="0.2">
      <c r="A136">
        <f>ROW(Source!A122)</f>
        <v>122</v>
      </c>
      <c r="B136">
        <v>32945098</v>
      </c>
      <c r="C136">
        <v>32952416</v>
      </c>
      <c r="D136">
        <v>31842272</v>
      </c>
      <c r="E136">
        <v>114</v>
      </c>
      <c r="F136">
        <v>1</v>
      </c>
      <c r="G136">
        <v>1</v>
      </c>
      <c r="H136">
        <v>3</v>
      </c>
      <c r="I136" t="s">
        <v>101</v>
      </c>
      <c r="J136" t="s">
        <v>3</v>
      </c>
      <c r="K136" t="s">
        <v>316</v>
      </c>
      <c r="L136">
        <v>1348</v>
      </c>
      <c r="N136">
        <v>1009</v>
      </c>
      <c r="O136" t="s">
        <v>33</v>
      </c>
      <c r="P136" t="s">
        <v>33</v>
      </c>
      <c r="Q136">
        <v>1000</v>
      </c>
      <c r="W136">
        <v>0</v>
      </c>
      <c r="X136">
        <v>50625944</v>
      </c>
      <c r="Y136">
        <f t="shared" si="42"/>
        <v>1.61E-2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1</v>
      </c>
      <c r="AJ136">
        <v>1</v>
      </c>
      <c r="AK136">
        <v>1</v>
      </c>
      <c r="AL136">
        <v>1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 t="s">
        <v>3</v>
      </c>
      <c r="AT136">
        <v>1.61E-2</v>
      </c>
      <c r="AU136" t="s">
        <v>3</v>
      </c>
      <c r="AV136">
        <v>0</v>
      </c>
      <c r="AW136">
        <v>2</v>
      </c>
      <c r="AX136">
        <v>32952422</v>
      </c>
      <c r="AY136">
        <v>1</v>
      </c>
      <c r="AZ136">
        <v>0</v>
      </c>
      <c r="BA136">
        <v>136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CV136">
        <v>0</v>
      </c>
      <c r="CW136">
        <v>0</v>
      </c>
      <c r="CX136">
        <f>ROUND(Y136*Source!I122,7)</f>
        <v>1.2130999999999999E-3</v>
      </c>
      <c r="CY136">
        <f>AA136</f>
        <v>0</v>
      </c>
      <c r="CZ136">
        <f>AE136</f>
        <v>0</v>
      </c>
      <c r="DA136">
        <f>AI136</f>
        <v>1</v>
      </c>
      <c r="DB136">
        <f t="shared" si="43"/>
        <v>0</v>
      </c>
      <c r="DC136">
        <f t="shared" si="44"/>
        <v>0</v>
      </c>
      <c r="DD136" t="s">
        <v>3</v>
      </c>
      <c r="DE136" t="s">
        <v>3</v>
      </c>
      <c r="DF136">
        <f>ROUND(ROUND(AE136,2)*CX136,2)</f>
        <v>0</v>
      </c>
      <c r="DG136">
        <f t="shared" si="57"/>
        <v>0</v>
      </c>
      <c r="DH136">
        <f t="shared" si="55"/>
        <v>0</v>
      </c>
      <c r="DI136">
        <f t="shared" si="56"/>
        <v>0</v>
      </c>
      <c r="DJ136">
        <f>DF136</f>
        <v>0</v>
      </c>
      <c r="DK136">
        <v>0</v>
      </c>
      <c r="DL136" t="s">
        <v>3</v>
      </c>
      <c r="DM136">
        <v>0</v>
      </c>
      <c r="DN136" t="s">
        <v>3</v>
      </c>
      <c r="DO136">
        <v>0</v>
      </c>
    </row>
    <row r="137" spans="1:119" x14ac:dyDescent="0.2">
      <c r="A137">
        <f>ROW(Source!A122)</f>
        <v>122</v>
      </c>
      <c r="B137">
        <v>32945098</v>
      </c>
      <c r="C137">
        <v>32952416</v>
      </c>
      <c r="D137">
        <v>31932100</v>
      </c>
      <c r="E137">
        <v>1</v>
      </c>
      <c r="F137">
        <v>1</v>
      </c>
      <c r="G137">
        <v>1</v>
      </c>
      <c r="H137">
        <v>3</v>
      </c>
      <c r="I137" t="s">
        <v>891</v>
      </c>
      <c r="J137" t="s">
        <v>892</v>
      </c>
      <c r="K137" t="s">
        <v>893</v>
      </c>
      <c r="L137">
        <v>1348</v>
      </c>
      <c r="N137">
        <v>1009</v>
      </c>
      <c r="O137" t="s">
        <v>33</v>
      </c>
      <c r="P137" t="s">
        <v>33</v>
      </c>
      <c r="Q137">
        <v>1000</v>
      </c>
      <c r="W137">
        <v>0</v>
      </c>
      <c r="X137">
        <v>-638797071</v>
      </c>
      <c r="Y137">
        <f t="shared" si="42"/>
        <v>9.7000000000000003E-3</v>
      </c>
      <c r="AA137">
        <v>75871.509999999995</v>
      </c>
      <c r="AB137">
        <v>0</v>
      </c>
      <c r="AC137">
        <v>0</v>
      </c>
      <c r="AD137">
        <v>0</v>
      </c>
      <c r="AE137">
        <v>60697.21</v>
      </c>
      <c r="AF137">
        <v>0</v>
      </c>
      <c r="AG137">
        <v>0</v>
      </c>
      <c r="AH137">
        <v>0</v>
      </c>
      <c r="AI137">
        <v>1.25</v>
      </c>
      <c r="AJ137">
        <v>1</v>
      </c>
      <c r="AK137">
        <v>1</v>
      </c>
      <c r="AL137">
        <v>1</v>
      </c>
      <c r="AM137">
        <v>2</v>
      </c>
      <c r="AN137">
        <v>0</v>
      </c>
      <c r="AO137">
        <v>0</v>
      </c>
      <c r="AP137">
        <v>0</v>
      </c>
      <c r="AQ137">
        <v>1</v>
      </c>
      <c r="AR137">
        <v>0</v>
      </c>
      <c r="AS137" t="s">
        <v>3</v>
      </c>
      <c r="AT137">
        <v>9.7000000000000003E-3</v>
      </c>
      <c r="AU137" t="s">
        <v>3</v>
      </c>
      <c r="AV137">
        <v>0</v>
      </c>
      <c r="AW137">
        <v>2</v>
      </c>
      <c r="AX137">
        <v>32952423</v>
      </c>
      <c r="AY137">
        <v>1</v>
      </c>
      <c r="AZ137">
        <v>0</v>
      </c>
      <c r="BA137">
        <v>137</v>
      </c>
      <c r="BB137">
        <v>1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588.76293699999997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1</v>
      </c>
      <c r="BQ137">
        <v>588.76293699999997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1</v>
      </c>
      <c r="CV137">
        <v>0</v>
      </c>
      <c r="CW137">
        <v>0</v>
      </c>
      <c r="CX137">
        <f>ROUND(Y137*Source!I122,7)</f>
        <v>7.3090000000000004E-4</v>
      </c>
      <c r="CY137">
        <f>AA137</f>
        <v>75871.509999999995</v>
      </c>
      <c r="CZ137">
        <f>AE137</f>
        <v>60697.21</v>
      </c>
      <c r="DA137">
        <f>AI137</f>
        <v>1.25</v>
      </c>
      <c r="DB137">
        <f t="shared" si="43"/>
        <v>588.76</v>
      </c>
      <c r="DC137">
        <f t="shared" si="44"/>
        <v>0</v>
      </c>
      <c r="DD137" t="s">
        <v>3</v>
      </c>
      <c r="DE137" t="s">
        <v>3</v>
      </c>
      <c r="DF137">
        <f>ROUND(ROUND(AE137*AI137,2)*CX137,2)</f>
        <v>55.45</v>
      </c>
      <c r="DG137">
        <f t="shared" si="57"/>
        <v>0</v>
      </c>
      <c r="DH137">
        <f t="shared" si="55"/>
        <v>0</v>
      </c>
      <c r="DI137">
        <f t="shared" si="56"/>
        <v>0</v>
      </c>
      <c r="DJ137">
        <f>DF137</f>
        <v>55.45</v>
      </c>
      <c r="DK137">
        <v>0</v>
      </c>
      <c r="DL137" t="s">
        <v>3</v>
      </c>
      <c r="DM137">
        <v>0</v>
      </c>
      <c r="DN137" t="s">
        <v>3</v>
      </c>
      <c r="DO137">
        <v>0</v>
      </c>
    </row>
    <row r="138" spans="1:119" x14ac:dyDescent="0.2">
      <c r="A138">
        <f>ROW(Source!A160)</f>
        <v>160</v>
      </c>
      <c r="B138">
        <v>32945098</v>
      </c>
      <c r="C138">
        <v>32952426</v>
      </c>
      <c r="D138">
        <v>25847973</v>
      </c>
      <c r="E138">
        <v>114</v>
      </c>
      <c r="F138">
        <v>1</v>
      </c>
      <c r="G138">
        <v>1</v>
      </c>
      <c r="H138">
        <v>1</v>
      </c>
      <c r="I138" t="s">
        <v>846</v>
      </c>
      <c r="J138" t="s">
        <v>3</v>
      </c>
      <c r="K138" t="s">
        <v>847</v>
      </c>
      <c r="L138">
        <v>1191</v>
      </c>
      <c r="N138">
        <v>1013</v>
      </c>
      <c r="O138" t="s">
        <v>848</v>
      </c>
      <c r="P138" t="s">
        <v>848</v>
      </c>
      <c r="Q138">
        <v>1</v>
      </c>
      <c r="W138">
        <v>0</v>
      </c>
      <c r="X138">
        <v>370475345</v>
      </c>
      <c r="Y138">
        <f t="shared" si="42"/>
        <v>25.7</v>
      </c>
      <c r="AA138">
        <v>0</v>
      </c>
      <c r="AB138">
        <v>0</v>
      </c>
      <c r="AC138">
        <v>0</v>
      </c>
      <c r="AD138">
        <v>409.14</v>
      </c>
      <c r="AE138">
        <v>0</v>
      </c>
      <c r="AF138">
        <v>0</v>
      </c>
      <c r="AG138">
        <v>0</v>
      </c>
      <c r="AH138">
        <v>409.14</v>
      </c>
      <c r="AI138">
        <v>1</v>
      </c>
      <c r="AJ138">
        <v>1</v>
      </c>
      <c r="AK138">
        <v>1</v>
      </c>
      <c r="AL138">
        <v>1</v>
      </c>
      <c r="AM138">
        <v>-2</v>
      </c>
      <c r="AN138">
        <v>0</v>
      </c>
      <c r="AO138">
        <v>0</v>
      </c>
      <c r="AP138">
        <v>0</v>
      </c>
      <c r="AQ138">
        <v>1</v>
      </c>
      <c r="AR138">
        <v>0</v>
      </c>
      <c r="AS138" t="s">
        <v>3</v>
      </c>
      <c r="AT138">
        <v>25.7</v>
      </c>
      <c r="AU138" t="s">
        <v>3</v>
      </c>
      <c r="AV138">
        <v>1</v>
      </c>
      <c r="AW138">
        <v>2</v>
      </c>
      <c r="AX138">
        <v>32952428</v>
      </c>
      <c r="AY138">
        <v>1</v>
      </c>
      <c r="AZ138">
        <v>0</v>
      </c>
      <c r="BA138">
        <v>138</v>
      </c>
      <c r="BB138">
        <v>1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10514.897999999999</v>
      </c>
      <c r="BN138">
        <v>25.7</v>
      </c>
      <c r="BO138">
        <v>0</v>
      </c>
      <c r="BP138">
        <v>1</v>
      </c>
      <c r="BQ138">
        <v>0</v>
      </c>
      <c r="BR138">
        <v>0</v>
      </c>
      <c r="BS138">
        <v>0</v>
      </c>
      <c r="BT138">
        <v>10514.897999999999</v>
      </c>
      <c r="BU138">
        <v>25.7</v>
      </c>
      <c r="BV138">
        <v>0</v>
      </c>
      <c r="BW138">
        <v>1</v>
      </c>
      <c r="CU138">
        <f>ROUND(AT138*Source!I160*AH138*AL138,2)</f>
        <v>60408.09</v>
      </c>
      <c r="CV138">
        <f>ROUND(Y138*Source!I160,7)</f>
        <v>147.6465</v>
      </c>
      <c r="CW138">
        <v>0</v>
      </c>
      <c r="CX138">
        <f>ROUND(Y138*Source!I160,7)</f>
        <v>147.6465</v>
      </c>
      <c r="CY138">
        <f>AD138</f>
        <v>409.14</v>
      </c>
      <c r="CZ138">
        <f>AH138</f>
        <v>409.14</v>
      </c>
      <c r="DA138">
        <f>AL138</f>
        <v>1</v>
      </c>
      <c r="DB138">
        <f t="shared" si="43"/>
        <v>10514.9</v>
      </c>
      <c r="DC138">
        <f t="shared" si="44"/>
        <v>0</v>
      </c>
      <c r="DD138" t="s">
        <v>3</v>
      </c>
      <c r="DE138" t="s">
        <v>3</v>
      </c>
      <c r="DF138">
        <f t="shared" ref="DF138:DF143" si="58">ROUND(ROUND(AE138,2)*CX138,2)</f>
        <v>0</v>
      </c>
      <c r="DG138">
        <f t="shared" si="57"/>
        <v>0</v>
      </c>
      <c r="DH138">
        <f t="shared" si="55"/>
        <v>0</v>
      </c>
      <c r="DI138">
        <f t="shared" si="56"/>
        <v>60408.09</v>
      </c>
      <c r="DJ138">
        <f>DI138</f>
        <v>60408.09</v>
      </c>
      <c r="DK138">
        <v>1</v>
      </c>
      <c r="DL138" t="s">
        <v>3</v>
      </c>
      <c r="DM138">
        <v>0</v>
      </c>
      <c r="DN138" t="s">
        <v>3</v>
      </c>
      <c r="DO138">
        <v>0</v>
      </c>
    </row>
    <row r="139" spans="1:119" x14ac:dyDescent="0.2">
      <c r="A139">
        <f>ROW(Source!A161)</f>
        <v>161</v>
      </c>
      <c r="B139">
        <v>32945098</v>
      </c>
      <c r="C139">
        <v>32952456</v>
      </c>
      <c r="D139">
        <v>31838391</v>
      </c>
      <c r="E139">
        <v>114</v>
      </c>
      <c r="F139">
        <v>1</v>
      </c>
      <c r="G139">
        <v>1</v>
      </c>
      <c r="H139">
        <v>1</v>
      </c>
      <c r="I139" t="s">
        <v>856</v>
      </c>
      <c r="J139" t="s">
        <v>3</v>
      </c>
      <c r="K139" t="s">
        <v>857</v>
      </c>
      <c r="L139">
        <v>1191</v>
      </c>
      <c r="N139">
        <v>1013</v>
      </c>
      <c r="O139" t="s">
        <v>848</v>
      </c>
      <c r="P139" t="s">
        <v>848</v>
      </c>
      <c r="Q139">
        <v>1</v>
      </c>
      <c r="W139">
        <v>0</v>
      </c>
      <c r="X139">
        <v>-1833565283</v>
      </c>
      <c r="Y139">
        <f>(AT139*ROUND(1.15,7))</f>
        <v>43.400999999999996</v>
      </c>
      <c r="AA139">
        <v>0</v>
      </c>
      <c r="AB139">
        <v>0</v>
      </c>
      <c r="AC139">
        <v>0</v>
      </c>
      <c r="AD139">
        <v>446.68</v>
      </c>
      <c r="AE139">
        <v>0</v>
      </c>
      <c r="AF139">
        <v>0</v>
      </c>
      <c r="AG139">
        <v>0</v>
      </c>
      <c r="AH139">
        <v>446.68</v>
      </c>
      <c r="AI139">
        <v>1</v>
      </c>
      <c r="AJ139">
        <v>1</v>
      </c>
      <c r="AK139">
        <v>1</v>
      </c>
      <c r="AL139">
        <v>1</v>
      </c>
      <c r="AM139">
        <v>-2</v>
      </c>
      <c r="AN139">
        <v>0</v>
      </c>
      <c r="AO139">
        <v>0</v>
      </c>
      <c r="AP139">
        <v>1</v>
      </c>
      <c r="AQ139">
        <v>1</v>
      </c>
      <c r="AR139">
        <v>0</v>
      </c>
      <c r="AS139" t="s">
        <v>3</v>
      </c>
      <c r="AT139">
        <v>37.74</v>
      </c>
      <c r="AU139" t="s">
        <v>39</v>
      </c>
      <c r="AV139">
        <v>1</v>
      </c>
      <c r="AW139">
        <v>2</v>
      </c>
      <c r="AX139">
        <v>32952457</v>
      </c>
      <c r="AY139">
        <v>1</v>
      </c>
      <c r="AZ139">
        <v>0</v>
      </c>
      <c r="BA139">
        <v>139</v>
      </c>
      <c r="BB139">
        <v>1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16857.7032</v>
      </c>
      <c r="BN139">
        <v>37.74</v>
      </c>
      <c r="BO139">
        <v>0</v>
      </c>
      <c r="BP139">
        <v>1</v>
      </c>
      <c r="BQ139">
        <v>0</v>
      </c>
      <c r="BR139">
        <v>0</v>
      </c>
      <c r="BS139">
        <v>0</v>
      </c>
      <c r="BT139">
        <v>19386.358679999998</v>
      </c>
      <c r="BU139">
        <v>43.400999999999996</v>
      </c>
      <c r="BV139">
        <v>0</v>
      </c>
      <c r="BW139">
        <v>1</v>
      </c>
      <c r="CU139">
        <f>ROUND(AT139*Source!I161*AH139*AL139,2)</f>
        <v>96847.5</v>
      </c>
      <c r="CV139">
        <f>ROUND(Y139*Source!I161,7)</f>
        <v>249.33874499999999</v>
      </c>
      <c r="CW139">
        <v>0</v>
      </c>
      <c r="CX139">
        <f>ROUND(Y139*Source!I161,7)</f>
        <v>249.33874499999999</v>
      </c>
      <c r="CY139">
        <f>AD139</f>
        <v>446.68</v>
      </c>
      <c r="CZ139">
        <f>AH139</f>
        <v>446.68</v>
      </c>
      <c r="DA139">
        <f>AL139</f>
        <v>1</v>
      </c>
      <c r="DB139">
        <f>ROUND((ROUND(AT139*CZ139,2)*ROUND(1.15,7)),6)</f>
        <v>19386.355</v>
      </c>
      <c r="DC139">
        <f>ROUND((ROUND(AT139*AG139,2)*ROUND(1.15,7)),6)</f>
        <v>0</v>
      </c>
      <c r="DD139" t="s">
        <v>3</v>
      </c>
      <c r="DE139" t="s">
        <v>3</v>
      </c>
      <c r="DF139">
        <f t="shared" si="58"/>
        <v>0</v>
      </c>
      <c r="DG139">
        <f t="shared" si="57"/>
        <v>0</v>
      </c>
      <c r="DH139">
        <f t="shared" si="55"/>
        <v>0</v>
      </c>
      <c r="DI139">
        <f t="shared" si="56"/>
        <v>111374.63</v>
      </c>
      <c r="DJ139">
        <f>DI139</f>
        <v>111374.63</v>
      </c>
      <c r="DK139">
        <v>1</v>
      </c>
      <c r="DL139" t="s">
        <v>3</v>
      </c>
      <c r="DM139">
        <v>0</v>
      </c>
      <c r="DN139" t="s">
        <v>3</v>
      </c>
      <c r="DO139">
        <v>0</v>
      </c>
    </row>
    <row r="140" spans="1:119" x14ac:dyDescent="0.2">
      <c r="A140">
        <f>ROW(Source!A161)</f>
        <v>161</v>
      </c>
      <c r="B140">
        <v>32945098</v>
      </c>
      <c r="C140">
        <v>32952456</v>
      </c>
      <c r="D140">
        <v>31838589</v>
      </c>
      <c r="E140">
        <v>114</v>
      </c>
      <c r="F140">
        <v>1</v>
      </c>
      <c r="G140">
        <v>1</v>
      </c>
      <c r="H140">
        <v>1</v>
      </c>
      <c r="I140" t="s">
        <v>849</v>
      </c>
      <c r="J140" t="s">
        <v>3</v>
      </c>
      <c r="K140" t="s">
        <v>850</v>
      </c>
      <c r="L140">
        <v>1191</v>
      </c>
      <c r="N140">
        <v>1013</v>
      </c>
      <c r="O140" t="s">
        <v>848</v>
      </c>
      <c r="P140" t="s">
        <v>848</v>
      </c>
      <c r="Q140">
        <v>1</v>
      </c>
      <c r="W140">
        <v>0</v>
      </c>
      <c r="X140">
        <v>-1417349443</v>
      </c>
      <c r="Y140">
        <f>(AT140*ROUND(1.25,7))</f>
        <v>1.2375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1</v>
      </c>
      <c r="AJ140">
        <v>1</v>
      </c>
      <c r="AK140">
        <v>1</v>
      </c>
      <c r="AL140">
        <v>1</v>
      </c>
      <c r="AM140">
        <v>-2</v>
      </c>
      <c r="AN140">
        <v>0</v>
      </c>
      <c r="AO140">
        <v>0</v>
      </c>
      <c r="AP140">
        <v>1</v>
      </c>
      <c r="AQ140">
        <v>1</v>
      </c>
      <c r="AR140">
        <v>0</v>
      </c>
      <c r="AS140" t="s">
        <v>3</v>
      </c>
      <c r="AT140">
        <v>0.99</v>
      </c>
      <c r="AU140" t="s">
        <v>38</v>
      </c>
      <c r="AV140">
        <v>2</v>
      </c>
      <c r="AW140">
        <v>2</v>
      </c>
      <c r="AX140">
        <v>32952458</v>
      </c>
      <c r="AY140">
        <v>1</v>
      </c>
      <c r="AZ140">
        <v>0</v>
      </c>
      <c r="BA140">
        <v>140</v>
      </c>
      <c r="BB140">
        <v>1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CV140">
        <v>0</v>
      </c>
      <c r="CW140">
        <v>0</v>
      </c>
      <c r="CX140">
        <f>ROUND(Y140*Source!I161,7)</f>
        <v>7.1094375000000003</v>
      </c>
      <c r="CY140">
        <f>AD140</f>
        <v>0</v>
      </c>
      <c r="CZ140">
        <f>AH140</f>
        <v>0</v>
      </c>
      <c r="DA140">
        <f>AL140</f>
        <v>1</v>
      </c>
      <c r="DB140">
        <f>ROUND((ROUND(AT140*CZ140,2)*ROUND(1.25,7)),6)</f>
        <v>0</v>
      </c>
      <c r="DC140">
        <f>ROUND((ROUND(AT140*AG140,2)*ROUND(1.25,7)),6)</f>
        <v>0</v>
      </c>
      <c r="DD140" t="s">
        <v>3</v>
      </c>
      <c r="DE140" t="s">
        <v>3</v>
      </c>
      <c r="DF140">
        <f t="shared" si="58"/>
        <v>0</v>
      </c>
      <c r="DG140">
        <f t="shared" si="57"/>
        <v>0</v>
      </c>
      <c r="DH140">
        <f t="shared" si="55"/>
        <v>0</v>
      </c>
      <c r="DI140">
        <f t="shared" si="56"/>
        <v>0</v>
      </c>
      <c r="DJ140">
        <f>DI140</f>
        <v>0</v>
      </c>
      <c r="DK140">
        <v>0</v>
      </c>
      <c r="DL140" t="s">
        <v>3</v>
      </c>
      <c r="DM140">
        <v>0</v>
      </c>
      <c r="DN140" t="s">
        <v>3</v>
      </c>
      <c r="DO140">
        <v>0</v>
      </c>
    </row>
    <row r="141" spans="1:119" x14ac:dyDescent="0.2">
      <c r="A141">
        <f>ROW(Source!A161)</f>
        <v>161</v>
      </c>
      <c r="B141">
        <v>32945098</v>
      </c>
      <c r="C141">
        <v>32952456</v>
      </c>
      <c r="D141">
        <v>31966072</v>
      </c>
      <c r="E141">
        <v>1</v>
      </c>
      <c r="F141">
        <v>1</v>
      </c>
      <c r="G141">
        <v>1</v>
      </c>
      <c r="H141">
        <v>2</v>
      </c>
      <c r="I141" t="s">
        <v>944</v>
      </c>
      <c r="J141" t="s">
        <v>945</v>
      </c>
      <c r="K141" t="s">
        <v>946</v>
      </c>
      <c r="L141">
        <v>1368</v>
      </c>
      <c r="N141">
        <v>1011</v>
      </c>
      <c r="O141" t="s">
        <v>854</v>
      </c>
      <c r="P141" t="s">
        <v>854</v>
      </c>
      <c r="Q141">
        <v>1</v>
      </c>
      <c r="W141">
        <v>0</v>
      </c>
      <c r="X141">
        <v>645920724</v>
      </c>
      <c r="Y141">
        <f>(AT141*ROUND(1.25,7))</f>
        <v>2.5000000000000001E-2</v>
      </c>
      <c r="AA141">
        <v>0</v>
      </c>
      <c r="AB141">
        <v>1568.18</v>
      </c>
      <c r="AC141">
        <v>578.04999999999995</v>
      </c>
      <c r="AD141">
        <v>0</v>
      </c>
      <c r="AE141">
        <v>0</v>
      </c>
      <c r="AF141">
        <v>1568.18</v>
      </c>
      <c r="AG141">
        <v>578.04999999999995</v>
      </c>
      <c r="AH141">
        <v>0</v>
      </c>
      <c r="AI141">
        <v>1</v>
      </c>
      <c r="AJ141">
        <v>1</v>
      </c>
      <c r="AK141">
        <v>1</v>
      </c>
      <c r="AL141">
        <v>1</v>
      </c>
      <c r="AM141">
        <v>-2</v>
      </c>
      <c r="AN141">
        <v>0</v>
      </c>
      <c r="AO141">
        <v>0</v>
      </c>
      <c r="AP141">
        <v>1</v>
      </c>
      <c r="AQ141">
        <v>1</v>
      </c>
      <c r="AR141">
        <v>0</v>
      </c>
      <c r="AS141" t="s">
        <v>3</v>
      </c>
      <c r="AT141">
        <v>0.02</v>
      </c>
      <c r="AU141" t="s">
        <v>38</v>
      </c>
      <c r="AV141">
        <v>1</v>
      </c>
      <c r="AW141">
        <v>2</v>
      </c>
      <c r="AX141">
        <v>32952459</v>
      </c>
      <c r="AY141">
        <v>1</v>
      </c>
      <c r="AZ141">
        <v>0</v>
      </c>
      <c r="BA141">
        <v>141</v>
      </c>
      <c r="BB141">
        <v>1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31.363600000000002</v>
      </c>
      <c r="BL141">
        <v>11.561</v>
      </c>
      <c r="BM141">
        <v>0</v>
      </c>
      <c r="BN141">
        <v>0</v>
      </c>
      <c r="BO141">
        <v>0.02</v>
      </c>
      <c r="BP141">
        <v>1</v>
      </c>
      <c r="BQ141">
        <v>0</v>
      </c>
      <c r="BR141">
        <v>39.204500000000003</v>
      </c>
      <c r="BS141">
        <v>14.45125</v>
      </c>
      <c r="BT141">
        <v>0</v>
      </c>
      <c r="BU141">
        <v>0</v>
      </c>
      <c r="BV141">
        <v>2.5000000000000001E-2</v>
      </c>
      <c r="BW141">
        <v>1</v>
      </c>
      <c r="CV141">
        <v>0</v>
      </c>
      <c r="CW141">
        <f>ROUND(Y141*Source!I161*DO141,7)</f>
        <v>0.143625</v>
      </c>
      <c r="CX141">
        <f>ROUND(Y141*Source!I161,7)</f>
        <v>0.143625</v>
      </c>
      <c r="CY141">
        <f>AB141</f>
        <v>1568.18</v>
      </c>
      <c r="CZ141">
        <f>AF141</f>
        <v>1568.18</v>
      </c>
      <c r="DA141">
        <f>AJ141</f>
        <v>1</v>
      </c>
      <c r="DB141">
        <f>ROUND((ROUND(AT141*CZ141,2)*ROUND(1.25,7)),6)</f>
        <v>39.200000000000003</v>
      </c>
      <c r="DC141">
        <f>ROUND((ROUND(AT141*AG141,2)*ROUND(1.25,7)),6)</f>
        <v>14.45</v>
      </c>
      <c r="DD141" t="s">
        <v>3</v>
      </c>
      <c r="DE141" t="s">
        <v>3</v>
      </c>
      <c r="DF141">
        <f t="shared" si="58"/>
        <v>0</v>
      </c>
      <c r="DG141">
        <f t="shared" si="57"/>
        <v>225.23</v>
      </c>
      <c r="DH141">
        <f t="shared" si="55"/>
        <v>83.02</v>
      </c>
      <c r="DI141">
        <f t="shared" si="56"/>
        <v>0</v>
      </c>
      <c r="DJ141">
        <f>DG141+DH141</f>
        <v>308.25</v>
      </c>
      <c r="DK141">
        <v>1</v>
      </c>
      <c r="DL141" t="s">
        <v>947</v>
      </c>
      <c r="DM141">
        <v>5</v>
      </c>
      <c r="DN141" t="s">
        <v>848</v>
      </c>
      <c r="DO141">
        <v>1</v>
      </c>
    </row>
    <row r="142" spans="1:119" x14ac:dyDescent="0.2">
      <c r="A142">
        <f>ROW(Source!A161)</f>
        <v>161</v>
      </c>
      <c r="B142">
        <v>32945098</v>
      </c>
      <c r="C142">
        <v>32952456</v>
      </c>
      <c r="D142">
        <v>31966102</v>
      </c>
      <c r="E142">
        <v>1</v>
      </c>
      <c r="F142">
        <v>1</v>
      </c>
      <c r="G142">
        <v>1</v>
      </c>
      <c r="H142">
        <v>2</v>
      </c>
      <c r="I142" t="s">
        <v>851</v>
      </c>
      <c r="J142" t="s">
        <v>852</v>
      </c>
      <c r="K142" t="s">
        <v>853</v>
      </c>
      <c r="L142">
        <v>1368</v>
      </c>
      <c r="N142">
        <v>1011</v>
      </c>
      <c r="O142" t="s">
        <v>854</v>
      </c>
      <c r="P142" t="s">
        <v>854</v>
      </c>
      <c r="Q142">
        <v>1</v>
      </c>
      <c r="W142">
        <v>0</v>
      </c>
      <c r="X142">
        <v>-92307625</v>
      </c>
      <c r="Y142">
        <f>(AT142*ROUND(1.25,7))</f>
        <v>0.27500000000000002</v>
      </c>
      <c r="AA142">
        <v>0</v>
      </c>
      <c r="AB142">
        <v>54.86</v>
      </c>
      <c r="AC142">
        <v>446.68</v>
      </c>
      <c r="AD142">
        <v>0</v>
      </c>
      <c r="AE142">
        <v>0</v>
      </c>
      <c r="AF142">
        <v>37.32</v>
      </c>
      <c r="AG142">
        <v>446.68</v>
      </c>
      <c r="AH142">
        <v>0</v>
      </c>
      <c r="AI142">
        <v>1</v>
      </c>
      <c r="AJ142">
        <v>1.47</v>
      </c>
      <c r="AK142">
        <v>1</v>
      </c>
      <c r="AL142">
        <v>1</v>
      </c>
      <c r="AM142">
        <v>2</v>
      </c>
      <c r="AN142">
        <v>0</v>
      </c>
      <c r="AO142">
        <v>0</v>
      </c>
      <c r="AP142">
        <v>1</v>
      </c>
      <c r="AQ142">
        <v>1</v>
      </c>
      <c r="AR142">
        <v>0</v>
      </c>
      <c r="AS142" t="s">
        <v>3</v>
      </c>
      <c r="AT142">
        <v>0.22</v>
      </c>
      <c r="AU142" t="s">
        <v>38</v>
      </c>
      <c r="AV142">
        <v>1</v>
      </c>
      <c r="AW142">
        <v>2</v>
      </c>
      <c r="AX142">
        <v>32952460</v>
      </c>
      <c r="AY142">
        <v>1</v>
      </c>
      <c r="AZ142">
        <v>0</v>
      </c>
      <c r="BA142">
        <v>142</v>
      </c>
      <c r="BB142">
        <v>1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8.2103999999999999</v>
      </c>
      <c r="BL142">
        <v>98.269599999999997</v>
      </c>
      <c r="BM142">
        <v>0</v>
      </c>
      <c r="BN142">
        <v>0</v>
      </c>
      <c r="BO142">
        <v>0.22</v>
      </c>
      <c r="BP142">
        <v>1</v>
      </c>
      <c r="BQ142">
        <v>0</v>
      </c>
      <c r="BR142">
        <v>10.263000000000002</v>
      </c>
      <c r="BS142">
        <v>122.83700000000002</v>
      </c>
      <c r="BT142">
        <v>0</v>
      </c>
      <c r="BU142">
        <v>0</v>
      </c>
      <c r="BV142">
        <v>0.27500000000000002</v>
      </c>
      <c r="BW142">
        <v>1</v>
      </c>
      <c r="CV142">
        <v>0</v>
      </c>
      <c r="CW142">
        <f>ROUND(Y142*Source!I161*DO142,7)</f>
        <v>1.5798749999999999</v>
      </c>
      <c r="CX142">
        <f>ROUND(Y142*Source!I161,7)</f>
        <v>1.5798749999999999</v>
      </c>
      <c r="CY142">
        <f>AB142</f>
        <v>54.86</v>
      </c>
      <c r="CZ142">
        <f>AF142</f>
        <v>37.32</v>
      </c>
      <c r="DA142">
        <f>AJ142</f>
        <v>1.47</v>
      </c>
      <c r="DB142">
        <f>ROUND((ROUND(AT142*CZ142,2)*ROUND(1.25,7)),6)</f>
        <v>10.262499999999999</v>
      </c>
      <c r="DC142">
        <f>ROUND((ROUND(AT142*AG142,2)*ROUND(1.25,7)),6)</f>
        <v>122.83750000000001</v>
      </c>
      <c r="DD142" t="s">
        <v>3</v>
      </c>
      <c r="DE142" t="s">
        <v>3</v>
      </c>
      <c r="DF142">
        <f t="shared" si="58"/>
        <v>0</v>
      </c>
      <c r="DG142">
        <f>ROUND(ROUND(AF142*AJ142,2)*CX142,2)</f>
        <v>86.67</v>
      </c>
      <c r="DH142">
        <f t="shared" si="55"/>
        <v>705.7</v>
      </c>
      <c r="DI142">
        <f t="shared" si="56"/>
        <v>0</v>
      </c>
      <c r="DJ142">
        <f>DG142+DH142</f>
        <v>792.37</v>
      </c>
      <c r="DK142">
        <v>0</v>
      </c>
      <c r="DL142" t="s">
        <v>855</v>
      </c>
      <c r="DM142">
        <v>3</v>
      </c>
      <c r="DN142" t="s">
        <v>848</v>
      </c>
      <c r="DO142">
        <v>1</v>
      </c>
    </row>
    <row r="143" spans="1:119" x14ac:dyDescent="0.2">
      <c r="A143">
        <f>ROW(Source!A161)</f>
        <v>161</v>
      </c>
      <c r="B143">
        <v>32945098</v>
      </c>
      <c r="C143">
        <v>32952456</v>
      </c>
      <c r="D143">
        <v>31966208</v>
      </c>
      <c r="E143">
        <v>1</v>
      </c>
      <c r="F143">
        <v>1</v>
      </c>
      <c r="G143">
        <v>1</v>
      </c>
      <c r="H143">
        <v>2</v>
      </c>
      <c r="I143" t="s">
        <v>948</v>
      </c>
      <c r="J143" t="s">
        <v>949</v>
      </c>
      <c r="K143" t="s">
        <v>950</v>
      </c>
      <c r="L143">
        <v>1368</v>
      </c>
      <c r="N143">
        <v>1011</v>
      </c>
      <c r="O143" t="s">
        <v>854</v>
      </c>
      <c r="P143" t="s">
        <v>854</v>
      </c>
      <c r="Q143">
        <v>1</v>
      </c>
      <c r="W143">
        <v>0</v>
      </c>
      <c r="X143">
        <v>876597859</v>
      </c>
      <c r="Y143">
        <f>(AT143*ROUND(1.25,7))</f>
        <v>0.9375</v>
      </c>
      <c r="AA143">
        <v>0</v>
      </c>
      <c r="AB143">
        <v>3.4</v>
      </c>
      <c r="AC143">
        <v>446.68</v>
      </c>
      <c r="AD143">
        <v>0</v>
      </c>
      <c r="AE143">
        <v>0</v>
      </c>
      <c r="AF143">
        <v>2.31</v>
      </c>
      <c r="AG143">
        <v>446.68</v>
      </c>
      <c r="AH143">
        <v>0</v>
      </c>
      <c r="AI143">
        <v>1</v>
      </c>
      <c r="AJ143">
        <v>1.47</v>
      </c>
      <c r="AK143">
        <v>1</v>
      </c>
      <c r="AL143">
        <v>1</v>
      </c>
      <c r="AM143">
        <v>2</v>
      </c>
      <c r="AN143">
        <v>0</v>
      </c>
      <c r="AO143">
        <v>0</v>
      </c>
      <c r="AP143">
        <v>1</v>
      </c>
      <c r="AQ143">
        <v>1</v>
      </c>
      <c r="AR143">
        <v>0</v>
      </c>
      <c r="AS143" t="s">
        <v>3</v>
      </c>
      <c r="AT143">
        <v>0.75</v>
      </c>
      <c r="AU143" t="s">
        <v>38</v>
      </c>
      <c r="AV143">
        <v>1</v>
      </c>
      <c r="AW143">
        <v>2</v>
      </c>
      <c r="AX143">
        <v>32952461</v>
      </c>
      <c r="AY143">
        <v>1</v>
      </c>
      <c r="AZ143">
        <v>0</v>
      </c>
      <c r="BA143">
        <v>143</v>
      </c>
      <c r="BB143">
        <v>1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1.7324999999999999</v>
      </c>
      <c r="BL143">
        <v>335.01</v>
      </c>
      <c r="BM143">
        <v>0</v>
      </c>
      <c r="BN143">
        <v>0</v>
      </c>
      <c r="BO143">
        <v>0.75</v>
      </c>
      <c r="BP143">
        <v>1</v>
      </c>
      <c r="BQ143">
        <v>0</v>
      </c>
      <c r="BR143">
        <v>2.1656249999999999</v>
      </c>
      <c r="BS143">
        <v>418.76249999999999</v>
      </c>
      <c r="BT143">
        <v>0</v>
      </c>
      <c r="BU143">
        <v>0</v>
      </c>
      <c r="BV143">
        <v>0.9375</v>
      </c>
      <c r="BW143">
        <v>1</v>
      </c>
      <c r="CV143">
        <v>0</v>
      </c>
      <c r="CW143">
        <f>ROUND(Y143*Source!I161*DO143,7)</f>
        <v>5.3859374999999998</v>
      </c>
      <c r="CX143">
        <f>ROUND(Y143*Source!I161,7)</f>
        <v>5.3859374999999998</v>
      </c>
      <c r="CY143">
        <f>AB143</f>
        <v>3.4</v>
      </c>
      <c r="CZ143">
        <f>AF143</f>
        <v>2.31</v>
      </c>
      <c r="DA143">
        <f>AJ143</f>
        <v>1.47</v>
      </c>
      <c r="DB143">
        <f>ROUND((ROUND(AT143*CZ143,2)*ROUND(1.25,7)),6)</f>
        <v>2.1625000000000001</v>
      </c>
      <c r="DC143">
        <f>ROUND((ROUND(AT143*AG143,2)*ROUND(1.25,7)),6)</f>
        <v>418.76249999999999</v>
      </c>
      <c r="DD143" t="s">
        <v>3</v>
      </c>
      <c r="DE143" t="s">
        <v>3</v>
      </c>
      <c r="DF143">
        <f t="shared" si="58"/>
        <v>0</v>
      </c>
      <c r="DG143">
        <f>ROUND(ROUND(AF143*AJ143,2)*CX143,2)</f>
        <v>18.309999999999999</v>
      </c>
      <c r="DH143">
        <f t="shared" si="55"/>
        <v>2405.79</v>
      </c>
      <c r="DI143">
        <f t="shared" si="56"/>
        <v>0</v>
      </c>
      <c r="DJ143">
        <f>DG143+DH143</f>
        <v>2424.1</v>
      </c>
      <c r="DK143">
        <v>0</v>
      </c>
      <c r="DL143" t="s">
        <v>855</v>
      </c>
      <c r="DM143">
        <v>3</v>
      </c>
      <c r="DN143" t="s">
        <v>848</v>
      </c>
      <c r="DO143">
        <v>1</v>
      </c>
    </row>
    <row r="144" spans="1:119" x14ac:dyDescent="0.2">
      <c r="A144">
        <f>ROW(Source!A161)</f>
        <v>161</v>
      </c>
      <c r="B144">
        <v>32945098</v>
      </c>
      <c r="C144">
        <v>32952456</v>
      </c>
      <c r="D144">
        <v>31910697</v>
      </c>
      <c r="E144">
        <v>1</v>
      </c>
      <c r="F144">
        <v>1</v>
      </c>
      <c r="G144">
        <v>1</v>
      </c>
      <c r="H144">
        <v>3</v>
      </c>
      <c r="I144" t="s">
        <v>951</v>
      </c>
      <c r="J144" t="s">
        <v>952</v>
      </c>
      <c r="K144" t="s">
        <v>953</v>
      </c>
      <c r="L144">
        <v>1339</v>
      </c>
      <c r="N144">
        <v>1007</v>
      </c>
      <c r="O144" t="s">
        <v>639</v>
      </c>
      <c r="P144" t="s">
        <v>639</v>
      </c>
      <c r="Q144">
        <v>1</v>
      </c>
      <c r="W144">
        <v>0</v>
      </c>
      <c r="X144">
        <v>-1879317523</v>
      </c>
      <c r="Y144">
        <f>AT144</f>
        <v>0.54</v>
      </c>
      <c r="AA144">
        <v>32.85</v>
      </c>
      <c r="AB144">
        <v>0</v>
      </c>
      <c r="AC144">
        <v>0</v>
      </c>
      <c r="AD144">
        <v>0</v>
      </c>
      <c r="AE144">
        <v>35.71</v>
      </c>
      <c r="AF144">
        <v>0</v>
      </c>
      <c r="AG144">
        <v>0</v>
      </c>
      <c r="AH144">
        <v>0</v>
      </c>
      <c r="AI144">
        <v>0.92</v>
      </c>
      <c r="AJ144">
        <v>1</v>
      </c>
      <c r="AK144">
        <v>1</v>
      </c>
      <c r="AL144">
        <v>1</v>
      </c>
      <c r="AM144">
        <v>2</v>
      </c>
      <c r="AN144">
        <v>0</v>
      </c>
      <c r="AO144">
        <v>0</v>
      </c>
      <c r="AP144">
        <v>0</v>
      </c>
      <c r="AQ144">
        <v>1</v>
      </c>
      <c r="AR144">
        <v>0</v>
      </c>
      <c r="AS144" t="s">
        <v>3</v>
      </c>
      <c r="AT144">
        <v>0.54</v>
      </c>
      <c r="AU144" t="s">
        <v>3</v>
      </c>
      <c r="AV144">
        <v>0</v>
      </c>
      <c r="AW144">
        <v>2</v>
      </c>
      <c r="AX144">
        <v>32952462</v>
      </c>
      <c r="AY144">
        <v>1</v>
      </c>
      <c r="AZ144">
        <v>0</v>
      </c>
      <c r="BA144">
        <v>144</v>
      </c>
      <c r="BB144">
        <v>1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19.2834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1</v>
      </c>
      <c r="BQ144">
        <v>19.2834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1</v>
      </c>
      <c r="CV144">
        <v>0</v>
      </c>
      <c r="CW144">
        <v>0</v>
      </c>
      <c r="CX144">
        <f>ROUND(Y144*Source!I161,7)</f>
        <v>3.1023000000000001</v>
      </c>
      <c r="CY144">
        <f>AA144</f>
        <v>32.85</v>
      </c>
      <c r="CZ144">
        <f>AE144</f>
        <v>35.71</v>
      </c>
      <c r="DA144">
        <f>AI144</f>
        <v>0.92</v>
      </c>
      <c r="DB144">
        <f>ROUND(ROUND(AT144*CZ144,2),6)</f>
        <v>19.28</v>
      </c>
      <c r="DC144">
        <f>ROUND(ROUND(AT144*AG144,2),6)</f>
        <v>0</v>
      </c>
      <c r="DD144" t="s">
        <v>3</v>
      </c>
      <c r="DE144" t="s">
        <v>3</v>
      </c>
      <c r="DF144">
        <f>ROUND(ROUND(AE144*AI144,2)*CX144,2)</f>
        <v>101.91</v>
      </c>
      <c r="DG144">
        <f>ROUND(ROUND(AF144,2)*CX144,2)</f>
        <v>0</v>
      </c>
      <c r="DH144">
        <f t="shared" si="55"/>
        <v>0</v>
      </c>
      <c r="DI144">
        <f t="shared" si="56"/>
        <v>0</v>
      </c>
      <c r="DJ144">
        <f>DF144</f>
        <v>101.91</v>
      </c>
      <c r="DK144">
        <v>0</v>
      </c>
      <c r="DL144" t="s">
        <v>3</v>
      </c>
      <c r="DM144">
        <v>0</v>
      </c>
      <c r="DN144" t="s">
        <v>3</v>
      </c>
      <c r="DO144">
        <v>0</v>
      </c>
    </row>
    <row r="145" spans="1:119" x14ac:dyDescent="0.2">
      <c r="A145">
        <f>ROW(Source!A161)</f>
        <v>161</v>
      </c>
      <c r="B145">
        <v>32945098</v>
      </c>
      <c r="C145">
        <v>32952456</v>
      </c>
      <c r="D145">
        <v>31839816</v>
      </c>
      <c r="E145">
        <v>114</v>
      </c>
      <c r="F145">
        <v>1</v>
      </c>
      <c r="G145">
        <v>1</v>
      </c>
      <c r="H145">
        <v>3</v>
      </c>
      <c r="I145" t="s">
        <v>282</v>
      </c>
      <c r="J145" t="s">
        <v>3</v>
      </c>
      <c r="K145" t="s">
        <v>283</v>
      </c>
      <c r="L145">
        <v>1348</v>
      </c>
      <c r="N145">
        <v>1009</v>
      </c>
      <c r="O145" t="s">
        <v>33</v>
      </c>
      <c r="P145" t="s">
        <v>33</v>
      </c>
      <c r="Q145">
        <v>1000</v>
      </c>
      <c r="W145">
        <v>0</v>
      </c>
      <c r="X145">
        <v>1880203204</v>
      </c>
      <c r="Y145">
        <f>AT145</f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1</v>
      </c>
      <c r="AJ145">
        <v>1</v>
      </c>
      <c r="AK145">
        <v>1</v>
      </c>
      <c r="AL145">
        <v>1</v>
      </c>
      <c r="AM145">
        <v>0</v>
      </c>
      <c r="AN145">
        <v>1</v>
      </c>
      <c r="AO145">
        <v>0</v>
      </c>
      <c r="AP145">
        <v>0</v>
      </c>
      <c r="AQ145">
        <v>0</v>
      </c>
      <c r="AR145">
        <v>0</v>
      </c>
      <c r="AS145" t="s">
        <v>3</v>
      </c>
      <c r="AT145">
        <v>0</v>
      </c>
      <c r="AU145" t="s">
        <v>3</v>
      </c>
      <c r="AV145">
        <v>0</v>
      </c>
      <c r="AW145">
        <v>2</v>
      </c>
      <c r="AX145">
        <v>32952463</v>
      </c>
      <c r="AY145">
        <v>1</v>
      </c>
      <c r="AZ145">
        <v>0</v>
      </c>
      <c r="BA145">
        <v>145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CV145">
        <v>0</v>
      </c>
      <c r="CW145">
        <v>0</v>
      </c>
      <c r="CX145">
        <f>ROUND(Y145*Source!I161,7)</f>
        <v>0</v>
      </c>
      <c r="CY145">
        <f>AA145</f>
        <v>0</v>
      </c>
      <c r="CZ145">
        <f>AE145</f>
        <v>0</v>
      </c>
      <c r="DA145">
        <f>AI145</f>
        <v>1</v>
      </c>
      <c r="DB145">
        <f>ROUND(ROUND(AT145*CZ145,2),6)</f>
        <v>0</v>
      </c>
      <c r="DC145">
        <f>ROUND(ROUND(AT145*AG145,2),6)</f>
        <v>0</v>
      </c>
      <c r="DD145" t="s">
        <v>3</v>
      </c>
      <c r="DE145" t="s">
        <v>3</v>
      </c>
      <c r="DF145">
        <f t="shared" ref="DF145:DF150" si="59">ROUND(ROUND(AE145,2)*CX145,2)</f>
        <v>0</v>
      </c>
      <c r="DG145">
        <f>ROUND(ROUND(AF145,2)*CX145,2)</f>
        <v>0</v>
      </c>
      <c r="DH145">
        <f t="shared" si="55"/>
        <v>0</v>
      </c>
      <c r="DI145">
        <f t="shared" si="56"/>
        <v>0</v>
      </c>
      <c r="DJ145">
        <f>DF145</f>
        <v>0</v>
      </c>
      <c r="DK145">
        <v>0</v>
      </c>
      <c r="DL145" t="s">
        <v>3</v>
      </c>
      <c r="DM145">
        <v>0</v>
      </c>
      <c r="DN145" t="s">
        <v>3</v>
      </c>
      <c r="DO145">
        <v>0</v>
      </c>
    </row>
    <row r="146" spans="1:119" x14ac:dyDescent="0.2">
      <c r="A146">
        <f>ROW(Source!A161)</f>
        <v>161</v>
      </c>
      <c r="B146">
        <v>32945098</v>
      </c>
      <c r="C146">
        <v>32952456</v>
      </c>
      <c r="D146">
        <v>31842263</v>
      </c>
      <c r="E146">
        <v>114</v>
      </c>
      <c r="F146">
        <v>1</v>
      </c>
      <c r="G146">
        <v>1</v>
      </c>
      <c r="H146">
        <v>3</v>
      </c>
      <c r="I146" t="s">
        <v>285</v>
      </c>
      <c r="J146" t="s">
        <v>3</v>
      </c>
      <c r="K146" t="s">
        <v>191</v>
      </c>
      <c r="L146">
        <v>1348</v>
      </c>
      <c r="N146">
        <v>1009</v>
      </c>
      <c r="O146" t="s">
        <v>33</v>
      </c>
      <c r="P146" t="s">
        <v>33</v>
      </c>
      <c r="Q146">
        <v>1000</v>
      </c>
      <c r="W146">
        <v>0</v>
      </c>
      <c r="X146">
        <v>-1212923053</v>
      </c>
      <c r="Y146">
        <f>AT146</f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1</v>
      </c>
      <c r="AJ146">
        <v>1</v>
      </c>
      <c r="AK146">
        <v>1</v>
      </c>
      <c r="AL146">
        <v>1</v>
      </c>
      <c r="AM146">
        <v>0</v>
      </c>
      <c r="AN146">
        <v>1</v>
      </c>
      <c r="AO146">
        <v>0</v>
      </c>
      <c r="AP146">
        <v>0</v>
      </c>
      <c r="AQ146">
        <v>0</v>
      </c>
      <c r="AR146">
        <v>0</v>
      </c>
      <c r="AS146" t="s">
        <v>3</v>
      </c>
      <c r="AT146">
        <v>0</v>
      </c>
      <c r="AU146" t="s">
        <v>3</v>
      </c>
      <c r="AV146">
        <v>0</v>
      </c>
      <c r="AW146">
        <v>2</v>
      </c>
      <c r="AX146">
        <v>32952464</v>
      </c>
      <c r="AY146">
        <v>1</v>
      </c>
      <c r="AZ146">
        <v>0</v>
      </c>
      <c r="BA146">
        <v>146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CV146">
        <v>0</v>
      </c>
      <c r="CW146">
        <v>0</v>
      </c>
      <c r="CX146">
        <f>ROUND(Y146*Source!I161,7)</f>
        <v>0</v>
      </c>
      <c r="CY146">
        <f>AA146</f>
        <v>0</v>
      </c>
      <c r="CZ146">
        <f>AE146</f>
        <v>0</v>
      </c>
      <c r="DA146">
        <f>AI146</f>
        <v>1</v>
      </c>
      <c r="DB146">
        <f>ROUND(ROUND(AT146*CZ146,2),6)</f>
        <v>0</v>
      </c>
      <c r="DC146">
        <f>ROUND(ROUND(AT146*AG146,2),6)</f>
        <v>0</v>
      </c>
      <c r="DD146" t="s">
        <v>3</v>
      </c>
      <c r="DE146" t="s">
        <v>3</v>
      </c>
      <c r="DF146">
        <f t="shared" si="59"/>
        <v>0</v>
      </c>
      <c r="DG146">
        <f>ROUND(ROUND(AF146,2)*CX146,2)</f>
        <v>0</v>
      </c>
      <c r="DH146">
        <f t="shared" si="55"/>
        <v>0</v>
      </c>
      <c r="DI146">
        <f t="shared" si="56"/>
        <v>0</v>
      </c>
      <c r="DJ146">
        <f>DF146</f>
        <v>0</v>
      </c>
      <c r="DK146">
        <v>0</v>
      </c>
      <c r="DL146" t="s">
        <v>3</v>
      </c>
      <c r="DM146">
        <v>0</v>
      </c>
      <c r="DN146" t="s">
        <v>3</v>
      </c>
      <c r="DO146">
        <v>0</v>
      </c>
    </row>
    <row r="147" spans="1:119" x14ac:dyDescent="0.2">
      <c r="A147">
        <f>ROW(Source!A166)</f>
        <v>166</v>
      </c>
      <c r="B147">
        <v>32945098</v>
      </c>
      <c r="C147">
        <v>32952444</v>
      </c>
      <c r="D147">
        <v>31838397</v>
      </c>
      <c r="E147">
        <v>114</v>
      </c>
      <c r="F147">
        <v>1</v>
      </c>
      <c r="G147">
        <v>1</v>
      </c>
      <c r="H147">
        <v>1</v>
      </c>
      <c r="I147" t="s">
        <v>960</v>
      </c>
      <c r="J147" t="s">
        <v>3</v>
      </c>
      <c r="K147" t="s">
        <v>961</v>
      </c>
      <c r="L147">
        <v>1191</v>
      </c>
      <c r="N147">
        <v>1013</v>
      </c>
      <c r="O147" t="s">
        <v>848</v>
      </c>
      <c r="P147" t="s">
        <v>848</v>
      </c>
      <c r="Q147">
        <v>1</v>
      </c>
      <c r="W147">
        <v>0</v>
      </c>
      <c r="X147">
        <v>32079103</v>
      </c>
      <c r="Y147">
        <f>(AT147*ROUND(1.15,7))</f>
        <v>45.97699999999999</v>
      </c>
      <c r="AA147">
        <v>0</v>
      </c>
      <c r="AB147">
        <v>0</v>
      </c>
      <c r="AC147">
        <v>0</v>
      </c>
      <c r="AD147">
        <v>463.57</v>
      </c>
      <c r="AE147">
        <v>0</v>
      </c>
      <c r="AF147">
        <v>0</v>
      </c>
      <c r="AG147">
        <v>0</v>
      </c>
      <c r="AH147">
        <v>463.57</v>
      </c>
      <c r="AI147">
        <v>1</v>
      </c>
      <c r="AJ147">
        <v>1</v>
      </c>
      <c r="AK147">
        <v>1</v>
      </c>
      <c r="AL147">
        <v>1</v>
      </c>
      <c r="AM147">
        <v>-2</v>
      </c>
      <c r="AN147">
        <v>0</v>
      </c>
      <c r="AO147">
        <v>0</v>
      </c>
      <c r="AP147">
        <v>1</v>
      </c>
      <c r="AQ147">
        <v>1</v>
      </c>
      <c r="AR147">
        <v>0</v>
      </c>
      <c r="AS147" t="s">
        <v>3</v>
      </c>
      <c r="AT147">
        <v>39.979999999999997</v>
      </c>
      <c r="AU147" t="s">
        <v>39</v>
      </c>
      <c r="AV147">
        <v>1</v>
      </c>
      <c r="AW147">
        <v>2</v>
      </c>
      <c r="AX147">
        <v>32952445</v>
      </c>
      <c r="AY147">
        <v>1</v>
      </c>
      <c r="AZ147">
        <v>0</v>
      </c>
      <c r="BA147">
        <v>147</v>
      </c>
      <c r="BB147">
        <v>1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18533.528599999998</v>
      </c>
      <c r="BN147">
        <v>39.979999999999997</v>
      </c>
      <c r="BO147">
        <v>0</v>
      </c>
      <c r="BP147">
        <v>1</v>
      </c>
      <c r="BQ147">
        <v>0</v>
      </c>
      <c r="BR147">
        <v>0</v>
      </c>
      <c r="BS147">
        <v>0</v>
      </c>
      <c r="BT147">
        <v>21313.557889999996</v>
      </c>
      <c r="BU147">
        <v>45.97699999999999</v>
      </c>
      <c r="BV147">
        <v>0</v>
      </c>
      <c r="BW147">
        <v>1</v>
      </c>
      <c r="CU147">
        <f>ROUND(AT147*Source!I166*AH147*AL147,2)</f>
        <v>106475.12</v>
      </c>
      <c r="CV147">
        <f>ROUND(Y147*Source!I166,7)</f>
        <v>264.13786499999998</v>
      </c>
      <c r="CW147">
        <v>0</v>
      </c>
      <c r="CX147">
        <f>ROUND(Y147*Source!I166,7)</f>
        <v>264.13786499999998</v>
      </c>
      <c r="CY147">
        <f>AD147</f>
        <v>463.57</v>
      </c>
      <c r="CZ147">
        <f>AH147</f>
        <v>463.57</v>
      </c>
      <c r="DA147">
        <f>AL147</f>
        <v>1</v>
      </c>
      <c r="DB147">
        <f>ROUND((ROUND(AT147*CZ147,2)*ROUND(1.15,7)),6)</f>
        <v>21313.559499999999</v>
      </c>
      <c r="DC147">
        <f>ROUND((ROUND(AT147*AG147,2)*ROUND(1.15,7)),6)</f>
        <v>0</v>
      </c>
      <c r="DD147" t="s">
        <v>3</v>
      </c>
      <c r="DE147" t="s">
        <v>3</v>
      </c>
      <c r="DF147">
        <f t="shared" si="59"/>
        <v>0</v>
      </c>
      <c r="DG147">
        <f>ROUND(ROUND(AF147,2)*CX147,2)</f>
        <v>0</v>
      </c>
      <c r="DH147">
        <f t="shared" si="55"/>
        <v>0</v>
      </c>
      <c r="DI147">
        <f t="shared" si="56"/>
        <v>122446.39</v>
      </c>
      <c r="DJ147">
        <f>DI147</f>
        <v>122446.39</v>
      </c>
      <c r="DK147">
        <v>1</v>
      </c>
      <c r="DL147" t="s">
        <v>3</v>
      </c>
      <c r="DM147">
        <v>0</v>
      </c>
      <c r="DN147" t="s">
        <v>3</v>
      </c>
      <c r="DO147">
        <v>0</v>
      </c>
    </row>
    <row r="148" spans="1:119" x14ac:dyDescent="0.2">
      <c r="A148">
        <f>ROW(Source!A166)</f>
        <v>166</v>
      </c>
      <c r="B148">
        <v>32945098</v>
      </c>
      <c r="C148">
        <v>32952444</v>
      </c>
      <c r="D148">
        <v>31838589</v>
      </c>
      <c r="E148">
        <v>114</v>
      </c>
      <c r="F148">
        <v>1</v>
      </c>
      <c r="G148">
        <v>1</v>
      </c>
      <c r="H148">
        <v>1</v>
      </c>
      <c r="I148" t="s">
        <v>849</v>
      </c>
      <c r="J148" t="s">
        <v>3</v>
      </c>
      <c r="K148" t="s">
        <v>850</v>
      </c>
      <c r="L148">
        <v>1191</v>
      </c>
      <c r="N148">
        <v>1013</v>
      </c>
      <c r="O148" t="s">
        <v>848</v>
      </c>
      <c r="P148" t="s">
        <v>848</v>
      </c>
      <c r="Q148">
        <v>1</v>
      </c>
      <c r="W148">
        <v>0</v>
      </c>
      <c r="X148">
        <v>-1417349443</v>
      </c>
      <c r="Y148">
        <f>(AT148*ROUND(1.25,7))</f>
        <v>0.13750000000000001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1</v>
      </c>
      <c r="AJ148">
        <v>1</v>
      </c>
      <c r="AK148">
        <v>1</v>
      </c>
      <c r="AL148">
        <v>1</v>
      </c>
      <c r="AM148">
        <v>-2</v>
      </c>
      <c r="AN148">
        <v>0</v>
      </c>
      <c r="AO148">
        <v>0</v>
      </c>
      <c r="AP148">
        <v>1</v>
      </c>
      <c r="AQ148">
        <v>1</v>
      </c>
      <c r="AR148">
        <v>0</v>
      </c>
      <c r="AS148" t="s">
        <v>3</v>
      </c>
      <c r="AT148">
        <v>0.11</v>
      </c>
      <c r="AU148" t="s">
        <v>38</v>
      </c>
      <c r="AV148">
        <v>2</v>
      </c>
      <c r="AW148">
        <v>2</v>
      </c>
      <c r="AX148">
        <v>32952446</v>
      </c>
      <c r="AY148">
        <v>1</v>
      </c>
      <c r="AZ148">
        <v>0</v>
      </c>
      <c r="BA148">
        <v>148</v>
      </c>
      <c r="BB148">
        <v>1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CV148">
        <v>0</v>
      </c>
      <c r="CW148">
        <v>0</v>
      </c>
      <c r="CX148">
        <f>ROUND(Y148*Source!I166,7)</f>
        <v>0.78993749999999996</v>
      </c>
      <c r="CY148">
        <f>AD148</f>
        <v>0</v>
      </c>
      <c r="CZ148">
        <f>AH148</f>
        <v>0</v>
      </c>
      <c r="DA148">
        <f>AL148</f>
        <v>1</v>
      </c>
      <c r="DB148">
        <f>ROUND((ROUND(AT148*CZ148,2)*ROUND(1.25,7)),6)</f>
        <v>0</v>
      </c>
      <c r="DC148">
        <f>ROUND((ROUND(AT148*AG148,2)*ROUND(1.25,7)),6)</f>
        <v>0</v>
      </c>
      <c r="DD148" t="s">
        <v>3</v>
      </c>
      <c r="DE148" t="s">
        <v>3</v>
      </c>
      <c r="DF148">
        <f t="shared" si="59"/>
        <v>0</v>
      </c>
      <c r="DG148">
        <f>ROUND(ROUND(AF148,2)*CX148,2)</f>
        <v>0</v>
      </c>
      <c r="DH148">
        <f t="shared" si="55"/>
        <v>0</v>
      </c>
      <c r="DI148">
        <f t="shared" si="56"/>
        <v>0</v>
      </c>
      <c r="DJ148">
        <f>DI148</f>
        <v>0</v>
      </c>
      <c r="DK148">
        <v>0</v>
      </c>
      <c r="DL148" t="s">
        <v>3</v>
      </c>
      <c r="DM148">
        <v>0</v>
      </c>
      <c r="DN148" t="s">
        <v>3</v>
      </c>
      <c r="DO148">
        <v>0</v>
      </c>
    </row>
    <row r="149" spans="1:119" x14ac:dyDescent="0.2">
      <c r="A149">
        <f>ROW(Source!A166)</f>
        <v>166</v>
      </c>
      <c r="B149">
        <v>32945098</v>
      </c>
      <c r="C149">
        <v>32952444</v>
      </c>
      <c r="D149">
        <v>31966100</v>
      </c>
      <c r="E149">
        <v>1</v>
      </c>
      <c r="F149">
        <v>1</v>
      </c>
      <c r="G149">
        <v>1</v>
      </c>
      <c r="H149">
        <v>2</v>
      </c>
      <c r="I149" t="s">
        <v>905</v>
      </c>
      <c r="J149" t="s">
        <v>906</v>
      </c>
      <c r="K149" t="s">
        <v>907</v>
      </c>
      <c r="L149">
        <v>1368</v>
      </c>
      <c r="N149">
        <v>1011</v>
      </c>
      <c r="O149" t="s">
        <v>854</v>
      </c>
      <c r="P149" t="s">
        <v>854</v>
      </c>
      <c r="Q149">
        <v>1</v>
      </c>
      <c r="W149">
        <v>0</v>
      </c>
      <c r="X149">
        <v>-1850480532</v>
      </c>
      <c r="Y149">
        <f>(AT149*ROUND(1.25,7))</f>
        <v>1.2500000000000001E-2</v>
      </c>
      <c r="AA149">
        <v>0</v>
      </c>
      <c r="AB149">
        <v>45</v>
      </c>
      <c r="AC149">
        <v>446.68</v>
      </c>
      <c r="AD149">
        <v>0</v>
      </c>
      <c r="AE149">
        <v>0</v>
      </c>
      <c r="AF149">
        <v>30.61</v>
      </c>
      <c r="AG149">
        <v>446.68</v>
      </c>
      <c r="AH149">
        <v>0</v>
      </c>
      <c r="AI149">
        <v>1</v>
      </c>
      <c r="AJ149">
        <v>1.47</v>
      </c>
      <c r="AK149">
        <v>1</v>
      </c>
      <c r="AL149">
        <v>1</v>
      </c>
      <c r="AM149">
        <v>2</v>
      </c>
      <c r="AN149">
        <v>0</v>
      </c>
      <c r="AO149">
        <v>0</v>
      </c>
      <c r="AP149">
        <v>1</v>
      </c>
      <c r="AQ149">
        <v>1</v>
      </c>
      <c r="AR149">
        <v>0</v>
      </c>
      <c r="AS149" t="s">
        <v>3</v>
      </c>
      <c r="AT149">
        <v>0.01</v>
      </c>
      <c r="AU149" t="s">
        <v>38</v>
      </c>
      <c r="AV149">
        <v>1</v>
      </c>
      <c r="AW149">
        <v>2</v>
      </c>
      <c r="AX149">
        <v>32952447</v>
      </c>
      <c r="AY149">
        <v>1</v>
      </c>
      <c r="AZ149">
        <v>0</v>
      </c>
      <c r="BA149">
        <v>149</v>
      </c>
      <c r="BB149">
        <v>1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0.30609999999999998</v>
      </c>
      <c r="BL149">
        <v>4.4668000000000001</v>
      </c>
      <c r="BM149">
        <v>0</v>
      </c>
      <c r="BN149">
        <v>0</v>
      </c>
      <c r="BO149">
        <v>0.01</v>
      </c>
      <c r="BP149">
        <v>1</v>
      </c>
      <c r="BQ149">
        <v>0</v>
      </c>
      <c r="BR149">
        <v>0.38262499999999999</v>
      </c>
      <c r="BS149">
        <v>5.5835000000000008</v>
      </c>
      <c r="BT149">
        <v>0</v>
      </c>
      <c r="BU149">
        <v>0</v>
      </c>
      <c r="BV149">
        <v>1.2500000000000001E-2</v>
      </c>
      <c r="BW149">
        <v>1</v>
      </c>
      <c r="CV149">
        <v>0</v>
      </c>
      <c r="CW149">
        <f>ROUND(Y149*Source!I166*DO149,7)</f>
        <v>7.1812500000000001E-2</v>
      </c>
      <c r="CX149">
        <f>ROUND(Y149*Source!I166,7)</f>
        <v>7.1812500000000001E-2</v>
      </c>
      <c r="CY149">
        <f>AB149</f>
        <v>45</v>
      </c>
      <c r="CZ149">
        <f>AF149</f>
        <v>30.61</v>
      </c>
      <c r="DA149">
        <f>AJ149</f>
        <v>1.47</v>
      </c>
      <c r="DB149">
        <f>ROUND((ROUND(AT149*CZ149,2)*ROUND(1.25,7)),6)</f>
        <v>0.38750000000000001</v>
      </c>
      <c r="DC149">
        <f>ROUND((ROUND(AT149*AG149,2)*ROUND(1.25,7)),6)</f>
        <v>5.5875000000000004</v>
      </c>
      <c r="DD149" t="s">
        <v>3</v>
      </c>
      <c r="DE149" t="s">
        <v>3</v>
      </c>
      <c r="DF149">
        <f t="shared" si="59"/>
        <v>0</v>
      </c>
      <c r="DG149">
        <f>ROUND(ROUND(AF149*AJ149,2)*CX149,2)</f>
        <v>3.23</v>
      </c>
      <c r="DH149">
        <f t="shared" si="55"/>
        <v>32.08</v>
      </c>
      <c r="DI149">
        <f t="shared" si="56"/>
        <v>0</v>
      </c>
      <c r="DJ149">
        <f>DG149+DH149</f>
        <v>35.309999999999995</v>
      </c>
      <c r="DK149">
        <v>0</v>
      </c>
      <c r="DL149" t="s">
        <v>855</v>
      </c>
      <c r="DM149">
        <v>3</v>
      </c>
      <c r="DN149" t="s">
        <v>848</v>
      </c>
      <c r="DO149">
        <v>1</v>
      </c>
    </row>
    <row r="150" spans="1:119" x14ac:dyDescent="0.2">
      <c r="A150">
        <f>ROW(Source!A166)</f>
        <v>166</v>
      </c>
      <c r="B150">
        <v>32945098</v>
      </c>
      <c r="C150">
        <v>32952444</v>
      </c>
      <c r="D150">
        <v>31966811</v>
      </c>
      <c r="E150">
        <v>1</v>
      </c>
      <c r="F150">
        <v>1</v>
      </c>
      <c r="G150">
        <v>1</v>
      </c>
      <c r="H150">
        <v>2</v>
      </c>
      <c r="I150" t="s">
        <v>858</v>
      </c>
      <c r="J150" t="s">
        <v>859</v>
      </c>
      <c r="K150" t="s">
        <v>860</v>
      </c>
      <c r="L150">
        <v>1368</v>
      </c>
      <c r="N150">
        <v>1011</v>
      </c>
      <c r="O150" t="s">
        <v>854</v>
      </c>
      <c r="P150" t="s">
        <v>854</v>
      </c>
      <c r="Q150">
        <v>1</v>
      </c>
      <c r="W150">
        <v>0</v>
      </c>
      <c r="X150">
        <v>-1152394969</v>
      </c>
      <c r="Y150">
        <f>(AT150*ROUND(1.25,7))</f>
        <v>0.125</v>
      </c>
      <c r="AA150">
        <v>0</v>
      </c>
      <c r="AB150">
        <v>605.36</v>
      </c>
      <c r="AC150">
        <v>502.98</v>
      </c>
      <c r="AD150">
        <v>0</v>
      </c>
      <c r="AE150">
        <v>0</v>
      </c>
      <c r="AF150">
        <v>605.36</v>
      </c>
      <c r="AG150">
        <v>502.98</v>
      </c>
      <c r="AH150">
        <v>0</v>
      </c>
      <c r="AI150">
        <v>1</v>
      </c>
      <c r="AJ150">
        <v>1</v>
      </c>
      <c r="AK150">
        <v>1</v>
      </c>
      <c r="AL150">
        <v>1</v>
      </c>
      <c r="AM150">
        <v>-2</v>
      </c>
      <c r="AN150">
        <v>0</v>
      </c>
      <c r="AO150">
        <v>0</v>
      </c>
      <c r="AP150">
        <v>1</v>
      </c>
      <c r="AQ150">
        <v>1</v>
      </c>
      <c r="AR150">
        <v>0</v>
      </c>
      <c r="AS150" t="s">
        <v>3</v>
      </c>
      <c r="AT150">
        <v>0.1</v>
      </c>
      <c r="AU150" t="s">
        <v>38</v>
      </c>
      <c r="AV150">
        <v>1</v>
      </c>
      <c r="AW150">
        <v>2</v>
      </c>
      <c r="AX150">
        <v>32952448</v>
      </c>
      <c r="AY150">
        <v>1</v>
      </c>
      <c r="AZ150">
        <v>0</v>
      </c>
      <c r="BA150">
        <v>150</v>
      </c>
      <c r="BB150">
        <v>1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60.536000000000001</v>
      </c>
      <c r="BL150">
        <v>50.298000000000002</v>
      </c>
      <c r="BM150">
        <v>0</v>
      </c>
      <c r="BN150">
        <v>0</v>
      </c>
      <c r="BO150">
        <v>0.1</v>
      </c>
      <c r="BP150">
        <v>1</v>
      </c>
      <c r="BQ150">
        <v>0</v>
      </c>
      <c r="BR150">
        <v>75.67</v>
      </c>
      <c r="BS150">
        <v>62.872500000000002</v>
      </c>
      <c r="BT150">
        <v>0</v>
      </c>
      <c r="BU150">
        <v>0</v>
      </c>
      <c r="BV150">
        <v>0.125</v>
      </c>
      <c r="BW150">
        <v>1</v>
      </c>
      <c r="CV150">
        <v>0</v>
      </c>
      <c r="CW150">
        <f>ROUND(Y150*Source!I166*DO150,7)</f>
        <v>0.71812500000000001</v>
      </c>
      <c r="CX150">
        <f>ROUND(Y150*Source!I166,7)</f>
        <v>0.71812500000000001</v>
      </c>
      <c r="CY150">
        <f>AB150</f>
        <v>605.36</v>
      </c>
      <c r="CZ150">
        <f>AF150</f>
        <v>605.36</v>
      </c>
      <c r="DA150">
        <f>AJ150</f>
        <v>1</v>
      </c>
      <c r="DB150">
        <f>ROUND((ROUND(AT150*CZ150,2)*ROUND(1.25,7)),6)</f>
        <v>75.674999999999997</v>
      </c>
      <c r="DC150">
        <f>ROUND((ROUND(AT150*AG150,2)*ROUND(1.25,7)),6)</f>
        <v>62.875</v>
      </c>
      <c r="DD150" t="s">
        <v>3</v>
      </c>
      <c r="DE150" t="s">
        <v>3</v>
      </c>
      <c r="DF150">
        <f t="shared" si="59"/>
        <v>0</v>
      </c>
      <c r="DG150">
        <f t="shared" ref="DG150:DG157" si="60">ROUND(ROUND(AF150,2)*CX150,2)</f>
        <v>434.72</v>
      </c>
      <c r="DH150">
        <f t="shared" si="55"/>
        <v>361.2</v>
      </c>
      <c r="DI150">
        <f t="shared" si="56"/>
        <v>0</v>
      </c>
      <c r="DJ150">
        <f>DG150+DH150</f>
        <v>795.92000000000007</v>
      </c>
      <c r="DK150">
        <v>1</v>
      </c>
      <c r="DL150" t="s">
        <v>861</v>
      </c>
      <c r="DM150">
        <v>4</v>
      </c>
      <c r="DN150" t="s">
        <v>848</v>
      </c>
      <c r="DO150">
        <v>1</v>
      </c>
    </row>
    <row r="151" spans="1:119" x14ac:dyDescent="0.2">
      <c r="A151">
        <f>ROW(Source!A166)</f>
        <v>166</v>
      </c>
      <c r="B151">
        <v>32945098</v>
      </c>
      <c r="C151">
        <v>32952444</v>
      </c>
      <c r="D151">
        <v>31913068</v>
      </c>
      <c r="E151">
        <v>1</v>
      </c>
      <c r="F151">
        <v>1</v>
      </c>
      <c r="G151">
        <v>1</v>
      </c>
      <c r="H151">
        <v>3</v>
      </c>
      <c r="I151" t="s">
        <v>888</v>
      </c>
      <c r="J151" t="s">
        <v>889</v>
      </c>
      <c r="K151" t="s">
        <v>890</v>
      </c>
      <c r="L151">
        <v>1327</v>
      </c>
      <c r="N151">
        <v>1005</v>
      </c>
      <c r="O151" t="s">
        <v>64</v>
      </c>
      <c r="P151" t="s">
        <v>64</v>
      </c>
      <c r="Q151">
        <v>1</v>
      </c>
      <c r="W151">
        <v>0</v>
      </c>
      <c r="X151">
        <v>-327118913</v>
      </c>
      <c r="Y151">
        <f t="shared" ref="Y151:Y181" si="61">AT151</f>
        <v>0.84</v>
      </c>
      <c r="AA151">
        <v>680.24</v>
      </c>
      <c r="AB151">
        <v>0</v>
      </c>
      <c r="AC151">
        <v>0</v>
      </c>
      <c r="AD151">
        <v>0</v>
      </c>
      <c r="AE151">
        <v>531.44000000000005</v>
      </c>
      <c r="AF151">
        <v>0</v>
      </c>
      <c r="AG151">
        <v>0</v>
      </c>
      <c r="AH151">
        <v>0</v>
      </c>
      <c r="AI151">
        <v>1.28</v>
      </c>
      <c r="AJ151">
        <v>1</v>
      </c>
      <c r="AK151">
        <v>1</v>
      </c>
      <c r="AL151">
        <v>1</v>
      </c>
      <c r="AM151">
        <v>2</v>
      </c>
      <c r="AN151">
        <v>0</v>
      </c>
      <c r="AO151">
        <v>0</v>
      </c>
      <c r="AP151">
        <v>0</v>
      </c>
      <c r="AQ151">
        <v>1</v>
      </c>
      <c r="AR151">
        <v>0</v>
      </c>
      <c r="AS151" t="s">
        <v>3</v>
      </c>
      <c r="AT151">
        <v>0.84</v>
      </c>
      <c r="AU151" t="s">
        <v>3</v>
      </c>
      <c r="AV151">
        <v>0</v>
      </c>
      <c r="AW151">
        <v>2</v>
      </c>
      <c r="AX151">
        <v>32952449</v>
      </c>
      <c r="AY151">
        <v>1</v>
      </c>
      <c r="AZ151">
        <v>0</v>
      </c>
      <c r="BA151">
        <v>151</v>
      </c>
      <c r="BB151">
        <v>1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446.40960000000001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1</v>
      </c>
      <c r="BQ151">
        <v>446.40960000000001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1</v>
      </c>
      <c r="CV151">
        <v>0</v>
      </c>
      <c r="CW151">
        <v>0</v>
      </c>
      <c r="CX151">
        <f>ROUND(Y151*Source!I166,7)</f>
        <v>4.8258000000000001</v>
      </c>
      <c r="CY151">
        <f>AA151</f>
        <v>680.24</v>
      </c>
      <c r="CZ151">
        <f>AE151</f>
        <v>531.44000000000005</v>
      </c>
      <c r="DA151">
        <f>AI151</f>
        <v>1.28</v>
      </c>
      <c r="DB151">
        <f t="shared" ref="DB151:DB181" si="62">ROUND(ROUND(AT151*CZ151,2),6)</f>
        <v>446.41</v>
      </c>
      <c r="DC151">
        <f t="shared" ref="DC151:DC181" si="63">ROUND(ROUND(AT151*AG151,2),6)</f>
        <v>0</v>
      </c>
      <c r="DD151" t="s">
        <v>3</v>
      </c>
      <c r="DE151" t="s">
        <v>3</v>
      </c>
      <c r="DF151">
        <f>ROUND(ROUND(AE151*AI151,2)*CX151,2)</f>
        <v>3282.7</v>
      </c>
      <c r="DG151">
        <f t="shared" si="60"/>
        <v>0</v>
      </c>
      <c r="DH151">
        <f t="shared" si="55"/>
        <v>0</v>
      </c>
      <c r="DI151">
        <f t="shared" si="56"/>
        <v>0</v>
      </c>
      <c r="DJ151">
        <f>DF151</f>
        <v>3282.7</v>
      </c>
      <c r="DK151">
        <v>0</v>
      </c>
      <c r="DL151" t="s">
        <v>3</v>
      </c>
      <c r="DM151">
        <v>0</v>
      </c>
      <c r="DN151" t="s">
        <v>3</v>
      </c>
      <c r="DO151">
        <v>0</v>
      </c>
    </row>
    <row r="152" spans="1:119" x14ac:dyDescent="0.2">
      <c r="A152">
        <f>ROW(Source!A166)</f>
        <v>166</v>
      </c>
      <c r="B152">
        <v>32945098</v>
      </c>
      <c r="C152">
        <v>32952444</v>
      </c>
      <c r="D152">
        <v>31913418</v>
      </c>
      <c r="E152">
        <v>1</v>
      </c>
      <c r="F152">
        <v>1</v>
      </c>
      <c r="G152">
        <v>1</v>
      </c>
      <c r="H152">
        <v>3</v>
      </c>
      <c r="I152" t="s">
        <v>877</v>
      </c>
      <c r="J152" t="s">
        <v>878</v>
      </c>
      <c r="K152" t="s">
        <v>879</v>
      </c>
      <c r="L152">
        <v>1346</v>
      </c>
      <c r="N152">
        <v>1009</v>
      </c>
      <c r="O152" t="s">
        <v>68</v>
      </c>
      <c r="P152" t="s">
        <v>68</v>
      </c>
      <c r="Q152">
        <v>1</v>
      </c>
      <c r="W152">
        <v>0</v>
      </c>
      <c r="X152">
        <v>-130701290</v>
      </c>
      <c r="Y152">
        <f t="shared" si="61"/>
        <v>0.31</v>
      </c>
      <c r="AA152">
        <v>83.04</v>
      </c>
      <c r="AB152">
        <v>0</v>
      </c>
      <c r="AC152">
        <v>0</v>
      </c>
      <c r="AD152">
        <v>0</v>
      </c>
      <c r="AE152">
        <v>56.11</v>
      </c>
      <c r="AF152">
        <v>0</v>
      </c>
      <c r="AG152">
        <v>0</v>
      </c>
      <c r="AH152">
        <v>0</v>
      </c>
      <c r="AI152">
        <v>1.48</v>
      </c>
      <c r="AJ152">
        <v>1</v>
      </c>
      <c r="AK152">
        <v>1</v>
      </c>
      <c r="AL152">
        <v>1</v>
      </c>
      <c r="AM152">
        <v>2</v>
      </c>
      <c r="AN152">
        <v>0</v>
      </c>
      <c r="AO152">
        <v>0</v>
      </c>
      <c r="AP152">
        <v>0</v>
      </c>
      <c r="AQ152">
        <v>1</v>
      </c>
      <c r="AR152">
        <v>0</v>
      </c>
      <c r="AS152" t="s">
        <v>3</v>
      </c>
      <c r="AT152">
        <v>0.31</v>
      </c>
      <c r="AU152" t="s">
        <v>3</v>
      </c>
      <c r="AV152">
        <v>0</v>
      </c>
      <c r="AW152">
        <v>2</v>
      </c>
      <c r="AX152">
        <v>32952450</v>
      </c>
      <c r="AY152">
        <v>1</v>
      </c>
      <c r="AZ152">
        <v>0</v>
      </c>
      <c r="BA152">
        <v>152</v>
      </c>
      <c r="BB152">
        <v>1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17.394099999999998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1</v>
      </c>
      <c r="BQ152">
        <v>17.394099999999998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1</v>
      </c>
      <c r="CV152">
        <v>0</v>
      </c>
      <c r="CW152">
        <v>0</v>
      </c>
      <c r="CX152">
        <f>ROUND(Y152*Source!I166,7)</f>
        <v>1.78095</v>
      </c>
      <c r="CY152">
        <f>AA152</f>
        <v>83.04</v>
      </c>
      <c r="CZ152">
        <f>AE152</f>
        <v>56.11</v>
      </c>
      <c r="DA152">
        <f>AI152</f>
        <v>1.48</v>
      </c>
      <c r="DB152">
        <f t="shared" si="62"/>
        <v>17.39</v>
      </c>
      <c r="DC152">
        <f t="shared" si="63"/>
        <v>0</v>
      </c>
      <c r="DD152" t="s">
        <v>3</v>
      </c>
      <c r="DE152" t="s">
        <v>3</v>
      </c>
      <c r="DF152">
        <f>ROUND(ROUND(AE152*AI152,2)*CX152,2)</f>
        <v>147.88999999999999</v>
      </c>
      <c r="DG152">
        <f t="shared" si="60"/>
        <v>0</v>
      </c>
      <c r="DH152">
        <f t="shared" si="55"/>
        <v>0</v>
      </c>
      <c r="DI152">
        <f t="shared" si="56"/>
        <v>0</v>
      </c>
      <c r="DJ152">
        <f>DF152</f>
        <v>147.88999999999999</v>
      </c>
      <c r="DK152">
        <v>0</v>
      </c>
      <c r="DL152" t="s">
        <v>3</v>
      </c>
      <c r="DM152">
        <v>0</v>
      </c>
      <c r="DN152" t="s">
        <v>3</v>
      </c>
      <c r="DO152">
        <v>0</v>
      </c>
    </row>
    <row r="153" spans="1:119" x14ac:dyDescent="0.2">
      <c r="A153">
        <f>ROW(Source!A166)</f>
        <v>166</v>
      </c>
      <c r="B153">
        <v>32945098</v>
      </c>
      <c r="C153">
        <v>32952444</v>
      </c>
      <c r="D153">
        <v>31842226</v>
      </c>
      <c r="E153">
        <v>114</v>
      </c>
      <c r="F153">
        <v>1</v>
      </c>
      <c r="G153">
        <v>1</v>
      </c>
      <c r="H153">
        <v>3</v>
      </c>
      <c r="I153" t="s">
        <v>187</v>
      </c>
      <c r="J153" t="s">
        <v>3</v>
      </c>
      <c r="K153" t="s">
        <v>188</v>
      </c>
      <c r="L153">
        <v>1348</v>
      </c>
      <c r="N153">
        <v>1009</v>
      </c>
      <c r="O153" t="s">
        <v>33</v>
      </c>
      <c r="P153" t="s">
        <v>33</v>
      </c>
      <c r="Q153">
        <v>1000</v>
      </c>
      <c r="W153">
        <v>0</v>
      </c>
      <c r="X153">
        <v>1853111044</v>
      </c>
      <c r="Y153">
        <f t="shared" si="61"/>
        <v>3.3000000000000002E-2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1</v>
      </c>
      <c r="AJ153">
        <v>1</v>
      </c>
      <c r="AK153">
        <v>1</v>
      </c>
      <c r="AL153">
        <v>1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 t="s">
        <v>3</v>
      </c>
      <c r="AT153">
        <v>3.3000000000000002E-2</v>
      </c>
      <c r="AU153" t="s">
        <v>3</v>
      </c>
      <c r="AV153">
        <v>0</v>
      </c>
      <c r="AW153">
        <v>2</v>
      </c>
      <c r="AX153">
        <v>32952451</v>
      </c>
      <c r="AY153">
        <v>1</v>
      </c>
      <c r="AZ153">
        <v>0</v>
      </c>
      <c r="BA153">
        <v>153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CV153">
        <v>0</v>
      </c>
      <c r="CW153">
        <v>0</v>
      </c>
      <c r="CX153">
        <f>ROUND(Y153*Source!I166,7)</f>
        <v>0.189585</v>
      </c>
      <c r="CY153">
        <f>AA153</f>
        <v>0</v>
      </c>
      <c r="CZ153">
        <f>AE153</f>
        <v>0</v>
      </c>
      <c r="DA153">
        <f>AI153</f>
        <v>1</v>
      </c>
      <c r="DB153">
        <f t="shared" si="62"/>
        <v>0</v>
      </c>
      <c r="DC153">
        <f t="shared" si="63"/>
        <v>0</v>
      </c>
      <c r="DD153" t="s">
        <v>3</v>
      </c>
      <c r="DE153" t="s">
        <v>3</v>
      </c>
      <c r="DF153">
        <f>ROUND(ROUND(AE153,2)*CX153,2)</f>
        <v>0</v>
      </c>
      <c r="DG153">
        <f t="shared" si="60"/>
        <v>0</v>
      </c>
      <c r="DH153">
        <f t="shared" si="55"/>
        <v>0</v>
      </c>
      <c r="DI153">
        <f t="shared" si="56"/>
        <v>0</v>
      </c>
      <c r="DJ153">
        <f>DF153</f>
        <v>0</v>
      </c>
      <c r="DK153">
        <v>0</v>
      </c>
      <c r="DL153" t="s">
        <v>3</v>
      </c>
      <c r="DM153">
        <v>0</v>
      </c>
      <c r="DN153" t="s">
        <v>3</v>
      </c>
      <c r="DO153">
        <v>0</v>
      </c>
    </row>
    <row r="154" spans="1:119" x14ac:dyDescent="0.2">
      <c r="A154">
        <f>ROW(Source!A166)</f>
        <v>166</v>
      </c>
      <c r="B154">
        <v>32945098</v>
      </c>
      <c r="C154">
        <v>32952444</v>
      </c>
      <c r="D154">
        <v>31842244</v>
      </c>
      <c r="E154">
        <v>114</v>
      </c>
      <c r="F154">
        <v>1</v>
      </c>
      <c r="G154">
        <v>1</v>
      </c>
      <c r="H154">
        <v>3</v>
      </c>
      <c r="I154" t="s">
        <v>190</v>
      </c>
      <c r="J154" t="s">
        <v>3</v>
      </c>
      <c r="K154" t="s">
        <v>191</v>
      </c>
      <c r="L154">
        <v>1348</v>
      </c>
      <c r="N154">
        <v>1009</v>
      </c>
      <c r="O154" t="s">
        <v>33</v>
      </c>
      <c r="P154" t="s">
        <v>33</v>
      </c>
      <c r="Q154">
        <v>1000</v>
      </c>
      <c r="W154">
        <v>0</v>
      </c>
      <c r="X154">
        <v>696686784</v>
      </c>
      <c r="Y154">
        <f t="shared" si="61"/>
        <v>2.1999999999999999E-2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1</v>
      </c>
      <c r="AJ154">
        <v>1</v>
      </c>
      <c r="AK154">
        <v>1</v>
      </c>
      <c r="AL154">
        <v>1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 t="s">
        <v>3</v>
      </c>
      <c r="AT154">
        <v>2.1999999999999999E-2</v>
      </c>
      <c r="AU154" t="s">
        <v>3</v>
      </c>
      <c r="AV154">
        <v>0</v>
      </c>
      <c r="AW154">
        <v>2</v>
      </c>
      <c r="AX154">
        <v>32952452</v>
      </c>
      <c r="AY154">
        <v>1</v>
      </c>
      <c r="AZ154">
        <v>0</v>
      </c>
      <c r="BA154">
        <v>154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CV154">
        <v>0</v>
      </c>
      <c r="CW154">
        <v>0</v>
      </c>
      <c r="CX154">
        <f>ROUND(Y154*Source!I166,7)</f>
        <v>0.12639</v>
      </c>
      <c r="CY154">
        <f>AA154</f>
        <v>0</v>
      </c>
      <c r="CZ154">
        <f>AE154</f>
        <v>0</v>
      </c>
      <c r="DA154">
        <f>AI154</f>
        <v>1</v>
      </c>
      <c r="DB154">
        <f t="shared" si="62"/>
        <v>0</v>
      </c>
      <c r="DC154">
        <f t="shared" si="63"/>
        <v>0</v>
      </c>
      <c r="DD154" t="s">
        <v>3</v>
      </c>
      <c r="DE154" t="s">
        <v>3</v>
      </c>
      <c r="DF154">
        <f>ROUND(ROUND(AE154,2)*CX154,2)</f>
        <v>0</v>
      </c>
      <c r="DG154">
        <f t="shared" si="60"/>
        <v>0</v>
      </c>
      <c r="DH154">
        <f t="shared" si="55"/>
        <v>0</v>
      </c>
      <c r="DI154">
        <f t="shared" si="56"/>
        <v>0</v>
      </c>
      <c r="DJ154">
        <f>DF154</f>
        <v>0</v>
      </c>
      <c r="DK154">
        <v>0</v>
      </c>
      <c r="DL154" t="s">
        <v>3</v>
      </c>
      <c r="DM154">
        <v>0</v>
      </c>
      <c r="DN154" t="s">
        <v>3</v>
      </c>
      <c r="DO154">
        <v>0</v>
      </c>
    </row>
    <row r="155" spans="1:119" x14ac:dyDescent="0.2">
      <c r="A155">
        <f>ROW(Source!A166)</f>
        <v>166</v>
      </c>
      <c r="B155">
        <v>32945098</v>
      </c>
      <c r="C155">
        <v>32952444</v>
      </c>
      <c r="D155">
        <v>31932255</v>
      </c>
      <c r="E155">
        <v>1</v>
      </c>
      <c r="F155">
        <v>1</v>
      </c>
      <c r="G155">
        <v>1</v>
      </c>
      <c r="H155">
        <v>3</v>
      </c>
      <c r="I155" t="s">
        <v>908</v>
      </c>
      <c r="J155" t="s">
        <v>909</v>
      </c>
      <c r="K155" t="s">
        <v>910</v>
      </c>
      <c r="L155">
        <v>1348</v>
      </c>
      <c r="N155">
        <v>1009</v>
      </c>
      <c r="O155" t="s">
        <v>33</v>
      </c>
      <c r="P155" t="s">
        <v>33</v>
      </c>
      <c r="Q155">
        <v>1000</v>
      </c>
      <c r="W155">
        <v>0</v>
      </c>
      <c r="X155">
        <v>1165994073</v>
      </c>
      <c r="Y155">
        <f t="shared" si="61"/>
        <v>5.4999999999999997E-3</v>
      </c>
      <c r="AA155">
        <v>77601.789999999994</v>
      </c>
      <c r="AB155">
        <v>0</v>
      </c>
      <c r="AC155">
        <v>0</v>
      </c>
      <c r="AD155">
        <v>0</v>
      </c>
      <c r="AE155">
        <v>52790.33</v>
      </c>
      <c r="AF155">
        <v>0</v>
      </c>
      <c r="AG155">
        <v>0</v>
      </c>
      <c r="AH155">
        <v>0</v>
      </c>
      <c r="AI155">
        <v>1.47</v>
      </c>
      <c r="AJ155">
        <v>1</v>
      </c>
      <c r="AK155">
        <v>1</v>
      </c>
      <c r="AL155">
        <v>1</v>
      </c>
      <c r="AM155">
        <v>2</v>
      </c>
      <c r="AN155">
        <v>0</v>
      </c>
      <c r="AO155">
        <v>0</v>
      </c>
      <c r="AP155">
        <v>0</v>
      </c>
      <c r="AQ155">
        <v>1</v>
      </c>
      <c r="AR155">
        <v>0</v>
      </c>
      <c r="AS155" t="s">
        <v>3</v>
      </c>
      <c r="AT155">
        <v>5.4999999999999997E-3</v>
      </c>
      <c r="AU155" t="s">
        <v>3</v>
      </c>
      <c r="AV155">
        <v>0</v>
      </c>
      <c r="AW155">
        <v>2</v>
      </c>
      <c r="AX155">
        <v>32952453</v>
      </c>
      <c r="AY155">
        <v>1</v>
      </c>
      <c r="AZ155">
        <v>0</v>
      </c>
      <c r="BA155">
        <v>155</v>
      </c>
      <c r="BB155">
        <v>1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290.34681499999999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1</v>
      </c>
      <c r="BQ155">
        <v>290.34681499999999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1</v>
      </c>
      <c r="CV155">
        <v>0</v>
      </c>
      <c r="CW155">
        <v>0</v>
      </c>
      <c r="CX155">
        <f>ROUND(Y155*Source!I166,7)</f>
        <v>3.1597500000000001E-2</v>
      </c>
      <c r="CY155">
        <f>AA155</f>
        <v>77601.789999999994</v>
      </c>
      <c r="CZ155">
        <f>AE155</f>
        <v>52790.33</v>
      </c>
      <c r="DA155">
        <f>AI155</f>
        <v>1.47</v>
      </c>
      <c r="DB155">
        <f t="shared" si="62"/>
        <v>290.35000000000002</v>
      </c>
      <c r="DC155">
        <f t="shared" si="63"/>
        <v>0</v>
      </c>
      <c r="DD155" t="s">
        <v>3</v>
      </c>
      <c r="DE155" t="s">
        <v>3</v>
      </c>
      <c r="DF155">
        <f>ROUND(ROUND(AE155*AI155,2)*CX155,2)</f>
        <v>2452.02</v>
      </c>
      <c r="DG155">
        <f t="shared" si="60"/>
        <v>0</v>
      </c>
      <c r="DH155">
        <f t="shared" si="55"/>
        <v>0</v>
      </c>
      <c r="DI155">
        <f t="shared" si="56"/>
        <v>0</v>
      </c>
      <c r="DJ155">
        <f>DF155</f>
        <v>2452.02</v>
      </c>
      <c r="DK155">
        <v>0</v>
      </c>
      <c r="DL155" t="s">
        <v>3</v>
      </c>
      <c r="DM155">
        <v>0</v>
      </c>
      <c r="DN155" t="s">
        <v>3</v>
      </c>
      <c r="DO155">
        <v>0</v>
      </c>
    </row>
    <row r="156" spans="1:119" x14ac:dyDescent="0.2">
      <c r="A156">
        <f>ROW(Source!A206)</f>
        <v>206</v>
      </c>
      <c r="B156">
        <v>32945098</v>
      </c>
      <c r="C156">
        <v>32952972</v>
      </c>
      <c r="D156">
        <v>31838356</v>
      </c>
      <c r="E156">
        <v>114</v>
      </c>
      <c r="F156">
        <v>1</v>
      </c>
      <c r="G156">
        <v>1</v>
      </c>
      <c r="H156">
        <v>1</v>
      </c>
      <c r="I156" t="s">
        <v>962</v>
      </c>
      <c r="J156" t="s">
        <v>3</v>
      </c>
      <c r="K156" t="s">
        <v>963</v>
      </c>
      <c r="L156">
        <v>1191</v>
      </c>
      <c r="N156">
        <v>1013</v>
      </c>
      <c r="O156" t="s">
        <v>848</v>
      </c>
      <c r="P156" t="s">
        <v>848</v>
      </c>
      <c r="Q156">
        <v>1</v>
      </c>
      <c r="W156">
        <v>0</v>
      </c>
      <c r="X156">
        <v>-1321739209</v>
      </c>
      <c r="Y156">
        <f t="shared" si="61"/>
        <v>110</v>
      </c>
      <c r="AA156">
        <v>0</v>
      </c>
      <c r="AB156">
        <v>0</v>
      </c>
      <c r="AC156">
        <v>0</v>
      </c>
      <c r="AD156">
        <v>412.9</v>
      </c>
      <c r="AE156">
        <v>0</v>
      </c>
      <c r="AF156">
        <v>0</v>
      </c>
      <c r="AG156">
        <v>0</v>
      </c>
      <c r="AH156">
        <v>412.9</v>
      </c>
      <c r="AI156">
        <v>1</v>
      </c>
      <c r="AJ156">
        <v>1</v>
      </c>
      <c r="AK156">
        <v>1</v>
      </c>
      <c r="AL156">
        <v>1</v>
      </c>
      <c r="AM156">
        <v>-2</v>
      </c>
      <c r="AN156">
        <v>0</v>
      </c>
      <c r="AO156">
        <v>0</v>
      </c>
      <c r="AP156">
        <v>0</v>
      </c>
      <c r="AQ156">
        <v>1</v>
      </c>
      <c r="AR156">
        <v>0</v>
      </c>
      <c r="AS156" t="s">
        <v>3</v>
      </c>
      <c r="AT156">
        <v>110</v>
      </c>
      <c r="AU156" t="s">
        <v>3</v>
      </c>
      <c r="AV156">
        <v>1</v>
      </c>
      <c r="AW156">
        <v>2</v>
      </c>
      <c r="AX156">
        <v>32952973</v>
      </c>
      <c r="AY156">
        <v>1</v>
      </c>
      <c r="AZ156">
        <v>0</v>
      </c>
      <c r="BA156">
        <v>156</v>
      </c>
      <c r="BB156">
        <v>1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45419</v>
      </c>
      <c r="BN156">
        <v>110</v>
      </c>
      <c r="BO156">
        <v>0</v>
      </c>
      <c r="BP156">
        <v>1</v>
      </c>
      <c r="BQ156">
        <v>0</v>
      </c>
      <c r="BR156">
        <v>0</v>
      </c>
      <c r="BS156">
        <v>0</v>
      </c>
      <c r="BT156">
        <v>45419</v>
      </c>
      <c r="BU156">
        <v>110</v>
      </c>
      <c r="BV156">
        <v>0</v>
      </c>
      <c r="BW156">
        <v>1</v>
      </c>
      <c r="CU156">
        <f>ROUND(AT156*Source!I206*AH156*AL156,2)</f>
        <v>0</v>
      </c>
      <c r="CV156">
        <f>ROUND(Y156*Source!I206,7)</f>
        <v>0</v>
      </c>
      <c r="CW156">
        <v>0</v>
      </c>
      <c r="CX156">
        <f>ROUND(Y156*Source!I206,7)</f>
        <v>0</v>
      </c>
      <c r="CY156">
        <f>AD156</f>
        <v>412.9</v>
      </c>
      <c r="CZ156">
        <f>AH156</f>
        <v>412.9</v>
      </c>
      <c r="DA156">
        <f>AL156</f>
        <v>1</v>
      </c>
      <c r="DB156">
        <f t="shared" si="62"/>
        <v>45419</v>
      </c>
      <c r="DC156">
        <f t="shared" si="63"/>
        <v>0</v>
      </c>
      <c r="DD156" t="s">
        <v>3</v>
      </c>
      <c r="DE156" t="s">
        <v>3</v>
      </c>
      <c r="DF156">
        <f t="shared" ref="DF156:DF165" si="64">ROUND(ROUND(AE156,2)*CX156,2)</f>
        <v>0</v>
      </c>
      <c r="DG156">
        <f t="shared" si="60"/>
        <v>0</v>
      </c>
      <c r="DH156">
        <f t="shared" si="55"/>
        <v>0</v>
      </c>
      <c r="DI156">
        <f t="shared" si="56"/>
        <v>0</v>
      </c>
      <c r="DJ156">
        <f>DI156</f>
        <v>0</v>
      </c>
      <c r="DK156">
        <v>1</v>
      </c>
      <c r="DL156" t="s">
        <v>3</v>
      </c>
      <c r="DM156">
        <v>0</v>
      </c>
      <c r="DN156" t="s">
        <v>3</v>
      </c>
      <c r="DO156">
        <v>0</v>
      </c>
    </row>
    <row r="157" spans="1:119" x14ac:dyDescent="0.2">
      <c r="A157">
        <f>ROW(Source!A206)</f>
        <v>206</v>
      </c>
      <c r="B157">
        <v>32945098</v>
      </c>
      <c r="C157">
        <v>32952972</v>
      </c>
      <c r="D157">
        <v>31838589</v>
      </c>
      <c r="E157">
        <v>114</v>
      </c>
      <c r="F157">
        <v>1</v>
      </c>
      <c r="G157">
        <v>1</v>
      </c>
      <c r="H157">
        <v>1</v>
      </c>
      <c r="I157" t="s">
        <v>849</v>
      </c>
      <c r="J157" t="s">
        <v>3</v>
      </c>
      <c r="K157" t="s">
        <v>850</v>
      </c>
      <c r="L157">
        <v>1191</v>
      </c>
      <c r="N157">
        <v>1013</v>
      </c>
      <c r="O157" t="s">
        <v>848</v>
      </c>
      <c r="P157" t="s">
        <v>848</v>
      </c>
      <c r="Q157">
        <v>1</v>
      </c>
      <c r="W157">
        <v>0</v>
      </c>
      <c r="X157">
        <v>-1417349443</v>
      </c>
      <c r="Y157">
        <f t="shared" si="61"/>
        <v>2.2400000000000002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1</v>
      </c>
      <c r="AJ157">
        <v>1</v>
      </c>
      <c r="AK157">
        <v>1</v>
      </c>
      <c r="AL157">
        <v>1</v>
      </c>
      <c r="AM157">
        <v>-2</v>
      </c>
      <c r="AN157">
        <v>0</v>
      </c>
      <c r="AO157">
        <v>0</v>
      </c>
      <c r="AP157">
        <v>0</v>
      </c>
      <c r="AQ157">
        <v>1</v>
      </c>
      <c r="AR157">
        <v>0</v>
      </c>
      <c r="AS157" t="s">
        <v>3</v>
      </c>
      <c r="AT157">
        <v>2.2400000000000002</v>
      </c>
      <c r="AU157" t="s">
        <v>3</v>
      </c>
      <c r="AV157">
        <v>2</v>
      </c>
      <c r="AW157">
        <v>2</v>
      </c>
      <c r="AX157">
        <v>32952974</v>
      </c>
      <c r="AY157">
        <v>1</v>
      </c>
      <c r="AZ157">
        <v>0</v>
      </c>
      <c r="BA157">
        <v>157</v>
      </c>
      <c r="BB157">
        <v>1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CV157">
        <v>0</v>
      </c>
      <c r="CW157">
        <v>0</v>
      </c>
      <c r="CX157">
        <f>ROUND(Y157*Source!I206,7)</f>
        <v>0</v>
      </c>
      <c r="CY157">
        <f>AD157</f>
        <v>0</v>
      </c>
      <c r="CZ157">
        <f>AH157</f>
        <v>0</v>
      </c>
      <c r="DA157">
        <f>AL157</f>
        <v>1</v>
      </c>
      <c r="DB157">
        <f t="shared" si="62"/>
        <v>0</v>
      </c>
      <c r="DC157">
        <f t="shared" si="63"/>
        <v>0</v>
      </c>
      <c r="DD157" t="s">
        <v>3</v>
      </c>
      <c r="DE157" t="s">
        <v>3</v>
      </c>
      <c r="DF157">
        <f t="shared" si="64"/>
        <v>0</v>
      </c>
      <c r="DG157">
        <f t="shared" si="60"/>
        <v>0</v>
      </c>
      <c r="DH157">
        <f t="shared" si="55"/>
        <v>0</v>
      </c>
      <c r="DI157">
        <f t="shared" si="56"/>
        <v>0</v>
      </c>
      <c r="DJ157">
        <f>DI157</f>
        <v>0</v>
      </c>
      <c r="DK157">
        <v>0</v>
      </c>
      <c r="DL157" t="s">
        <v>3</v>
      </c>
      <c r="DM157">
        <v>0</v>
      </c>
      <c r="DN157" t="s">
        <v>3</v>
      </c>
      <c r="DO157">
        <v>0</v>
      </c>
    </row>
    <row r="158" spans="1:119" x14ac:dyDescent="0.2">
      <c r="A158">
        <f>ROW(Source!A206)</f>
        <v>206</v>
      </c>
      <c r="B158">
        <v>32945098</v>
      </c>
      <c r="C158">
        <v>32952972</v>
      </c>
      <c r="D158">
        <v>31966102</v>
      </c>
      <c r="E158">
        <v>1</v>
      </c>
      <c r="F158">
        <v>1</v>
      </c>
      <c r="G158">
        <v>1</v>
      </c>
      <c r="H158">
        <v>2</v>
      </c>
      <c r="I158" t="s">
        <v>851</v>
      </c>
      <c r="J158" t="s">
        <v>852</v>
      </c>
      <c r="K158" t="s">
        <v>853</v>
      </c>
      <c r="L158">
        <v>1368</v>
      </c>
      <c r="N158">
        <v>1011</v>
      </c>
      <c r="O158" t="s">
        <v>854</v>
      </c>
      <c r="P158" t="s">
        <v>854</v>
      </c>
      <c r="Q158">
        <v>1</v>
      </c>
      <c r="W158">
        <v>0</v>
      </c>
      <c r="X158">
        <v>-92307625</v>
      </c>
      <c r="Y158">
        <f t="shared" si="61"/>
        <v>2.2400000000000002</v>
      </c>
      <c r="AA158">
        <v>0</v>
      </c>
      <c r="AB158">
        <v>54.86</v>
      </c>
      <c r="AC158">
        <v>446.68</v>
      </c>
      <c r="AD158">
        <v>0</v>
      </c>
      <c r="AE158">
        <v>0</v>
      </c>
      <c r="AF158">
        <v>37.32</v>
      </c>
      <c r="AG158">
        <v>446.68</v>
      </c>
      <c r="AH158">
        <v>0</v>
      </c>
      <c r="AI158">
        <v>1</v>
      </c>
      <c r="AJ158">
        <v>1.47</v>
      </c>
      <c r="AK158">
        <v>1</v>
      </c>
      <c r="AL158">
        <v>1</v>
      </c>
      <c r="AM158">
        <v>2</v>
      </c>
      <c r="AN158">
        <v>0</v>
      </c>
      <c r="AO158">
        <v>0</v>
      </c>
      <c r="AP158">
        <v>0</v>
      </c>
      <c r="AQ158">
        <v>1</v>
      </c>
      <c r="AR158">
        <v>0</v>
      </c>
      <c r="AS158" t="s">
        <v>3</v>
      </c>
      <c r="AT158">
        <v>2.2400000000000002</v>
      </c>
      <c r="AU158" t="s">
        <v>3</v>
      </c>
      <c r="AV158">
        <v>1</v>
      </c>
      <c r="AW158">
        <v>2</v>
      </c>
      <c r="AX158">
        <v>32952975</v>
      </c>
      <c r="AY158">
        <v>1</v>
      </c>
      <c r="AZ158">
        <v>0</v>
      </c>
      <c r="BA158">
        <v>158</v>
      </c>
      <c r="BB158">
        <v>1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83.596800000000002</v>
      </c>
      <c r="BL158">
        <v>1000.5632000000002</v>
      </c>
      <c r="BM158">
        <v>0</v>
      </c>
      <c r="BN158">
        <v>0</v>
      </c>
      <c r="BO158">
        <v>2.2400000000000002</v>
      </c>
      <c r="BP158">
        <v>1</v>
      </c>
      <c r="BQ158">
        <v>0</v>
      </c>
      <c r="BR158">
        <v>83.596800000000002</v>
      </c>
      <c r="BS158">
        <v>1000.5632000000002</v>
      </c>
      <c r="BT158">
        <v>0</v>
      </c>
      <c r="BU158">
        <v>0</v>
      </c>
      <c r="BV158">
        <v>2.2400000000000002</v>
      </c>
      <c r="BW158">
        <v>1</v>
      </c>
      <c r="CV158">
        <v>0</v>
      </c>
      <c r="CW158">
        <f>ROUND(Y158*Source!I206*DO158,7)</f>
        <v>0</v>
      </c>
      <c r="CX158">
        <f>ROUND(Y158*Source!I206,7)</f>
        <v>0</v>
      </c>
      <c r="CY158">
        <f>AB158</f>
        <v>54.86</v>
      </c>
      <c r="CZ158">
        <f>AF158</f>
        <v>37.32</v>
      </c>
      <c r="DA158">
        <f>AJ158</f>
        <v>1.47</v>
      </c>
      <c r="DB158">
        <f t="shared" si="62"/>
        <v>83.6</v>
      </c>
      <c r="DC158">
        <f t="shared" si="63"/>
        <v>1000.56</v>
      </c>
      <c r="DD158" t="s">
        <v>3</v>
      </c>
      <c r="DE158" t="s">
        <v>3</v>
      </c>
      <c r="DF158">
        <f t="shared" si="64"/>
        <v>0</v>
      </c>
      <c r="DG158">
        <f>ROUND(ROUND(AF158*AJ158,2)*CX158,2)</f>
        <v>0</v>
      </c>
      <c r="DH158">
        <f t="shared" si="55"/>
        <v>0</v>
      </c>
      <c r="DI158">
        <f t="shared" si="56"/>
        <v>0</v>
      </c>
      <c r="DJ158">
        <f>DG158+DH158</f>
        <v>0</v>
      </c>
      <c r="DK158">
        <v>0</v>
      </c>
      <c r="DL158" t="s">
        <v>855</v>
      </c>
      <c r="DM158">
        <v>3</v>
      </c>
      <c r="DN158" t="s">
        <v>848</v>
      </c>
      <c r="DO158">
        <v>1</v>
      </c>
    </row>
    <row r="159" spans="1:119" x14ac:dyDescent="0.2">
      <c r="A159">
        <f>ROW(Source!A207)</f>
        <v>207</v>
      </c>
      <c r="B159">
        <v>32945098</v>
      </c>
      <c r="C159">
        <v>32952967</v>
      </c>
      <c r="D159">
        <v>31838356</v>
      </c>
      <c r="E159">
        <v>114</v>
      </c>
      <c r="F159">
        <v>1</v>
      </c>
      <c r="G159">
        <v>1</v>
      </c>
      <c r="H159">
        <v>1</v>
      </c>
      <c r="I159" t="s">
        <v>962</v>
      </c>
      <c r="J159" t="s">
        <v>3</v>
      </c>
      <c r="K159" t="s">
        <v>963</v>
      </c>
      <c r="L159">
        <v>1191</v>
      </c>
      <c r="N159">
        <v>1013</v>
      </c>
      <c r="O159" t="s">
        <v>848</v>
      </c>
      <c r="P159" t="s">
        <v>848</v>
      </c>
      <c r="Q159">
        <v>1</v>
      </c>
      <c r="W159">
        <v>0</v>
      </c>
      <c r="X159">
        <v>-1321739209</v>
      </c>
      <c r="Y159">
        <f t="shared" si="61"/>
        <v>158</v>
      </c>
      <c r="AA159">
        <v>0</v>
      </c>
      <c r="AB159">
        <v>0</v>
      </c>
      <c r="AC159">
        <v>0</v>
      </c>
      <c r="AD159">
        <v>412.9</v>
      </c>
      <c r="AE159">
        <v>0</v>
      </c>
      <c r="AF159">
        <v>0</v>
      </c>
      <c r="AG159">
        <v>0</v>
      </c>
      <c r="AH159">
        <v>412.9</v>
      </c>
      <c r="AI159">
        <v>1</v>
      </c>
      <c r="AJ159">
        <v>1</v>
      </c>
      <c r="AK159">
        <v>1</v>
      </c>
      <c r="AL159">
        <v>1</v>
      </c>
      <c r="AM159">
        <v>-2</v>
      </c>
      <c r="AN159">
        <v>0</v>
      </c>
      <c r="AO159">
        <v>0</v>
      </c>
      <c r="AP159">
        <v>0</v>
      </c>
      <c r="AQ159">
        <v>1</v>
      </c>
      <c r="AR159">
        <v>0</v>
      </c>
      <c r="AS159" t="s">
        <v>3</v>
      </c>
      <c r="AT159">
        <v>158</v>
      </c>
      <c r="AU159" t="s">
        <v>3</v>
      </c>
      <c r="AV159">
        <v>1</v>
      </c>
      <c r="AW159">
        <v>2</v>
      </c>
      <c r="AX159">
        <v>32952968</v>
      </c>
      <c r="AY159">
        <v>1</v>
      </c>
      <c r="AZ159">
        <v>0</v>
      </c>
      <c r="BA159">
        <v>159</v>
      </c>
      <c r="BB159">
        <v>1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65238.2</v>
      </c>
      <c r="BN159">
        <v>158</v>
      </c>
      <c r="BO159">
        <v>0</v>
      </c>
      <c r="BP159">
        <v>1</v>
      </c>
      <c r="BQ159">
        <v>0</v>
      </c>
      <c r="BR159">
        <v>0</v>
      </c>
      <c r="BS159">
        <v>0</v>
      </c>
      <c r="BT159">
        <v>65238.2</v>
      </c>
      <c r="BU159">
        <v>158</v>
      </c>
      <c r="BV159">
        <v>0</v>
      </c>
      <c r="BW159">
        <v>1</v>
      </c>
      <c r="CU159">
        <f>ROUND(AT159*Source!I207*AH159*AL159,2)</f>
        <v>0</v>
      </c>
      <c r="CV159">
        <f>ROUND(Y159*Source!I207,7)</f>
        <v>0</v>
      </c>
      <c r="CW159">
        <v>0</v>
      </c>
      <c r="CX159">
        <f>ROUND(Y159*Source!I207,7)</f>
        <v>0</v>
      </c>
      <c r="CY159">
        <f>AD159</f>
        <v>412.9</v>
      </c>
      <c r="CZ159">
        <f>AH159</f>
        <v>412.9</v>
      </c>
      <c r="DA159">
        <f>AL159</f>
        <v>1</v>
      </c>
      <c r="DB159">
        <f t="shared" si="62"/>
        <v>65238.2</v>
      </c>
      <c r="DC159">
        <f t="shared" si="63"/>
        <v>0</v>
      </c>
      <c r="DD159" t="s">
        <v>3</v>
      </c>
      <c r="DE159" t="s">
        <v>3</v>
      </c>
      <c r="DF159">
        <f t="shared" si="64"/>
        <v>0</v>
      </c>
      <c r="DG159">
        <f>ROUND(ROUND(AF159,2)*CX159,2)</f>
        <v>0</v>
      </c>
      <c r="DH159">
        <f t="shared" si="55"/>
        <v>0</v>
      </c>
      <c r="DI159">
        <f t="shared" si="56"/>
        <v>0</v>
      </c>
      <c r="DJ159">
        <f>DI159</f>
        <v>0</v>
      </c>
      <c r="DK159">
        <v>1</v>
      </c>
      <c r="DL159" t="s">
        <v>3</v>
      </c>
      <c r="DM159">
        <v>0</v>
      </c>
      <c r="DN159" t="s">
        <v>3</v>
      </c>
      <c r="DO159">
        <v>0</v>
      </c>
    </row>
    <row r="160" spans="1:119" x14ac:dyDescent="0.2">
      <c r="A160">
        <f>ROW(Source!A207)</f>
        <v>207</v>
      </c>
      <c r="B160">
        <v>32945098</v>
      </c>
      <c r="C160">
        <v>32952967</v>
      </c>
      <c r="D160">
        <v>31838589</v>
      </c>
      <c r="E160">
        <v>114</v>
      </c>
      <c r="F160">
        <v>1</v>
      </c>
      <c r="G160">
        <v>1</v>
      </c>
      <c r="H160">
        <v>1</v>
      </c>
      <c r="I160" t="s">
        <v>849</v>
      </c>
      <c r="J160" t="s">
        <v>3</v>
      </c>
      <c r="K160" t="s">
        <v>850</v>
      </c>
      <c r="L160">
        <v>1191</v>
      </c>
      <c r="N160">
        <v>1013</v>
      </c>
      <c r="O160" t="s">
        <v>848</v>
      </c>
      <c r="P160" t="s">
        <v>848</v>
      </c>
      <c r="Q160">
        <v>1</v>
      </c>
      <c r="W160">
        <v>0</v>
      </c>
      <c r="X160">
        <v>-1417349443</v>
      </c>
      <c r="Y160">
        <f t="shared" si="61"/>
        <v>3.82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1</v>
      </c>
      <c r="AJ160">
        <v>1</v>
      </c>
      <c r="AK160">
        <v>1</v>
      </c>
      <c r="AL160">
        <v>1</v>
      </c>
      <c r="AM160">
        <v>-2</v>
      </c>
      <c r="AN160">
        <v>0</v>
      </c>
      <c r="AO160">
        <v>0</v>
      </c>
      <c r="AP160">
        <v>0</v>
      </c>
      <c r="AQ160">
        <v>1</v>
      </c>
      <c r="AR160">
        <v>0</v>
      </c>
      <c r="AS160" t="s">
        <v>3</v>
      </c>
      <c r="AT160">
        <v>3.82</v>
      </c>
      <c r="AU160" t="s">
        <v>3</v>
      </c>
      <c r="AV160">
        <v>2</v>
      </c>
      <c r="AW160">
        <v>2</v>
      </c>
      <c r="AX160">
        <v>32952969</v>
      </c>
      <c r="AY160">
        <v>1</v>
      </c>
      <c r="AZ160">
        <v>0</v>
      </c>
      <c r="BA160">
        <v>160</v>
      </c>
      <c r="BB160">
        <v>1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CV160">
        <v>0</v>
      </c>
      <c r="CW160">
        <v>0</v>
      </c>
      <c r="CX160">
        <f>ROUND(Y160*Source!I207,7)</f>
        <v>0</v>
      </c>
      <c r="CY160">
        <f>AD160</f>
        <v>0</v>
      </c>
      <c r="CZ160">
        <f>AH160</f>
        <v>0</v>
      </c>
      <c r="DA160">
        <f>AL160</f>
        <v>1</v>
      </c>
      <c r="DB160">
        <f t="shared" si="62"/>
        <v>0</v>
      </c>
      <c r="DC160">
        <f t="shared" si="63"/>
        <v>0</v>
      </c>
      <c r="DD160" t="s">
        <v>3</v>
      </c>
      <c r="DE160" t="s">
        <v>3</v>
      </c>
      <c r="DF160">
        <f t="shared" si="64"/>
        <v>0</v>
      </c>
      <c r="DG160">
        <f>ROUND(ROUND(AF160,2)*CX160,2)</f>
        <v>0</v>
      </c>
      <c r="DH160">
        <f t="shared" si="55"/>
        <v>0</v>
      </c>
      <c r="DI160">
        <f t="shared" si="56"/>
        <v>0</v>
      </c>
      <c r="DJ160">
        <f>DI160</f>
        <v>0</v>
      </c>
      <c r="DK160">
        <v>0</v>
      </c>
      <c r="DL160" t="s">
        <v>3</v>
      </c>
      <c r="DM160">
        <v>0</v>
      </c>
      <c r="DN160" t="s">
        <v>3</v>
      </c>
      <c r="DO160">
        <v>0</v>
      </c>
    </row>
    <row r="161" spans="1:119" x14ac:dyDescent="0.2">
      <c r="A161">
        <f>ROW(Source!A207)</f>
        <v>207</v>
      </c>
      <c r="B161">
        <v>32945098</v>
      </c>
      <c r="C161">
        <v>32952967</v>
      </c>
      <c r="D161">
        <v>31966102</v>
      </c>
      <c r="E161">
        <v>1</v>
      </c>
      <c r="F161">
        <v>1</v>
      </c>
      <c r="G161">
        <v>1</v>
      </c>
      <c r="H161">
        <v>2</v>
      </c>
      <c r="I161" t="s">
        <v>851</v>
      </c>
      <c r="J161" t="s">
        <v>852</v>
      </c>
      <c r="K161" t="s">
        <v>853</v>
      </c>
      <c r="L161">
        <v>1368</v>
      </c>
      <c r="N161">
        <v>1011</v>
      </c>
      <c r="O161" t="s">
        <v>854</v>
      </c>
      <c r="P161" t="s">
        <v>854</v>
      </c>
      <c r="Q161">
        <v>1</v>
      </c>
      <c r="W161">
        <v>0</v>
      </c>
      <c r="X161">
        <v>-92307625</v>
      </c>
      <c r="Y161">
        <f t="shared" si="61"/>
        <v>3.82</v>
      </c>
      <c r="AA161">
        <v>0</v>
      </c>
      <c r="AB161">
        <v>54.86</v>
      </c>
      <c r="AC161">
        <v>446.68</v>
      </c>
      <c r="AD161">
        <v>0</v>
      </c>
      <c r="AE161">
        <v>0</v>
      </c>
      <c r="AF161">
        <v>37.32</v>
      </c>
      <c r="AG161">
        <v>446.68</v>
      </c>
      <c r="AH161">
        <v>0</v>
      </c>
      <c r="AI161">
        <v>1</v>
      </c>
      <c r="AJ161">
        <v>1.47</v>
      </c>
      <c r="AK161">
        <v>1</v>
      </c>
      <c r="AL161">
        <v>1</v>
      </c>
      <c r="AM161">
        <v>2</v>
      </c>
      <c r="AN161">
        <v>0</v>
      </c>
      <c r="AO161">
        <v>0</v>
      </c>
      <c r="AP161">
        <v>0</v>
      </c>
      <c r="AQ161">
        <v>1</v>
      </c>
      <c r="AR161">
        <v>0</v>
      </c>
      <c r="AS161" t="s">
        <v>3</v>
      </c>
      <c r="AT161">
        <v>3.82</v>
      </c>
      <c r="AU161" t="s">
        <v>3</v>
      </c>
      <c r="AV161">
        <v>1</v>
      </c>
      <c r="AW161">
        <v>2</v>
      </c>
      <c r="AX161">
        <v>32952970</v>
      </c>
      <c r="AY161">
        <v>1</v>
      </c>
      <c r="AZ161">
        <v>0</v>
      </c>
      <c r="BA161">
        <v>161</v>
      </c>
      <c r="BB161">
        <v>1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142.5624</v>
      </c>
      <c r="BL161">
        <v>1706.3175999999999</v>
      </c>
      <c r="BM161">
        <v>0</v>
      </c>
      <c r="BN161">
        <v>0</v>
      </c>
      <c r="BO161">
        <v>3.82</v>
      </c>
      <c r="BP161">
        <v>1</v>
      </c>
      <c r="BQ161">
        <v>0</v>
      </c>
      <c r="BR161">
        <v>142.5624</v>
      </c>
      <c r="BS161">
        <v>1706.3175999999999</v>
      </c>
      <c r="BT161">
        <v>0</v>
      </c>
      <c r="BU161">
        <v>0</v>
      </c>
      <c r="BV161">
        <v>3.82</v>
      </c>
      <c r="BW161">
        <v>1</v>
      </c>
      <c r="CV161">
        <v>0</v>
      </c>
      <c r="CW161">
        <f>ROUND(Y161*Source!I207*DO161,7)</f>
        <v>0</v>
      </c>
      <c r="CX161">
        <f>ROUND(Y161*Source!I207,7)</f>
        <v>0</v>
      </c>
      <c r="CY161">
        <f>AB161</f>
        <v>54.86</v>
      </c>
      <c r="CZ161">
        <f>AF161</f>
        <v>37.32</v>
      </c>
      <c r="DA161">
        <f>AJ161</f>
        <v>1.47</v>
      </c>
      <c r="DB161">
        <f t="shared" si="62"/>
        <v>142.56</v>
      </c>
      <c r="DC161">
        <f t="shared" si="63"/>
        <v>1706.32</v>
      </c>
      <c r="DD161" t="s">
        <v>3</v>
      </c>
      <c r="DE161" t="s">
        <v>3</v>
      </c>
      <c r="DF161">
        <f t="shared" si="64"/>
        <v>0</v>
      </c>
      <c r="DG161">
        <f>ROUND(ROUND(AF161*AJ161,2)*CX161,2)</f>
        <v>0</v>
      </c>
      <c r="DH161">
        <f t="shared" si="55"/>
        <v>0</v>
      </c>
      <c r="DI161">
        <f t="shared" si="56"/>
        <v>0</v>
      </c>
      <c r="DJ161">
        <f>DG161+DH161</f>
        <v>0</v>
      </c>
      <c r="DK161">
        <v>0</v>
      </c>
      <c r="DL161" t="s">
        <v>855</v>
      </c>
      <c r="DM161">
        <v>3</v>
      </c>
      <c r="DN161" t="s">
        <v>848</v>
      </c>
      <c r="DO161">
        <v>1</v>
      </c>
    </row>
    <row r="162" spans="1:119" x14ac:dyDescent="0.2">
      <c r="A162">
        <f>ROW(Source!A208)</f>
        <v>208</v>
      </c>
      <c r="B162">
        <v>32945098</v>
      </c>
      <c r="C162">
        <v>32952979</v>
      </c>
      <c r="D162">
        <v>31838374</v>
      </c>
      <c r="E162">
        <v>114</v>
      </c>
      <c r="F162">
        <v>1</v>
      </c>
      <c r="G162">
        <v>1</v>
      </c>
      <c r="H162">
        <v>1</v>
      </c>
      <c r="I162" t="s">
        <v>964</v>
      </c>
      <c r="J162" t="s">
        <v>3</v>
      </c>
      <c r="K162" t="s">
        <v>965</v>
      </c>
      <c r="L162">
        <v>1191</v>
      </c>
      <c r="N162">
        <v>1013</v>
      </c>
      <c r="O162" t="s">
        <v>848</v>
      </c>
      <c r="P162" t="s">
        <v>848</v>
      </c>
      <c r="Q162">
        <v>1</v>
      </c>
      <c r="W162">
        <v>0</v>
      </c>
      <c r="X162">
        <v>1647542322</v>
      </c>
      <c r="Y162">
        <f t="shared" si="61"/>
        <v>28.03</v>
      </c>
      <c r="AA162">
        <v>0</v>
      </c>
      <c r="AB162">
        <v>0</v>
      </c>
      <c r="AC162">
        <v>0</v>
      </c>
      <c r="AD162">
        <v>431.66</v>
      </c>
      <c r="AE162">
        <v>0</v>
      </c>
      <c r="AF162">
        <v>0</v>
      </c>
      <c r="AG162">
        <v>0</v>
      </c>
      <c r="AH162">
        <v>431.66</v>
      </c>
      <c r="AI162">
        <v>1</v>
      </c>
      <c r="AJ162">
        <v>1</v>
      </c>
      <c r="AK162">
        <v>1</v>
      </c>
      <c r="AL162">
        <v>1</v>
      </c>
      <c r="AM162">
        <v>-2</v>
      </c>
      <c r="AN162">
        <v>0</v>
      </c>
      <c r="AO162">
        <v>0</v>
      </c>
      <c r="AP162">
        <v>0</v>
      </c>
      <c r="AQ162">
        <v>1</v>
      </c>
      <c r="AR162">
        <v>0</v>
      </c>
      <c r="AS162" t="s">
        <v>3</v>
      </c>
      <c r="AT162">
        <v>28.03</v>
      </c>
      <c r="AU162" t="s">
        <v>3</v>
      </c>
      <c r="AV162">
        <v>1</v>
      </c>
      <c r="AW162">
        <v>2</v>
      </c>
      <c r="AX162">
        <v>32952980</v>
      </c>
      <c r="AY162">
        <v>1</v>
      </c>
      <c r="AZ162">
        <v>0</v>
      </c>
      <c r="BA162">
        <v>162</v>
      </c>
      <c r="BB162">
        <v>1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12099.429800000002</v>
      </c>
      <c r="BN162">
        <v>28.03</v>
      </c>
      <c r="BO162">
        <v>0</v>
      </c>
      <c r="BP162">
        <v>1</v>
      </c>
      <c r="BQ162">
        <v>0</v>
      </c>
      <c r="BR162">
        <v>0</v>
      </c>
      <c r="BS162">
        <v>0</v>
      </c>
      <c r="BT162">
        <v>12099.429800000002</v>
      </c>
      <c r="BU162">
        <v>28.03</v>
      </c>
      <c r="BV162">
        <v>0</v>
      </c>
      <c r="BW162">
        <v>1</v>
      </c>
      <c r="CU162">
        <f>ROUND(AT162*Source!I208*AH162*AL162,2)</f>
        <v>0</v>
      </c>
      <c r="CV162">
        <f>ROUND(Y162*Source!I208,7)</f>
        <v>0</v>
      </c>
      <c r="CW162">
        <v>0</v>
      </c>
      <c r="CX162">
        <f>ROUND(Y162*Source!I208,7)</f>
        <v>0</v>
      </c>
      <c r="CY162">
        <f>AD162</f>
        <v>431.66</v>
      </c>
      <c r="CZ162">
        <f>AH162</f>
        <v>431.66</v>
      </c>
      <c r="DA162">
        <f>AL162</f>
        <v>1</v>
      </c>
      <c r="DB162">
        <f t="shared" si="62"/>
        <v>12099.43</v>
      </c>
      <c r="DC162">
        <f t="shared" si="63"/>
        <v>0</v>
      </c>
      <c r="DD162" t="s">
        <v>3</v>
      </c>
      <c r="DE162" t="s">
        <v>3</v>
      </c>
      <c r="DF162">
        <f t="shared" si="64"/>
        <v>0</v>
      </c>
      <c r="DG162">
        <f>ROUND(ROUND(AF162,2)*CX162,2)</f>
        <v>0</v>
      </c>
      <c r="DH162">
        <f t="shared" si="55"/>
        <v>0</v>
      </c>
      <c r="DI162">
        <f t="shared" si="56"/>
        <v>0</v>
      </c>
      <c r="DJ162">
        <f>DI162</f>
        <v>0</v>
      </c>
      <c r="DK162">
        <v>1</v>
      </c>
      <c r="DL162" t="s">
        <v>3</v>
      </c>
      <c r="DM162">
        <v>0</v>
      </c>
      <c r="DN162" t="s">
        <v>3</v>
      </c>
      <c r="DO162">
        <v>0</v>
      </c>
    </row>
    <row r="163" spans="1:119" x14ac:dyDescent="0.2">
      <c r="A163">
        <f>ROW(Source!A208)</f>
        <v>208</v>
      </c>
      <c r="B163">
        <v>32945098</v>
      </c>
      <c r="C163">
        <v>32952979</v>
      </c>
      <c r="D163">
        <v>31838589</v>
      </c>
      <c r="E163">
        <v>114</v>
      </c>
      <c r="F163">
        <v>1</v>
      </c>
      <c r="G163">
        <v>1</v>
      </c>
      <c r="H163">
        <v>1</v>
      </c>
      <c r="I163" t="s">
        <v>849</v>
      </c>
      <c r="J163" t="s">
        <v>3</v>
      </c>
      <c r="K163" t="s">
        <v>850</v>
      </c>
      <c r="L163">
        <v>1191</v>
      </c>
      <c r="N163">
        <v>1013</v>
      </c>
      <c r="O163" t="s">
        <v>848</v>
      </c>
      <c r="P163" t="s">
        <v>848</v>
      </c>
      <c r="Q163">
        <v>1</v>
      </c>
      <c r="W163">
        <v>0</v>
      </c>
      <c r="X163">
        <v>-1417349443</v>
      </c>
      <c r="Y163">
        <f t="shared" si="61"/>
        <v>0.05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1</v>
      </c>
      <c r="AJ163">
        <v>1</v>
      </c>
      <c r="AK163">
        <v>1</v>
      </c>
      <c r="AL163">
        <v>1</v>
      </c>
      <c r="AM163">
        <v>-2</v>
      </c>
      <c r="AN163">
        <v>0</v>
      </c>
      <c r="AO163">
        <v>0</v>
      </c>
      <c r="AP163">
        <v>0</v>
      </c>
      <c r="AQ163">
        <v>1</v>
      </c>
      <c r="AR163">
        <v>0</v>
      </c>
      <c r="AS163" t="s">
        <v>3</v>
      </c>
      <c r="AT163">
        <v>0.05</v>
      </c>
      <c r="AU163" t="s">
        <v>3</v>
      </c>
      <c r="AV163">
        <v>2</v>
      </c>
      <c r="AW163">
        <v>2</v>
      </c>
      <c r="AX163">
        <v>32952981</v>
      </c>
      <c r="AY163">
        <v>1</v>
      </c>
      <c r="AZ163">
        <v>0</v>
      </c>
      <c r="BA163">
        <v>163</v>
      </c>
      <c r="BB163">
        <v>1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CV163">
        <v>0</v>
      </c>
      <c r="CW163">
        <v>0</v>
      </c>
      <c r="CX163">
        <f>ROUND(Y163*Source!I208,7)</f>
        <v>0</v>
      </c>
      <c r="CY163">
        <f>AD163</f>
        <v>0</v>
      </c>
      <c r="CZ163">
        <f>AH163</f>
        <v>0</v>
      </c>
      <c r="DA163">
        <f>AL163</f>
        <v>1</v>
      </c>
      <c r="DB163">
        <f t="shared" si="62"/>
        <v>0</v>
      </c>
      <c r="DC163">
        <f t="shared" si="63"/>
        <v>0</v>
      </c>
      <c r="DD163" t="s">
        <v>3</v>
      </c>
      <c r="DE163" t="s">
        <v>3</v>
      </c>
      <c r="DF163">
        <f t="shared" si="64"/>
        <v>0</v>
      </c>
      <c r="DG163">
        <f>ROUND(ROUND(AF163,2)*CX163,2)</f>
        <v>0</v>
      </c>
      <c r="DH163">
        <f t="shared" si="55"/>
        <v>0</v>
      </c>
      <c r="DI163">
        <f t="shared" si="56"/>
        <v>0</v>
      </c>
      <c r="DJ163">
        <f>DI163</f>
        <v>0</v>
      </c>
      <c r="DK163">
        <v>0</v>
      </c>
      <c r="DL163" t="s">
        <v>3</v>
      </c>
      <c r="DM163">
        <v>0</v>
      </c>
      <c r="DN163" t="s">
        <v>3</v>
      </c>
      <c r="DO163">
        <v>0</v>
      </c>
    </row>
    <row r="164" spans="1:119" x14ac:dyDescent="0.2">
      <c r="A164">
        <f>ROW(Source!A208)</f>
        <v>208</v>
      </c>
      <c r="B164">
        <v>32945098</v>
      </c>
      <c r="C164">
        <v>32952979</v>
      </c>
      <c r="D164">
        <v>31966102</v>
      </c>
      <c r="E164">
        <v>1</v>
      </c>
      <c r="F164">
        <v>1</v>
      </c>
      <c r="G164">
        <v>1</v>
      </c>
      <c r="H164">
        <v>2</v>
      </c>
      <c r="I164" t="s">
        <v>851</v>
      </c>
      <c r="J164" t="s">
        <v>852</v>
      </c>
      <c r="K164" t="s">
        <v>853</v>
      </c>
      <c r="L164">
        <v>1368</v>
      </c>
      <c r="N164">
        <v>1011</v>
      </c>
      <c r="O164" t="s">
        <v>854</v>
      </c>
      <c r="P164" t="s">
        <v>854</v>
      </c>
      <c r="Q164">
        <v>1</v>
      </c>
      <c r="W164">
        <v>0</v>
      </c>
      <c r="X164">
        <v>-92307625</v>
      </c>
      <c r="Y164">
        <f t="shared" si="61"/>
        <v>0.05</v>
      </c>
      <c r="AA164">
        <v>0</v>
      </c>
      <c r="AB164">
        <v>54.86</v>
      </c>
      <c r="AC164">
        <v>446.68</v>
      </c>
      <c r="AD164">
        <v>0</v>
      </c>
      <c r="AE164">
        <v>0</v>
      </c>
      <c r="AF164">
        <v>37.32</v>
      </c>
      <c r="AG164">
        <v>446.68</v>
      </c>
      <c r="AH164">
        <v>0</v>
      </c>
      <c r="AI164">
        <v>1</v>
      </c>
      <c r="AJ164">
        <v>1.47</v>
      </c>
      <c r="AK164">
        <v>1</v>
      </c>
      <c r="AL164">
        <v>1</v>
      </c>
      <c r="AM164">
        <v>2</v>
      </c>
      <c r="AN164">
        <v>0</v>
      </c>
      <c r="AO164">
        <v>0</v>
      </c>
      <c r="AP164">
        <v>0</v>
      </c>
      <c r="AQ164">
        <v>1</v>
      </c>
      <c r="AR164">
        <v>0</v>
      </c>
      <c r="AS164" t="s">
        <v>3</v>
      </c>
      <c r="AT164">
        <v>0.05</v>
      </c>
      <c r="AU164" t="s">
        <v>3</v>
      </c>
      <c r="AV164">
        <v>1</v>
      </c>
      <c r="AW164">
        <v>2</v>
      </c>
      <c r="AX164">
        <v>32952982</v>
      </c>
      <c r="AY164">
        <v>1</v>
      </c>
      <c r="AZ164">
        <v>0</v>
      </c>
      <c r="BA164">
        <v>164</v>
      </c>
      <c r="BB164">
        <v>1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1.8660000000000001</v>
      </c>
      <c r="BL164">
        <v>22.334000000000003</v>
      </c>
      <c r="BM164">
        <v>0</v>
      </c>
      <c r="BN164">
        <v>0</v>
      </c>
      <c r="BO164">
        <v>0.05</v>
      </c>
      <c r="BP164">
        <v>1</v>
      </c>
      <c r="BQ164">
        <v>0</v>
      </c>
      <c r="BR164">
        <v>1.8660000000000001</v>
      </c>
      <c r="BS164">
        <v>22.334000000000003</v>
      </c>
      <c r="BT164">
        <v>0</v>
      </c>
      <c r="BU164">
        <v>0</v>
      </c>
      <c r="BV164">
        <v>0.05</v>
      </c>
      <c r="BW164">
        <v>1</v>
      </c>
      <c r="CV164">
        <v>0</v>
      </c>
      <c r="CW164">
        <f>ROUND(Y164*Source!I208*DO164,7)</f>
        <v>0</v>
      </c>
      <c r="CX164">
        <f>ROUND(Y164*Source!I208,7)</f>
        <v>0</v>
      </c>
      <c r="CY164">
        <f>AB164</f>
        <v>54.86</v>
      </c>
      <c r="CZ164">
        <f>AF164</f>
        <v>37.32</v>
      </c>
      <c r="DA164">
        <f>AJ164</f>
        <v>1.47</v>
      </c>
      <c r="DB164">
        <f t="shared" si="62"/>
        <v>1.87</v>
      </c>
      <c r="DC164">
        <f t="shared" si="63"/>
        <v>22.33</v>
      </c>
      <c r="DD164" t="s">
        <v>3</v>
      </c>
      <c r="DE164" t="s">
        <v>3</v>
      </c>
      <c r="DF164">
        <f t="shared" si="64"/>
        <v>0</v>
      </c>
      <c r="DG164">
        <f>ROUND(ROUND(AF164*AJ164,2)*CX164,2)</f>
        <v>0</v>
      </c>
      <c r="DH164">
        <f t="shared" si="55"/>
        <v>0</v>
      </c>
      <c r="DI164">
        <f t="shared" si="56"/>
        <v>0</v>
      </c>
      <c r="DJ164">
        <f>DG164+DH164</f>
        <v>0</v>
      </c>
      <c r="DK164">
        <v>0</v>
      </c>
      <c r="DL164" t="s">
        <v>855</v>
      </c>
      <c r="DM164">
        <v>3</v>
      </c>
      <c r="DN164" t="s">
        <v>848</v>
      </c>
      <c r="DO164">
        <v>1</v>
      </c>
    </row>
    <row r="165" spans="1:119" x14ac:dyDescent="0.2">
      <c r="A165">
        <f>ROW(Source!A208)</f>
        <v>208</v>
      </c>
      <c r="B165">
        <v>32945098</v>
      </c>
      <c r="C165">
        <v>32952979</v>
      </c>
      <c r="D165">
        <v>31966970</v>
      </c>
      <c r="E165">
        <v>1</v>
      </c>
      <c r="F165">
        <v>1</v>
      </c>
      <c r="G165">
        <v>1</v>
      </c>
      <c r="H165">
        <v>2</v>
      </c>
      <c r="I165" t="s">
        <v>966</v>
      </c>
      <c r="J165" t="s">
        <v>967</v>
      </c>
      <c r="K165" t="s">
        <v>968</v>
      </c>
      <c r="L165">
        <v>1368</v>
      </c>
      <c r="N165">
        <v>1011</v>
      </c>
      <c r="O165" t="s">
        <v>854</v>
      </c>
      <c r="P165" t="s">
        <v>854</v>
      </c>
      <c r="Q165">
        <v>1</v>
      </c>
      <c r="W165">
        <v>0</v>
      </c>
      <c r="X165">
        <v>10777318</v>
      </c>
      <c r="Y165">
        <f t="shared" si="61"/>
        <v>2.5</v>
      </c>
      <c r="AA165">
        <v>0</v>
      </c>
      <c r="AB165">
        <v>5.35</v>
      </c>
      <c r="AC165">
        <v>0</v>
      </c>
      <c r="AD165">
        <v>0</v>
      </c>
      <c r="AE165">
        <v>0</v>
      </c>
      <c r="AF165">
        <v>4.3499999999999996</v>
      </c>
      <c r="AG165">
        <v>0</v>
      </c>
      <c r="AH165">
        <v>0</v>
      </c>
      <c r="AI165">
        <v>1</v>
      </c>
      <c r="AJ165">
        <v>1.23</v>
      </c>
      <c r="AK165">
        <v>1</v>
      </c>
      <c r="AL165">
        <v>1</v>
      </c>
      <c r="AM165">
        <v>2</v>
      </c>
      <c r="AN165">
        <v>0</v>
      </c>
      <c r="AO165">
        <v>0</v>
      </c>
      <c r="AP165">
        <v>0</v>
      </c>
      <c r="AQ165">
        <v>1</v>
      </c>
      <c r="AR165">
        <v>0</v>
      </c>
      <c r="AS165" t="s">
        <v>3</v>
      </c>
      <c r="AT165">
        <v>2.5</v>
      </c>
      <c r="AU165" t="s">
        <v>3</v>
      </c>
      <c r="AV165">
        <v>1</v>
      </c>
      <c r="AW165">
        <v>2</v>
      </c>
      <c r="AX165">
        <v>32952983</v>
      </c>
      <c r="AY165">
        <v>1</v>
      </c>
      <c r="AZ165">
        <v>0</v>
      </c>
      <c r="BA165">
        <v>165</v>
      </c>
      <c r="BB165">
        <v>1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10.875</v>
      </c>
      <c r="BL165">
        <v>0</v>
      </c>
      <c r="BM165">
        <v>0</v>
      </c>
      <c r="BN165">
        <v>0</v>
      </c>
      <c r="BO165">
        <v>0</v>
      </c>
      <c r="BP165">
        <v>1</v>
      </c>
      <c r="BQ165">
        <v>0</v>
      </c>
      <c r="BR165">
        <v>10.875</v>
      </c>
      <c r="BS165">
        <v>0</v>
      </c>
      <c r="BT165">
        <v>0</v>
      </c>
      <c r="BU165">
        <v>0</v>
      </c>
      <c r="BV165">
        <v>0</v>
      </c>
      <c r="BW165">
        <v>1</v>
      </c>
      <c r="CV165">
        <v>0</v>
      </c>
      <c r="CW165">
        <f>ROUND(Y165*Source!I208*DO165,7)</f>
        <v>0</v>
      </c>
      <c r="CX165">
        <f>ROUND(Y165*Source!I208,7)</f>
        <v>0</v>
      </c>
      <c r="CY165">
        <f>AB165</f>
        <v>5.35</v>
      </c>
      <c r="CZ165">
        <f>AF165</f>
        <v>4.3499999999999996</v>
      </c>
      <c r="DA165">
        <f>AJ165</f>
        <v>1.23</v>
      </c>
      <c r="DB165">
        <f t="shared" si="62"/>
        <v>10.88</v>
      </c>
      <c r="DC165">
        <f t="shared" si="63"/>
        <v>0</v>
      </c>
      <c r="DD165" t="s">
        <v>3</v>
      </c>
      <c r="DE165" t="s">
        <v>3</v>
      </c>
      <c r="DF165">
        <f t="shared" si="64"/>
        <v>0</v>
      </c>
      <c r="DG165">
        <f>ROUND(ROUND(AF165*AJ165,2)*CX165,2)</f>
        <v>0</v>
      </c>
      <c r="DH165">
        <f t="shared" si="55"/>
        <v>0</v>
      </c>
      <c r="DI165">
        <f t="shared" si="56"/>
        <v>0</v>
      </c>
      <c r="DJ165">
        <f>DG165+DH165</f>
        <v>0</v>
      </c>
      <c r="DK165">
        <v>0</v>
      </c>
      <c r="DL165" t="s">
        <v>3</v>
      </c>
      <c r="DM165">
        <v>0</v>
      </c>
      <c r="DN165" t="s">
        <v>3</v>
      </c>
      <c r="DO165">
        <v>0</v>
      </c>
    </row>
    <row r="166" spans="1:119" x14ac:dyDescent="0.2">
      <c r="A166">
        <f>ROW(Source!A208)</f>
        <v>208</v>
      </c>
      <c r="B166">
        <v>32945098</v>
      </c>
      <c r="C166">
        <v>32952979</v>
      </c>
      <c r="D166">
        <v>31908527</v>
      </c>
      <c r="E166">
        <v>1</v>
      </c>
      <c r="F166">
        <v>1</v>
      </c>
      <c r="G166">
        <v>1</v>
      </c>
      <c r="H166">
        <v>3</v>
      </c>
      <c r="I166" t="s">
        <v>969</v>
      </c>
      <c r="J166" t="s">
        <v>970</v>
      </c>
      <c r="K166" t="s">
        <v>971</v>
      </c>
      <c r="L166">
        <v>1339</v>
      </c>
      <c r="N166">
        <v>1007</v>
      </c>
      <c r="O166" t="s">
        <v>639</v>
      </c>
      <c r="P166" t="s">
        <v>639</v>
      </c>
      <c r="Q166">
        <v>1</v>
      </c>
      <c r="W166">
        <v>0</v>
      </c>
      <c r="X166">
        <v>1997520280</v>
      </c>
      <c r="Y166">
        <f t="shared" si="61"/>
        <v>0.36</v>
      </c>
      <c r="AA166">
        <v>507.21</v>
      </c>
      <c r="AB166">
        <v>0</v>
      </c>
      <c r="AC166">
        <v>0</v>
      </c>
      <c r="AD166">
        <v>0</v>
      </c>
      <c r="AE166">
        <v>340.41</v>
      </c>
      <c r="AF166">
        <v>0</v>
      </c>
      <c r="AG166">
        <v>0</v>
      </c>
      <c r="AH166">
        <v>0</v>
      </c>
      <c r="AI166">
        <v>1.49</v>
      </c>
      <c r="AJ166">
        <v>1</v>
      </c>
      <c r="AK166">
        <v>1</v>
      </c>
      <c r="AL166">
        <v>1</v>
      </c>
      <c r="AM166">
        <v>2</v>
      </c>
      <c r="AN166">
        <v>0</v>
      </c>
      <c r="AO166">
        <v>0</v>
      </c>
      <c r="AP166">
        <v>0</v>
      </c>
      <c r="AQ166">
        <v>1</v>
      </c>
      <c r="AR166">
        <v>0</v>
      </c>
      <c r="AS166" t="s">
        <v>3</v>
      </c>
      <c r="AT166">
        <v>0.36</v>
      </c>
      <c r="AU166" t="s">
        <v>3</v>
      </c>
      <c r="AV166">
        <v>0</v>
      </c>
      <c r="AW166">
        <v>2</v>
      </c>
      <c r="AX166">
        <v>32952984</v>
      </c>
      <c r="AY166">
        <v>1</v>
      </c>
      <c r="AZ166">
        <v>0</v>
      </c>
      <c r="BA166">
        <v>166</v>
      </c>
      <c r="BB166">
        <v>1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122.5476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1</v>
      </c>
      <c r="BQ166">
        <v>122.5476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1</v>
      </c>
      <c r="CV166">
        <v>0</v>
      </c>
      <c r="CW166">
        <v>0</v>
      </c>
      <c r="CX166">
        <f>ROUND(Y166*Source!I208,7)</f>
        <v>0</v>
      </c>
      <c r="CY166">
        <f>AA166</f>
        <v>507.21</v>
      </c>
      <c r="CZ166">
        <f>AE166</f>
        <v>340.41</v>
      </c>
      <c r="DA166">
        <f>AI166</f>
        <v>1.49</v>
      </c>
      <c r="DB166">
        <f t="shared" si="62"/>
        <v>122.55</v>
      </c>
      <c r="DC166">
        <f t="shared" si="63"/>
        <v>0</v>
      </c>
      <c r="DD166" t="s">
        <v>3</v>
      </c>
      <c r="DE166" t="s">
        <v>3</v>
      </c>
      <c r="DF166">
        <f>ROUND(ROUND(AE166*AI166,2)*CX166,2)</f>
        <v>0</v>
      </c>
      <c r="DG166">
        <f>ROUND(ROUND(AF166,2)*CX166,2)</f>
        <v>0</v>
      </c>
      <c r="DH166">
        <f t="shared" si="55"/>
        <v>0</v>
      </c>
      <c r="DI166">
        <f t="shared" si="56"/>
        <v>0</v>
      </c>
      <c r="DJ166">
        <f>DF166</f>
        <v>0</v>
      </c>
      <c r="DK166">
        <v>0</v>
      </c>
      <c r="DL166" t="s">
        <v>3</v>
      </c>
      <c r="DM166">
        <v>0</v>
      </c>
      <c r="DN166" t="s">
        <v>3</v>
      </c>
      <c r="DO166">
        <v>0</v>
      </c>
    </row>
    <row r="167" spans="1:119" x14ac:dyDescent="0.2">
      <c r="A167">
        <f>ROW(Source!A208)</f>
        <v>208</v>
      </c>
      <c r="B167">
        <v>32945098</v>
      </c>
      <c r="C167">
        <v>32952979</v>
      </c>
      <c r="D167">
        <v>31908543</v>
      </c>
      <c r="E167">
        <v>1</v>
      </c>
      <c r="F167">
        <v>1</v>
      </c>
      <c r="G167">
        <v>1</v>
      </c>
      <c r="H167">
        <v>3</v>
      </c>
      <c r="I167" t="s">
        <v>972</v>
      </c>
      <c r="J167" t="s">
        <v>973</v>
      </c>
      <c r="K167" t="s">
        <v>974</v>
      </c>
      <c r="L167">
        <v>1339</v>
      </c>
      <c r="N167">
        <v>1007</v>
      </c>
      <c r="O167" t="s">
        <v>639</v>
      </c>
      <c r="P167" t="s">
        <v>639</v>
      </c>
      <c r="Q167">
        <v>1</v>
      </c>
      <c r="W167">
        <v>0</v>
      </c>
      <c r="X167">
        <v>245356557</v>
      </c>
      <c r="Y167">
        <f t="shared" si="61"/>
        <v>2.29</v>
      </c>
      <c r="AA167">
        <v>90.57</v>
      </c>
      <c r="AB167">
        <v>0</v>
      </c>
      <c r="AC167">
        <v>0</v>
      </c>
      <c r="AD167">
        <v>0</v>
      </c>
      <c r="AE167">
        <v>114.64</v>
      </c>
      <c r="AF167">
        <v>0</v>
      </c>
      <c r="AG167">
        <v>0</v>
      </c>
      <c r="AH167">
        <v>0</v>
      </c>
      <c r="AI167">
        <v>0.79</v>
      </c>
      <c r="AJ167">
        <v>1</v>
      </c>
      <c r="AK167">
        <v>1</v>
      </c>
      <c r="AL167">
        <v>1</v>
      </c>
      <c r="AM167">
        <v>2</v>
      </c>
      <c r="AN167">
        <v>0</v>
      </c>
      <c r="AO167">
        <v>0</v>
      </c>
      <c r="AP167">
        <v>0</v>
      </c>
      <c r="AQ167">
        <v>1</v>
      </c>
      <c r="AR167">
        <v>0</v>
      </c>
      <c r="AS167" t="s">
        <v>3</v>
      </c>
      <c r="AT167">
        <v>2.29</v>
      </c>
      <c r="AU167" t="s">
        <v>3</v>
      </c>
      <c r="AV167">
        <v>0</v>
      </c>
      <c r="AW167">
        <v>2</v>
      </c>
      <c r="AX167">
        <v>32952985</v>
      </c>
      <c r="AY167">
        <v>1</v>
      </c>
      <c r="AZ167">
        <v>0</v>
      </c>
      <c r="BA167">
        <v>167</v>
      </c>
      <c r="BB167">
        <v>1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262.5256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1</v>
      </c>
      <c r="BQ167">
        <v>262.5256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1</v>
      </c>
      <c r="CV167">
        <v>0</v>
      </c>
      <c r="CW167">
        <v>0</v>
      </c>
      <c r="CX167">
        <f>ROUND(Y167*Source!I208,7)</f>
        <v>0</v>
      </c>
      <c r="CY167">
        <f>AA167</f>
        <v>90.57</v>
      </c>
      <c r="CZ167">
        <f>AE167</f>
        <v>114.64</v>
      </c>
      <c r="DA167">
        <f>AI167</f>
        <v>0.79</v>
      </c>
      <c r="DB167">
        <f t="shared" si="62"/>
        <v>262.52999999999997</v>
      </c>
      <c r="DC167">
        <f t="shared" si="63"/>
        <v>0</v>
      </c>
      <c r="DD167" t="s">
        <v>3</v>
      </c>
      <c r="DE167" t="s">
        <v>3</v>
      </c>
      <c r="DF167">
        <f>ROUND(ROUND(AE167*AI167,2)*CX167,2)</f>
        <v>0</v>
      </c>
      <c r="DG167">
        <f>ROUND(ROUND(AF167,2)*CX167,2)</f>
        <v>0</v>
      </c>
      <c r="DH167">
        <f t="shared" si="55"/>
        <v>0</v>
      </c>
      <c r="DI167">
        <f t="shared" si="56"/>
        <v>0</v>
      </c>
      <c r="DJ167">
        <f>DF167</f>
        <v>0</v>
      </c>
      <c r="DK167">
        <v>0</v>
      </c>
      <c r="DL167" t="s">
        <v>3</v>
      </c>
      <c r="DM167">
        <v>0</v>
      </c>
      <c r="DN167" t="s">
        <v>3</v>
      </c>
      <c r="DO167">
        <v>0</v>
      </c>
    </row>
    <row r="168" spans="1:119" x14ac:dyDescent="0.2">
      <c r="A168">
        <f>ROW(Source!A208)</f>
        <v>208</v>
      </c>
      <c r="B168">
        <v>32945098</v>
      </c>
      <c r="C168">
        <v>32952979</v>
      </c>
      <c r="D168">
        <v>31844301</v>
      </c>
      <c r="E168">
        <v>114</v>
      </c>
      <c r="F168">
        <v>1</v>
      </c>
      <c r="G168">
        <v>1</v>
      </c>
      <c r="H168">
        <v>3</v>
      </c>
      <c r="I168" t="s">
        <v>356</v>
      </c>
      <c r="J168" t="s">
        <v>3</v>
      </c>
      <c r="K168" t="s">
        <v>357</v>
      </c>
      <c r="L168">
        <v>1348</v>
      </c>
      <c r="N168">
        <v>1009</v>
      </c>
      <c r="O168" t="s">
        <v>33</v>
      </c>
      <c r="P168" t="s">
        <v>33</v>
      </c>
      <c r="Q168">
        <v>1000</v>
      </c>
      <c r="W168">
        <v>0</v>
      </c>
      <c r="X168">
        <v>-1296435862</v>
      </c>
      <c r="Y168">
        <f t="shared" si="61"/>
        <v>0.19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1</v>
      </c>
      <c r="AJ168">
        <v>1</v>
      </c>
      <c r="AK168">
        <v>1</v>
      </c>
      <c r="AL168">
        <v>1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 t="s">
        <v>3</v>
      </c>
      <c r="AT168">
        <v>0.19</v>
      </c>
      <c r="AU168" t="s">
        <v>3</v>
      </c>
      <c r="AV168">
        <v>0</v>
      </c>
      <c r="AW168">
        <v>2</v>
      </c>
      <c r="AX168">
        <v>32952986</v>
      </c>
      <c r="AY168">
        <v>1</v>
      </c>
      <c r="AZ168">
        <v>0</v>
      </c>
      <c r="BA168">
        <v>168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CV168">
        <v>0</v>
      </c>
      <c r="CW168">
        <v>0</v>
      </c>
      <c r="CX168">
        <f>ROUND(Y168*Source!I208,7)</f>
        <v>0</v>
      </c>
      <c r="CY168">
        <f>AA168</f>
        <v>0</v>
      </c>
      <c r="CZ168">
        <f>AE168</f>
        <v>0</v>
      </c>
      <c r="DA168">
        <f>AI168</f>
        <v>1</v>
      </c>
      <c r="DB168">
        <f t="shared" si="62"/>
        <v>0</v>
      </c>
      <c r="DC168">
        <f t="shared" si="63"/>
        <v>0</v>
      </c>
      <c r="DD168" t="s">
        <v>3</v>
      </c>
      <c r="DE168" t="s">
        <v>3</v>
      </c>
      <c r="DF168">
        <f>ROUND(ROUND(AE168,2)*CX168,2)</f>
        <v>0</v>
      </c>
      <c r="DG168">
        <f>ROUND(ROUND(AF168,2)*CX168,2)</f>
        <v>0</v>
      </c>
      <c r="DH168">
        <f t="shared" si="55"/>
        <v>0</v>
      </c>
      <c r="DI168">
        <f t="shared" si="56"/>
        <v>0</v>
      </c>
      <c r="DJ168">
        <f>DF168</f>
        <v>0</v>
      </c>
      <c r="DK168">
        <v>0</v>
      </c>
      <c r="DL168" t="s">
        <v>3</v>
      </c>
      <c r="DM168">
        <v>0</v>
      </c>
      <c r="DN168" t="s">
        <v>3</v>
      </c>
      <c r="DO168">
        <v>0</v>
      </c>
    </row>
    <row r="169" spans="1:119" x14ac:dyDescent="0.2">
      <c r="A169">
        <f>ROW(Source!A210)</f>
        <v>210</v>
      </c>
      <c r="B169">
        <v>32945098</v>
      </c>
      <c r="C169">
        <v>32952989</v>
      </c>
      <c r="D169">
        <v>31838409</v>
      </c>
      <c r="E169">
        <v>114</v>
      </c>
      <c r="F169">
        <v>1</v>
      </c>
      <c r="G169">
        <v>1</v>
      </c>
      <c r="H169">
        <v>1</v>
      </c>
      <c r="I169" t="s">
        <v>942</v>
      </c>
      <c r="J169" t="s">
        <v>3</v>
      </c>
      <c r="K169" t="s">
        <v>943</v>
      </c>
      <c r="L169">
        <v>1191</v>
      </c>
      <c r="N169">
        <v>1013</v>
      </c>
      <c r="O169" t="s">
        <v>848</v>
      </c>
      <c r="P169" t="s">
        <v>848</v>
      </c>
      <c r="Q169">
        <v>1</v>
      </c>
      <c r="W169">
        <v>0</v>
      </c>
      <c r="X169">
        <v>44848675</v>
      </c>
      <c r="Y169">
        <f t="shared" si="61"/>
        <v>13.71</v>
      </c>
      <c r="AA169">
        <v>0</v>
      </c>
      <c r="AB169">
        <v>0</v>
      </c>
      <c r="AC169">
        <v>0</v>
      </c>
      <c r="AD169">
        <v>491.72</v>
      </c>
      <c r="AE169">
        <v>0</v>
      </c>
      <c r="AF169">
        <v>0</v>
      </c>
      <c r="AG169">
        <v>0</v>
      </c>
      <c r="AH169">
        <v>491.72</v>
      </c>
      <c r="AI169">
        <v>1</v>
      </c>
      <c r="AJ169">
        <v>1</v>
      </c>
      <c r="AK169">
        <v>1</v>
      </c>
      <c r="AL169">
        <v>1</v>
      </c>
      <c r="AM169">
        <v>-2</v>
      </c>
      <c r="AN169">
        <v>0</v>
      </c>
      <c r="AO169">
        <v>0</v>
      </c>
      <c r="AP169">
        <v>0</v>
      </c>
      <c r="AQ169">
        <v>1</v>
      </c>
      <c r="AR169">
        <v>0</v>
      </c>
      <c r="AS169" t="s">
        <v>3</v>
      </c>
      <c r="AT169">
        <v>13.71</v>
      </c>
      <c r="AU169" t="s">
        <v>3</v>
      </c>
      <c r="AV169">
        <v>1</v>
      </c>
      <c r="AW169">
        <v>2</v>
      </c>
      <c r="AX169">
        <v>32952990</v>
      </c>
      <c r="AY169">
        <v>1</v>
      </c>
      <c r="AZ169">
        <v>0</v>
      </c>
      <c r="BA169">
        <v>169</v>
      </c>
      <c r="BB169">
        <v>1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6741.4812000000011</v>
      </c>
      <c r="BN169">
        <v>13.71</v>
      </c>
      <c r="BO169">
        <v>0</v>
      </c>
      <c r="BP169">
        <v>1</v>
      </c>
      <c r="BQ169">
        <v>0</v>
      </c>
      <c r="BR169">
        <v>0</v>
      </c>
      <c r="BS169">
        <v>0</v>
      </c>
      <c r="BT169">
        <v>6741.4812000000011</v>
      </c>
      <c r="BU169">
        <v>13.71</v>
      </c>
      <c r="BV169">
        <v>0</v>
      </c>
      <c r="BW169">
        <v>1</v>
      </c>
      <c r="CU169">
        <f>ROUND(AT169*Source!I210*AH169*AL169,2)</f>
        <v>0</v>
      </c>
      <c r="CV169">
        <f>ROUND(Y169*Source!I210,7)</f>
        <v>0</v>
      </c>
      <c r="CW169">
        <v>0</v>
      </c>
      <c r="CX169">
        <f>ROUND(Y169*Source!I210,7)</f>
        <v>0</v>
      </c>
      <c r="CY169">
        <f>AD169</f>
        <v>491.72</v>
      </c>
      <c r="CZ169">
        <f>AH169</f>
        <v>491.72</v>
      </c>
      <c r="DA169">
        <f>AL169</f>
        <v>1</v>
      </c>
      <c r="DB169">
        <f t="shared" si="62"/>
        <v>6741.48</v>
      </c>
      <c r="DC169">
        <f t="shared" si="63"/>
        <v>0</v>
      </c>
      <c r="DD169" t="s">
        <v>3</v>
      </c>
      <c r="DE169" t="s">
        <v>3</v>
      </c>
      <c r="DF169">
        <f>ROUND(ROUND(AE169,2)*CX169,2)</f>
        <v>0</v>
      </c>
      <c r="DG169">
        <f>ROUND(ROUND(AF169,2)*CX169,2)</f>
        <v>0</v>
      </c>
      <c r="DH169">
        <f t="shared" si="55"/>
        <v>0</v>
      </c>
      <c r="DI169">
        <f t="shared" si="56"/>
        <v>0</v>
      </c>
      <c r="DJ169">
        <f>DI169</f>
        <v>0</v>
      </c>
      <c r="DK169">
        <v>1</v>
      </c>
      <c r="DL169" t="s">
        <v>3</v>
      </c>
      <c r="DM169">
        <v>0</v>
      </c>
      <c r="DN169" t="s">
        <v>3</v>
      </c>
      <c r="DO169">
        <v>0</v>
      </c>
    </row>
    <row r="170" spans="1:119" x14ac:dyDescent="0.2">
      <c r="A170">
        <f>ROW(Source!A210)</f>
        <v>210</v>
      </c>
      <c r="B170">
        <v>32945098</v>
      </c>
      <c r="C170">
        <v>32952989</v>
      </c>
      <c r="D170">
        <v>31838589</v>
      </c>
      <c r="E170">
        <v>114</v>
      </c>
      <c r="F170">
        <v>1</v>
      </c>
      <c r="G170">
        <v>1</v>
      </c>
      <c r="H170">
        <v>1</v>
      </c>
      <c r="I170" t="s">
        <v>849</v>
      </c>
      <c r="J170" t="s">
        <v>3</v>
      </c>
      <c r="K170" t="s">
        <v>850</v>
      </c>
      <c r="L170">
        <v>1191</v>
      </c>
      <c r="N170">
        <v>1013</v>
      </c>
      <c r="O170" t="s">
        <v>848</v>
      </c>
      <c r="P170" t="s">
        <v>848</v>
      </c>
      <c r="Q170">
        <v>1</v>
      </c>
      <c r="W170">
        <v>0</v>
      </c>
      <c r="X170">
        <v>-1417349443</v>
      </c>
      <c r="Y170">
        <f t="shared" si="61"/>
        <v>0.02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1</v>
      </c>
      <c r="AJ170">
        <v>1</v>
      </c>
      <c r="AK170">
        <v>1</v>
      </c>
      <c r="AL170">
        <v>1</v>
      </c>
      <c r="AM170">
        <v>-2</v>
      </c>
      <c r="AN170">
        <v>0</v>
      </c>
      <c r="AO170">
        <v>0</v>
      </c>
      <c r="AP170">
        <v>0</v>
      </c>
      <c r="AQ170">
        <v>1</v>
      </c>
      <c r="AR170">
        <v>0</v>
      </c>
      <c r="AS170" t="s">
        <v>3</v>
      </c>
      <c r="AT170">
        <v>0.02</v>
      </c>
      <c r="AU170" t="s">
        <v>3</v>
      </c>
      <c r="AV170">
        <v>2</v>
      </c>
      <c r="AW170">
        <v>2</v>
      </c>
      <c r="AX170">
        <v>32952991</v>
      </c>
      <c r="AY170">
        <v>1</v>
      </c>
      <c r="AZ170">
        <v>0</v>
      </c>
      <c r="BA170">
        <v>170</v>
      </c>
      <c r="BB170">
        <v>1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CV170">
        <v>0</v>
      </c>
      <c r="CW170">
        <v>0</v>
      </c>
      <c r="CX170">
        <f>ROUND(Y170*Source!I210,7)</f>
        <v>0</v>
      </c>
      <c r="CY170">
        <f>AD170</f>
        <v>0</v>
      </c>
      <c r="CZ170">
        <f>AH170</f>
        <v>0</v>
      </c>
      <c r="DA170">
        <f>AL170</f>
        <v>1</v>
      </c>
      <c r="DB170">
        <f t="shared" si="62"/>
        <v>0</v>
      </c>
      <c r="DC170">
        <f t="shared" si="63"/>
        <v>0</v>
      </c>
      <c r="DD170" t="s">
        <v>3</v>
      </c>
      <c r="DE170" t="s">
        <v>3</v>
      </c>
      <c r="DF170">
        <f>ROUND(ROUND(AE170,2)*CX170,2)</f>
        <v>0</v>
      </c>
      <c r="DG170">
        <f>ROUND(ROUND(AF170,2)*CX170,2)</f>
        <v>0</v>
      </c>
      <c r="DH170">
        <f t="shared" si="55"/>
        <v>0</v>
      </c>
      <c r="DI170">
        <f t="shared" si="56"/>
        <v>0</v>
      </c>
      <c r="DJ170">
        <f>DI170</f>
        <v>0</v>
      </c>
      <c r="DK170">
        <v>0</v>
      </c>
      <c r="DL170" t="s">
        <v>3</v>
      </c>
      <c r="DM170">
        <v>0</v>
      </c>
      <c r="DN170" t="s">
        <v>3</v>
      </c>
      <c r="DO170">
        <v>0</v>
      </c>
    </row>
    <row r="171" spans="1:119" x14ac:dyDescent="0.2">
      <c r="A171">
        <f>ROW(Source!A210)</f>
        <v>210</v>
      </c>
      <c r="B171">
        <v>32945098</v>
      </c>
      <c r="C171">
        <v>32952989</v>
      </c>
      <c r="D171">
        <v>31966583</v>
      </c>
      <c r="E171">
        <v>1</v>
      </c>
      <c r="F171">
        <v>1</v>
      </c>
      <c r="G171">
        <v>1</v>
      </c>
      <c r="H171">
        <v>2</v>
      </c>
      <c r="I171" t="s">
        <v>975</v>
      </c>
      <c r="J171" t="s">
        <v>976</v>
      </c>
      <c r="K171" t="s">
        <v>977</v>
      </c>
      <c r="L171">
        <v>1368</v>
      </c>
      <c r="N171">
        <v>1011</v>
      </c>
      <c r="O171" t="s">
        <v>854</v>
      </c>
      <c r="P171" t="s">
        <v>854</v>
      </c>
      <c r="Q171">
        <v>1</v>
      </c>
      <c r="W171">
        <v>0</v>
      </c>
      <c r="X171">
        <v>1340220784</v>
      </c>
      <c r="Y171">
        <f t="shared" si="61"/>
        <v>1.27</v>
      </c>
      <c r="AA171">
        <v>0</v>
      </c>
      <c r="AB171">
        <v>19.5</v>
      </c>
      <c r="AC171">
        <v>0</v>
      </c>
      <c r="AD171">
        <v>0</v>
      </c>
      <c r="AE171">
        <v>0</v>
      </c>
      <c r="AF171">
        <v>14.13</v>
      </c>
      <c r="AG171">
        <v>0</v>
      </c>
      <c r="AH171">
        <v>0</v>
      </c>
      <c r="AI171">
        <v>1</v>
      </c>
      <c r="AJ171">
        <v>1.38</v>
      </c>
      <c r="AK171">
        <v>1</v>
      </c>
      <c r="AL171">
        <v>1</v>
      </c>
      <c r="AM171">
        <v>2</v>
      </c>
      <c r="AN171">
        <v>0</v>
      </c>
      <c r="AO171">
        <v>0</v>
      </c>
      <c r="AP171">
        <v>0</v>
      </c>
      <c r="AQ171">
        <v>1</v>
      </c>
      <c r="AR171">
        <v>0</v>
      </c>
      <c r="AS171" t="s">
        <v>3</v>
      </c>
      <c r="AT171">
        <v>1.27</v>
      </c>
      <c r="AU171" t="s">
        <v>3</v>
      </c>
      <c r="AV171">
        <v>1</v>
      </c>
      <c r="AW171">
        <v>2</v>
      </c>
      <c r="AX171">
        <v>32952992</v>
      </c>
      <c r="AY171">
        <v>1</v>
      </c>
      <c r="AZ171">
        <v>0</v>
      </c>
      <c r="BA171">
        <v>171</v>
      </c>
      <c r="BB171">
        <v>1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17.9451</v>
      </c>
      <c r="BL171">
        <v>0</v>
      </c>
      <c r="BM171">
        <v>0</v>
      </c>
      <c r="BN171">
        <v>0</v>
      </c>
      <c r="BO171">
        <v>0</v>
      </c>
      <c r="BP171">
        <v>1</v>
      </c>
      <c r="BQ171">
        <v>0</v>
      </c>
      <c r="BR171">
        <v>17.9451</v>
      </c>
      <c r="BS171">
        <v>0</v>
      </c>
      <c r="BT171">
        <v>0</v>
      </c>
      <c r="BU171">
        <v>0</v>
      </c>
      <c r="BV171">
        <v>0</v>
      </c>
      <c r="BW171">
        <v>1</v>
      </c>
      <c r="CV171">
        <v>0</v>
      </c>
      <c r="CW171">
        <f>ROUND(Y171*Source!I210*DO171,7)</f>
        <v>0</v>
      </c>
      <c r="CX171">
        <f>ROUND(Y171*Source!I210,7)</f>
        <v>0</v>
      </c>
      <c r="CY171">
        <f>AB171</f>
        <v>19.5</v>
      </c>
      <c r="CZ171">
        <f>AF171</f>
        <v>14.13</v>
      </c>
      <c r="DA171">
        <f>AJ171</f>
        <v>1.38</v>
      </c>
      <c r="DB171">
        <f t="shared" si="62"/>
        <v>17.95</v>
      </c>
      <c r="DC171">
        <f t="shared" si="63"/>
        <v>0</v>
      </c>
      <c r="DD171" t="s">
        <v>3</v>
      </c>
      <c r="DE171" t="s">
        <v>3</v>
      </c>
      <c r="DF171">
        <f>ROUND(ROUND(AE171,2)*CX171,2)</f>
        <v>0</v>
      </c>
      <c r="DG171">
        <f>ROUND(ROUND(AF171*AJ171,2)*CX171,2)</f>
        <v>0</v>
      </c>
      <c r="DH171">
        <f t="shared" si="55"/>
        <v>0</v>
      </c>
      <c r="DI171">
        <f t="shared" si="56"/>
        <v>0</v>
      </c>
      <c r="DJ171">
        <f>DG171+DH171</f>
        <v>0</v>
      </c>
      <c r="DK171">
        <v>0</v>
      </c>
      <c r="DL171" t="s">
        <v>3</v>
      </c>
      <c r="DM171">
        <v>0</v>
      </c>
      <c r="DN171" t="s">
        <v>3</v>
      </c>
      <c r="DO171">
        <v>0</v>
      </c>
    </row>
    <row r="172" spans="1:119" x14ac:dyDescent="0.2">
      <c r="A172">
        <f>ROW(Source!A210)</f>
        <v>210</v>
      </c>
      <c r="B172">
        <v>32945098</v>
      </c>
      <c r="C172">
        <v>32952989</v>
      </c>
      <c r="D172">
        <v>31966811</v>
      </c>
      <c r="E172">
        <v>1</v>
      </c>
      <c r="F172">
        <v>1</v>
      </c>
      <c r="G172">
        <v>1</v>
      </c>
      <c r="H172">
        <v>2</v>
      </c>
      <c r="I172" t="s">
        <v>858</v>
      </c>
      <c r="J172" t="s">
        <v>859</v>
      </c>
      <c r="K172" t="s">
        <v>860</v>
      </c>
      <c r="L172">
        <v>1368</v>
      </c>
      <c r="N172">
        <v>1011</v>
      </c>
      <c r="O172" t="s">
        <v>854</v>
      </c>
      <c r="P172" t="s">
        <v>854</v>
      </c>
      <c r="Q172">
        <v>1</v>
      </c>
      <c r="W172">
        <v>0</v>
      </c>
      <c r="X172">
        <v>-1152394969</v>
      </c>
      <c r="Y172">
        <f t="shared" si="61"/>
        <v>0.02</v>
      </c>
      <c r="AA172">
        <v>0</v>
      </c>
      <c r="AB172">
        <v>605.36</v>
      </c>
      <c r="AC172">
        <v>502.98</v>
      </c>
      <c r="AD172">
        <v>0</v>
      </c>
      <c r="AE172">
        <v>0</v>
      </c>
      <c r="AF172">
        <v>605.36</v>
      </c>
      <c r="AG172">
        <v>502.98</v>
      </c>
      <c r="AH172">
        <v>0</v>
      </c>
      <c r="AI172">
        <v>1</v>
      </c>
      <c r="AJ172">
        <v>1</v>
      </c>
      <c r="AK172">
        <v>1</v>
      </c>
      <c r="AL172">
        <v>1</v>
      </c>
      <c r="AM172">
        <v>-2</v>
      </c>
      <c r="AN172">
        <v>0</v>
      </c>
      <c r="AO172">
        <v>0</v>
      </c>
      <c r="AP172">
        <v>0</v>
      </c>
      <c r="AQ172">
        <v>1</v>
      </c>
      <c r="AR172">
        <v>0</v>
      </c>
      <c r="AS172" t="s">
        <v>3</v>
      </c>
      <c r="AT172">
        <v>0.02</v>
      </c>
      <c r="AU172" t="s">
        <v>3</v>
      </c>
      <c r="AV172">
        <v>1</v>
      </c>
      <c r="AW172">
        <v>2</v>
      </c>
      <c r="AX172">
        <v>32952993</v>
      </c>
      <c r="AY172">
        <v>1</v>
      </c>
      <c r="AZ172">
        <v>0</v>
      </c>
      <c r="BA172">
        <v>172</v>
      </c>
      <c r="BB172">
        <v>1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12.107200000000001</v>
      </c>
      <c r="BL172">
        <v>10.059600000000001</v>
      </c>
      <c r="BM172">
        <v>0</v>
      </c>
      <c r="BN172">
        <v>0</v>
      </c>
      <c r="BO172">
        <v>0.02</v>
      </c>
      <c r="BP172">
        <v>1</v>
      </c>
      <c r="BQ172">
        <v>0</v>
      </c>
      <c r="BR172">
        <v>12.107200000000001</v>
      </c>
      <c r="BS172">
        <v>10.059600000000001</v>
      </c>
      <c r="BT172">
        <v>0</v>
      </c>
      <c r="BU172">
        <v>0</v>
      </c>
      <c r="BV172">
        <v>0.02</v>
      </c>
      <c r="BW172">
        <v>1</v>
      </c>
      <c r="CV172">
        <v>0</v>
      </c>
      <c r="CW172">
        <f>ROUND(Y172*Source!I210*DO172,7)</f>
        <v>0</v>
      </c>
      <c r="CX172">
        <f>ROUND(Y172*Source!I210,7)</f>
        <v>0</v>
      </c>
      <c r="CY172">
        <f>AB172</f>
        <v>605.36</v>
      </c>
      <c r="CZ172">
        <f>AF172</f>
        <v>605.36</v>
      </c>
      <c r="DA172">
        <f>AJ172</f>
        <v>1</v>
      </c>
      <c r="DB172">
        <f t="shared" si="62"/>
        <v>12.11</v>
      </c>
      <c r="DC172">
        <f t="shared" si="63"/>
        <v>10.06</v>
      </c>
      <c r="DD172" t="s">
        <v>3</v>
      </c>
      <c r="DE172" t="s">
        <v>3</v>
      </c>
      <c r="DF172">
        <f>ROUND(ROUND(AE172,2)*CX172,2)</f>
        <v>0</v>
      </c>
      <c r="DG172">
        <f t="shared" ref="DG172:DG183" si="65">ROUND(ROUND(AF172,2)*CX172,2)</f>
        <v>0</v>
      </c>
      <c r="DH172">
        <f t="shared" si="55"/>
        <v>0</v>
      </c>
      <c r="DI172">
        <f t="shared" si="56"/>
        <v>0</v>
      </c>
      <c r="DJ172">
        <f>DG172+DH172</f>
        <v>0</v>
      </c>
      <c r="DK172">
        <v>1</v>
      </c>
      <c r="DL172" t="s">
        <v>861</v>
      </c>
      <c r="DM172">
        <v>4</v>
      </c>
      <c r="DN172" t="s">
        <v>848</v>
      </c>
      <c r="DO172">
        <v>1</v>
      </c>
    </row>
    <row r="173" spans="1:119" x14ac:dyDescent="0.2">
      <c r="A173">
        <f>ROW(Source!A210)</f>
        <v>210</v>
      </c>
      <c r="B173">
        <v>32945098</v>
      </c>
      <c r="C173">
        <v>32952989</v>
      </c>
      <c r="D173">
        <v>31910697</v>
      </c>
      <c r="E173">
        <v>1</v>
      </c>
      <c r="F173">
        <v>1</v>
      </c>
      <c r="G173">
        <v>1</v>
      </c>
      <c r="H173">
        <v>3</v>
      </c>
      <c r="I173" t="s">
        <v>951</v>
      </c>
      <c r="J173" t="s">
        <v>952</v>
      </c>
      <c r="K173" t="s">
        <v>953</v>
      </c>
      <c r="L173">
        <v>1339</v>
      </c>
      <c r="N173">
        <v>1007</v>
      </c>
      <c r="O173" t="s">
        <v>639</v>
      </c>
      <c r="P173" t="s">
        <v>639</v>
      </c>
      <c r="Q173">
        <v>1</v>
      </c>
      <c r="W173">
        <v>0</v>
      </c>
      <c r="X173">
        <v>-1879317523</v>
      </c>
      <c r="Y173">
        <f t="shared" si="61"/>
        <v>0.29299999999999998</v>
      </c>
      <c r="AA173">
        <v>32.85</v>
      </c>
      <c r="AB173">
        <v>0</v>
      </c>
      <c r="AC173">
        <v>0</v>
      </c>
      <c r="AD173">
        <v>0</v>
      </c>
      <c r="AE173">
        <v>35.71</v>
      </c>
      <c r="AF173">
        <v>0</v>
      </c>
      <c r="AG173">
        <v>0</v>
      </c>
      <c r="AH173">
        <v>0</v>
      </c>
      <c r="AI173">
        <v>0.92</v>
      </c>
      <c r="AJ173">
        <v>1</v>
      </c>
      <c r="AK173">
        <v>1</v>
      </c>
      <c r="AL173">
        <v>1</v>
      </c>
      <c r="AM173">
        <v>2</v>
      </c>
      <c r="AN173">
        <v>0</v>
      </c>
      <c r="AO173">
        <v>0</v>
      </c>
      <c r="AP173">
        <v>0</v>
      </c>
      <c r="AQ173">
        <v>1</v>
      </c>
      <c r="AR173">
        <v>0</v>
      </c>
      <c r="AS173" t="s">
        <v>3</v>
      </c>
      <c r="AT173">
        <v>0.29299999999999998</v>
      </c>
      <c r="AU173" t="s">
        <v>3</v>
      </c>
      <c r="AV173">
        <v>0</v>
      </c>
      <c r="AW173">
        <v>2</v>
      </c>
      <c r="AX173">
        <v>32952994</v>
      </c>
      <c r="AY173">
        <v>1</v>
      </c>
      <c r="AZ173">
        <v>0</v>
      </c>
      <c r="BA173">
        <v>173</v>
      </c>
      <c r="BB173">
        <v>1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10.46303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1</v>
      </c>
      <c r="BQ173">
        <v>10.46303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1</v>
      </c>
      <c r="CV173">
        <v>0</v>
      </c>
      <c r="CW173">
        <v>0</v>
      </c>
      <c r="CX173">
        <f>ROUND(Y173*Source!I210,7)</f>
        <v>0</v>
      </c>
      <c r="CY173">
        <f t="shared" ref="CY173:CY181" si="66">AA173</f>
        <v>32.85</v>
      </c>
      <c r="CZ173">
        <f t="shared" ref="CZ173:CZ181" si="67">AE173</f>
        <v>35.71</v>
      </c>
      <c r="DA173">
        <f t="shared" ref="DA173:DA181" si="68">AI173</f>
        <v>0.92</v>
      </c>
      <c r="DB173">
        <f t="shared" si="62"/>
        <v>10.46</v>
      </c>
      <c r="DC173">
        <f t="shared" si="63"/>
        <v>0</v>
      </c>
      <c r="DD173" t="s">
        <v>3</v>
      </c>
      <c r="DE173" t="s">
        <v>3</v>
      </c>
      <c r="DF173">
        <f>ROUND(ROUND(AE173*AI173,2)*CX173,2)</f>
        <v>0</v>
      </c>
      <c r="DG173">
        <f t="shared" si="65"/>
        <v>0</v>
      </c>
      <c r="DH173">
        <f t="shared" si="55"/>
        <v>0</v>
      </c>
      <c r="DI173">
        <f t="shared" si="56"/>
        <v>0</v>
      </c>
      <c r="DJ173">
        <f t="shared" ref="DJ173:DJ181" si="69">DF173</f>
        <v>0</v>
      </c>
      <c r="DK173">
        <v>0</v>
      </c>
      <c r="DL173" t="s">
        <v>3</v>
      </c>
      <c r="DM173">
        <v>0</v>
      </c>
      <c r="DN173" t="s">
        <v>3</v>
      </c>
      <c r="DO173">
        <v>0</v>
      </c>
    </row>
    <row r="174" spans="1:119" x14ac:dyDescent="0.2">
      <c r="A174">
        <f>ROW(Source!A210)</f>
        <v>210</v>
      </c>
      <c r="B174">
        <v>32945098</v>
      </c>
      <c r="C174">
        <v>32952989</v>
      </c>
      <c r="D174">
        <v>31910709</v>
      </c>
      <c r="E174">
        <v>1</v>
      </c>
      <c r="F174">
        <v>1</v>
      </c>
      <c r="G174">
        <v>1</v>
      </c>
      <c r="H174">
        <v>3</v>
      </c>
      <c r="I174" t="s">
        <v>865</v>
      </c>
      <c r="J174" t="s">
        <v>866</v>
      </c>
      <c r="K174" t="s">
        <v>867</v>
      </c>
      <c r="L174">
        <v>1383</v>
      </c>
      <c r="N174">
        <v>1013</v>
      </c>
      <c r="O174" t="s">
        <v>868</v>
      </c>
      <c r="P174" t="s">
        <v>868</v>
      </c>
      <c r="Q174">
        <v>1</v>
      </c>
      <c r="W174">
        <v>0</v>
      </c>
      <c r="X174">
        <v>-2119218604</v>
      </c>
      <c r="Y174">
        <f t="shared" si="61"/>
        <v>2.4828000000000001</v>
      </c>
      <c r="AA174">
        <v>6.38</v>
      </c>
      <c r="AB174">
        <v>0</v>
      </c>
      <c r="AC174">
        <v>0</v>
      </c>
      <c r="AD174">
        <v>0</v>
      </c>
      <c r="AE174">
        <v>6.38</v>
      </c>
      <c r="AF174">
        <v>0</v>
      </c>
      <c r="AG174">
        <v>0</v>
      </c>
      <c r="AH174">
        <v>0</v>
      </c>
      <c r="AI174">
        <v>1</v>
      </c>
      <c r="AJ174">
        <v>1</v>
      </c>
      <c r="AK174">
        <v>1</v>
      </c>
      <c r="AL174">
        <v>1</v>
      </c>
      <c r="AM174">
        <v>-2</v>
      </c>
      <c r="AN174">
        <v>0</v>
      </c>
      <c r="AO174">
        <v>0</v>
      </c>
      <c r="AP174">
        <v>0</v>
      </c>
      <c r="AQ174">
        <v>1</v>
      </c>
      <c r="AR174">
        <v>0</v>
      </c>
      <c r="AS174" t="s">
        <v>3</v>
      </c>
      <c r="AT174">
        <v>2.4828000000000001</v>
      </c>
      <c r="AU174" t="s">
        <v>3</v>
      </c>
      <c r="AV174">
        <v>0</v>
      </c>
      <c r="AW174">
        <v>2</v>
      </c>
      <c r="AX174">
        <v>32952995</v>
      </c>
      <c r="AY174">
        <v>1</v>
      </c>
      <c r="AZ174">
        <v>0</v>
      </c>
      <c r="BA174">
        <v>174</v>
      </c>
      <c r="BB174">
        <v>1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15.840264000000001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1</v>
      </c>
      <c r="BQ174">
        <v>15.840264000000001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1</v>
      </c>
      <c r="CV174">
        <v>0</v>
      </c>
      <c r="CW174">
        <v>0</v>
      </c>
      <c r="CX174">
        <f>ROUND(Y174*Source!I210,7)</f>
        <v>0</v>
      </c>
      <c r="CY174">
        <f t="shared" si="66"/>
        <v>6.38</v>
      </c>
      <c r="CZ174">
        <f t="shared" si="67"/>
        <v>6.38</v>
      </c>
      <c r="DA174">
        <f t="shared" si="68"/>
        <v>1</v>
      </c>
      <c r="DB174">
        <f t="shared" si="62"/>
        <v>15.84</v>
      </c>
      <c r="DC174">
        <f t="shared" si="63"/>
        <v>0</v>
      </c>
      <c r="DD174" t="s">
        <v>3</v>
      </c>
      <c r="DE174" t="s">
        <v>3</v>
      </c>
      <c r="DF174">
        <f>ROUND(ROUND(AE174,2)*CX174,2)</f>
        <v>0</v>
      </c>
      <c r="DG174">
        <f t="shared" si="65"/>
        <v>0</v>
      </c>
      <c r="DH174">
        <f t="shared" si="55"/>
        <v>0</v>
      </c>
      <c r="DI174">
        <f t="shared" si="56"/>
        <v>0</v>
      </c>
      <c r="DJ174">
        <f t="shared" si="69"/>
        <v>0</v>
      </c>
      <c r="DK174">
        <v>1</v>
      </c>
      <c r="DL174" t="s">
        <v>3</v>
      </c>
      <c r="DM174">
        <v>0</v>
      </c>
      <c r="DN174" t="s">
        <v>3</v>
      </c>
      <c r="DO174">
        <v>0</v>
      </c>
    </row>
    <row r="175" spans="1:119" x14ac:dyDescent="0.2">
      <c r="A175">
        <f>ROW(Source!A210)</f>
        <v>210</v>
      </c>
      <c r="B175">
        <v>32945098</v>
      </c>
      <c r="C175">
        <v>32952989</v>
      </c>
      <c r="D175">
        <v>31912355</v>
      </c>
      <c r="E175">
        <v>1</v>
      </c>
      <c r="F175">
        <v>1</v>
      </c>
      <c r="G175">
        <v>1</v>
      </c>
      <c r="H175">
        <v>3</v>
      </c>
      <c r="I175" t="s">
        <v>978</v>
      </c>
      <c r="J175" t="s">
        <v>979</v>
      </c>
      <c r="K175" t="s">
        <v>980</v>
      </c>
      <c r="L175">
        <v>1407</v>
      </c>
      <c r="N175">
        <v>1013</v>
      </c>
      <c r="O175" t="s">
        <v>981</v>
      </c>
      <c r="P175" t="s">
        <v>981</v>
      </c>
      <c r="Q175">
        <v>1</v>
      </c>
      <c r="W175">
        <v>0</v>
      </c>
      <c r="X175">
        <v>-325909799</v>
      </c>
      <c r="Y175">
        <f t="shared" si="61"/>
        <v>0.16700000000000001</v>
      </c>
      <c r="AA175">
        <v>730.18</v>
      </c>
      <c r="AB175">
        <v>0</v>
      </c>
      <c r="AC175">
        <v>0</v>
      </c>
      <c r="AD175">
        <v>0</v>
      </c>
      <c r="AE175">
        <v>584.14</v>
      </c>
      <c r="AF175">
        <v>0</v>
      </c>
      <c r="AG175">
        <v>0</v>
      </c>
      <c r="AH175">
        <v>0</v>
      </c>
      <c r="AI175">
        <v>1.25</v>
      </c>
      <c r="AJ175">
        <v>1</v>
      </c>
      <c r="AK175">
        <v>1</v>
      </c>
      <c r="AL175">
        <v>1</v>
      </c>
      <c r="AM175">
        <v>2</v>
      </c>
      <c r="AN175">
        <v>0</v>
      </c>
      <c r="AO175">
        <v>0</v>
      </c>
      <c r="AP175">
        <v>0</v>
      </c>
      <c r="AQ175">
        <v>1</v>
      </c>
      <c r="AR175">
        <v>0</v>
      </c>
      <c r="AS175" t="s">
        <v>3</v>
      </c>
      <c r="AT175">
        <v>0.16700000000000001</v>
      </c>
      <c r="AU175" t="s">
        <v>3</v>
      </c>
      <c r="AV175">
        <v>0</v>
      </c>
      <c r="AW175">
        <v>2</v>
      </c>
      <c r="AX175">
        <v>32952996</v>
      </c>
      <c r="AY175">
        <v>1</v>
      </c>
      <c r="AZ175">
        <v>0</v>
      </c>
      <c r="BA175">
        <v>175</v>
      </c>
      <c r="BB175">
        <v>1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97.551380000000009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1</v>
      </c>
      <c r="BQ175">
        <v>97.551380000000009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1</v>
      </c>
      <c r="CV175">
        <v>0</v>
      </c>
      <c r="CW175">
        <v>0</v>
      </c>
      <c r="CX175">
        <f>ROUND(Y175*Source!I210,7)</f>
        <v>0</v>
      </c>
      <c r="CY175">
        <f t="shared" si="66"/>
        <v>730.18</v>
      </c>
      <c r="CZ175">
        <f t="shared" si="67"/>
        <v>584.14</v>
      </c>
      <c r="DA175">
        <f t="shared" si="68"/>
        <v>1.25</v>
      </c>
      <c r="DB175">
        <f t="shared" si="62"/>
        <v>97.55</v>
      </c>
      <c r="DC175">
        <f t="shared" si="63"/>
        <v>0</v>
      </c>
      <c r="DD175" t="s">
        <v>3</v>
      </c>
      <c r="DE175" t="s">
        <v>3</v>
      </c>
      <c r="DF175">
        <f>ROUND(ROUND(AE175*AI175,2)*CX175,2)</f>
        <v>0</v>
      </c>
      <c r="DG175">
        <f t="shared" si="65"/>
        <v>0</v>
      </c>
      <c r="DH175">
        <f t="shared" si="55"/>
        <v>0</v>
      </c>
      <c r="DI175">
        <f t="shared" si="56"/>
        <v>0</v>
      </c>
      <c r="DJ175">
        <f t="shared" si="69"/>
        <v>0</v>
      </c>
      <c r="DK175">
        <v>0</v>
      </c>
      <c r="DL175" t="s">
        <v>3</v>
      </c>
      <c r="DM175">
        <v>0</v>
      </c>
      <c r="DN175" t="s">
        <v>3</v>
      </c>
      <c r="DO175">
        <v>0</v>
      </c>
    </row>
    <row r="176" spans="1:119" x14ac:dyDescent="0.2">
      <c r="A176">
        <f>ROW(Source!A210)</f>
        <v>210</v>
      </c>
      <c r="B176">
        <v>32945098</v>
      </c>
      <c r="C176">
        <v>32952989</v>
      </c>
      <c r="D176">
        <v>31912497</v>
      </c>
      <c r="E176">
        <v>1</v>
      </c>
      <c r="F176">
        <v>1</v>
      </c>
      <c r="G176">
        <v>1</v>
      </c>
      <c r="H176">
        <v>3</v>
      </c>
      <c r="I176" t="s">
        <v>982</v>
      </c>
      <c r="J176" t="s">
        <v>983</v>
      </c>
      <c r="K176" t="s">
        <v>984</v>
      </c>
      <c r="L176">
        <v>1348</v>
      </c>
      <c r="N176">
        <v>1009</v>
      </c>
      <c r="O176" t="s">
        <v>33</v>
      </c>
      <c r="P176" t="s">
        <v>33</v>
      </c>
      <c r="Q176">
        <v>1000</v>
      </c>
      <c r="W176">
        <v>0</v>
      </c>
      <c r="X176">
        <v>-2046494730</v>
      </c>
      <c r="Y176">
        <f t="shared" si="61"/>
        <v>3.1700000000000001E-3</v>
      </c>
      <c r="AA176">
        <v>138332.45000000001</v>
      </c>
      <c r="AB176">
        <v>0</v>
      </c>
      <c r="AC176">
        <v>0</v>
      </c>
      <c r="AD176">
        <v>0</v>
      </c>
      <c r="AE176">
        <v>150361.35999999999</v>
      </c>
      <c r="AF176">
        <v>0</v>
      </c>
      <c r="AG176">
        <v>0</v>
      </c>
      <c r="AH176">
        <v>0</v>
      </c>
      <c r="AI176">
        <v>0.92</v>
      </c>
      <c r="AJ176">
        <v>1</v>
      </c>
      <c r="AK176">
        <v>1</v>
      </c>
      <c r="AL176">
        <v>1</v>
      </c>
      <c r="AM176">
        <v>2</v>
      </c>
      <c r="AN176">
        <v>0</v>
      </c>
      <c r="AO176">
        <v>0</v>
      </c>
      <c r="AP176">
        <v>0</v>
      </c>
      <c r="AQ176">
        <v>1</v>
      </c>
      <c r="AR176">
        <v>0</v>
      </c>
      <c r="AS176" t="s">
        <v>3</v>
      </c>
      <c r="AT176">
        <v>3.1700000000000001E-3</v>
      </c>
      <c r="AU176" t="s">
        <v>3</v>
      </c>
      <c r="AV176">
        <v>0</v>
      </c>
      <c r="AW176">
        <v>2</v>
      </c>
      <c r="AX176">
        <v>32952997</v>
      </c>
      <c r="AY176">
        <v>1</v>
      </c>
      <c r="AZ176">
        <v>0</v>
      </c>
      <c r="BA176">
        <v>176</v>
      </c>
      <c r="BB176">
        <v>1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476.64551119999999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1</v>
      </c>
      <c r="BQ176">
        <v>476.64551119999999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1</v>
      </c>
      <c r="CV176">
        <v>0</v>
      </c>
      <c r="CW176">
        <v>0</v>
      </c>
      <c r="CX176">
        <f>ROUND(Y176*Source!I210,7)</f>
        <v>0</v>
      </c>
      <c r="CY176">
        <f t="shared" si="66"/>
        <v>138332.45000000001</v>
      </c>
      <c r="CZ176">
        <f t="shared" si="67"/>
        <v>150361.35999999999</v>
      </c>
      <c r="DA176">
        <f t="shared" si="68"/>
        <v>0.92</v>
      </c>
      <c r="DB176">
        <f t="shared" si="62"/>
        <v>476.65</v>
      </c>
      <c r="DC176">
        <f t="shared" si="63"/>
        <v>0</v>
      </c>
      <c r="DD176" t="s">
        <v>3</v>
      </c>
      <c r="DE176" t="s">
        <v>3</v>
      </c>
      <c r="DF176">
        <f>ROUND(ROUND(AE176*AI176,2)*CX176,2)</f>
        <v>0</v>
      </c>
      <c r="DG176">
        <f t="shared" si="65"/>
        <v>0</v>
      </c>
      <c r="DH176">
        <f t="shared" si="55"/>
        <v>0</v>
      </c>
      <c r="DI176">
        <f t="shared" si="56"/>
        <v>0</v>
      </c>
      <c r="DJ176">
        <f t="shared" si="69"/>
        <v>0</v>
      </c>
      <c r="DK176">
        <v>0</v>
      </c>
      <c r="DL176" t="s">
        <v>3</v>
      </c>
      <c r="DM176">
        <v>0</v>
      </c>
      <c r="DN176" t="s">
        <v>3</v>
      </c>
      <c r="DO176">
        <v>0</v>
      </c>
    </row>
    <row r="177" spans="1:119" x14ac:dyDescent="0.2">
      <c r="A177">
        <f>ROW(Source!A210)</f>
        <v>210</v>
      </c>
      <c r="B177">
        <v>32945098</v>
      </c>
      <c r="C177">
        <v>32952989</v>
      </c>
      <c r="D177">
        <v>31839350</v>
      </c>
      <c r="E177">
        <v>114</v>
      </c>
      <c r="F177">
        <v>1</v>
      </c>
      <c r="G177">
        <v>1</v>
      </c>
      <c r="H177">
        <v>3</v>
      </c>
      <c r="I177" t="s">
        <v>368</v>
      </c>
      <c r="J177" t="s">
        <v>3</v>
      </c>
      <c r="K177" t="s">
        <v>369</v>
      </c>
      <c r="L177">
        <v>1371</v>
      </c>
      <c r="N177">
        <v>1013</v>
      </c>
      <c r="O177" t="s">
        <v>370</v>
      </c>
      <c r="P177" t="s">
        <v>370</v>
      </c>
      <c r="Q177">
        <v>1</v>
      </c>
      <c r="W177">
        <v>0</v>
      </c>
      <c r="X177">
        <v>-371859885</v>
      </c>
      <c r="Y177">
        <f t="shared" si="61"/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1</v>
      </c>
      <c r="AJ177">
        <v>1</v>
      </c>
      <c r="AK177">
        <v>1</v>
      </c>
      <c r="AL177">
        <v>1</v>
      </c>
      <c r="AM177">
        <v>0</v>
      </c>
      <c r="AN177">
        <v>1</v>
      </c>
      <c r="AO177">
        <v>0</v>
      </c>
      <c r="AP177">
        <v>0</v>
      </c>
      <c r="AQ177">
        <v>0</v>
      </c>
      <c r="AR177">
        <v>0</v>
      </c>
      <c r="AS177" t="s">
        <v>3</v>
      </c>
      <c r="AT177">
        <v>0</v>
      </c>
      <c r="AU177" t="s">
        <v>3</v>
      </c>
      <c r="AV177">
        <v>0</v>
      </c>
      <c r="AW177">
        <v>2</v>
      </c>
      <c r="AX177">
        <v>32952998</v>
      </c>
      <c r="AY177">
        <v>1</v>
      </c>
      <c r="AZ177">
        <v>0</v>
      </c>
      <c r="BA177">
        <v>177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CV177">
        <v>0</v>
      </c>
      <c r="CW177">
        <v>0</v>
      </c>
      <c r="CX177">
        <f>ROUND(Y177*Source!I210,7)</f>
        <v>0</v>
      </c>
      <c r="CY177">
        <f t="shared" si="66"/>
        <v>0</v>
      </c>
      <c r="CZ177">
        <f t="shared" si="67"/>
        <v>0</v>
      </c>
      <c r="DA177">
        <f t="shared" si="68"/>
        <v>1</v>
      </c>
      <c r="DB177">
        <f t="shared" si="62"/>
        <v>0</v>
      </c>
      <c r="DC177">
        <f t="shared" si="63"/>
        <v>0</v>
      </c>
      <c r="DD177" t="s">
        <v>3</v>
      </c>
      <c r="DE177" t="s">
        <v>3</v>
      </c>
      <c r="DF177">
        <f t="shared" ref="DF177:DF186" si="70">ROUND(ROUND(AE177,2)*CX177,2)</f>
        <v>0</v>
      </c>
      <c r="DG177">
        <f t="shared" si="65"/>
        <v>0</v>
      </c>
      <c r="DH177">
        <f t="shared" si="55"/>
        <v>0</v>
      </c>
      <c r="DI177">
        <f t="shared" si="56"/>
        <v>0</v>
      </c>
      <c r="DJ177">
        <f t="shared" si="69"/>
        <v>0</v>
      </c>
      <c r="DK177">
        <v>0</v>
      </c>
      <c r="DL177" t="s">
        <v>3</v>
      </c>
      <c r="DM177">
        <v>0</v>
      </c>
      <c r="DN177" t="s">
        <v>3</v>
      </c>
      <c r="DO177">
        <v>0</v>
      </c>
    </row>
    <row r="178" spans="1:119" x14ac:dyDescent="0.2">
      <c r="A178">
        <f>ROW(Source!A210)</f>
        <v>210</v>
      </c>
      <c r="B178">
        <v>32945098</v>
      </c>
      <c r="C178">
        <v>32952989</v>
      </c>
      <c r="D178">
        <v>31842667</v>
      </c>
      <c r="E178">
        <v>114</v>
      </c>
      <c r="F178">
        <v>1</v>
      </c>
      <c r="G178">
        <v>1</v>
      </c>
      <c r="H178">
        <v>3</v>
      </c>
      <c r="I178" t="s">
        <v>372</v>
      </c>
      <c r="J178" t="s">
        <v>3</v>
      </c>
      <c r="K178" t="s">
        <v>373</v>
      </c>
      <c r="L178">
        <v>1371</v>
      </c>
      <c r="N178">
        <v>1013</v>
      </c>
      <c r="O178" t="s">
        <v>370</v>
      </c>
      <c r="P178" t="s">
        <v>370</v>
      </c>
      <c r="Q178">
        <v>1</v>
      </c>
      <c r="W178">
        <v>0</v>
      </c>
      <c r="X178">
        <v>-194554667</v>
      </c>
      <c r="Y178">
        <f t="shared" si="61"/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1</v>
      </c>
      <c r="AJ178">
        <v>1</v>
      </c>
      <c r="AK178">
        <v>1</v>
      </c>
      <c r="AL178">
        <v>1</v>
      </c>
      <c r="AM178">
        <v>0</v>
      </c>
      <c r="AN178">
        <v>1</v>
      </c>
      <c r="AO178">
        <v>0</v>
      </c>
      <c r="AP178">
        <v>0</v>
      </c>
      <c r="AQ178">
        <v>0</v>
      </c>
      <c r="AR178">
        <v>0</v>
      </c>
      <c r="AS178" t="s">
        <v>3</v>
      </c>
      <c r="AT178">
        <v>0</v>
      </c>
      <c r="AU178" t="s">
        <v>3</v>
      </c>
      <c r="AV178">
        <v>0</v>
      </c>
      <c r="AW178">
        <v>2</v>
      </c>
      <c r="AX178">
        <v>32952999</v>
      </c>
      <c r="AY178">
        <v>1</v>
      </c>
      <c r="AZ178">
        <v>0</v>
      </c>
      <c r="BA178">
        <v>178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CV178">
        <v>0</v>
      </c>
      <c r="CW178">
        <v>0</v>
      </c>
      <c r="CX178">
        <f>ROUND(Y178*Source!I210,7)</f>
        <v>0</v>
      </c>
      <c r="CY178">
        <f t="shared" si="66"/>
        <v>0</v>
      </c>
      <c r="CZ178">
        <f t="shared" si="67"/>
        <v>0</v>
      </c>
      <c r="DA178">
        <f t="shared" si="68"/>
        <v>1</v>
      </c>
      <c r="DB178">
        <f t="shared" si="62"/>
        <v>0</v>
      </c>
      <c r="DC178">
        <f t="shared" si="63"/>
        <v>0</v>
      </c>
      <c r="DD178" t="s">
        <v>3</v>
      </c>
      <c r="DE178" t="s">
        <v>3</v>
      </c>
      <c r="DF178">
        <f t="shared" si="70"/>
        <v>0</v>
      </c>
      <c r="DG178">
        <f t="shared" si="65"/>
        <v>0</v>
      </c>
      <c r="DH178">
        <f t="shared" si="55"/>
        <v>0</v>
      </c>
      <c r="DI178">
        <f t="shared" si="56"/>
        <v>0</v>
      </c>
      <c r="DJ178">
        <f t="shared" si="69"/>
        <v>0</v>
      </c>
      <c r="DK178">
        <v>0</v>
      </c>
      <c r="DL178" t="s">
        <v>3</v>
      </c>
      <c r="DM178">
        <v>0</v>
      </c>
      <c r="DN178" t="s">
        <v>3</v>
      </c>
      <c r="DO178">
        <v>0</v>
      </c>
    </row>
    <row r="179" spans="1:119" x14ac:dyDescent="0.2">
      <c r="A179">
        <f>ROW(Source!A210)</f>
        <v>210</v>
      </c>
      <c r="B179">
        <v>32945098</v>
      </c>
      <c r="C179">
        <v>32952989</v>
      </c>
      <c r="D179">
        <v>31843818</v>
      </c>
      <c r="E179">
        <v>114</v>
      </c>
      <c r="F179">
        <v>1</v>
      </c>
      <c r="G179">
        <v>1</v>
      </c>
      <c r="H179">
        <v>3</v>
      </c>
      <c r="I179" t="s">
        <v>375</v>
      </c>
      <c r="J179" t="s">
        <v>3</v>
      </c>
      <c r="K179" t="s">
        <v>376</v>
      </c>
      <c r="L179">
        <v>1455</v>
      </c>
      <c r="N179">
        <v>1013</v>
      </c>
      <c r="O179" t="s">
        <v>377</v>
      </c>
      <c r="P179" t="s">
        <v>377</v>
      </c>
      <c r="Q179">
        <v>1</v>
      </c>
      <c r="W179">
        <v>0</v>
      </c>
      <c r="X179">
        <v>-1398705537</v>
      </c>
      <c r="Y179">
        <f t="shared" si="61"/>
        <v>16.7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1</v>
      </c>
      <c r="AJ179">
        <v>1</v>
      </c>
      <c r="AK179">
        <v>1</v>
      </c>
      <c r="AL179">
        <v>1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 t="s">
        <v>3</v>
      </c>
      <c r="AT179">
        <v>16.7</v>
      </c>
      <c r="AU179" t="s">
        <v>3</v>
      </c>
      <c r="AV179">
        <v>0</v>
      </c>
      <c r="AW179">
        <v>2</v>
      </c>
      <c r="AX179">
        <v>32953000</v>
      </c>
      <c r="AY179">
        <v>1</v>
      </c>
      <c r="AZ179">
        <v>0</v>
      </c>
      <c r="BA179">
        <v>179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CV179">
        <v>0</v>
      </c>
      <c r="CW179">
        <v>0</v>
      </c>
      <c r="CX179">
        <f>ROUND(Y179*Source!I210,7)</f>
        <v>0</v>
      </c>
      <c r="CY179">
        <f t="shared" si="66"/>
        <v>0</v>
      </c>
      <c r="CZ179">
        <f t="shared" si="67"/>
        <v>0</v>
      </c>
      <c r="DA179">
        <f t="shared" si="68"/>
        <v>1</v>
      </c>
      <c r="DB179">
        <f t="shared" si="62"/>
        <v>0</v>
      </c>
      <c r="DC179">
        <f t="shared" si="63"/>
        <v>0</v>
      </c>
      <c r="DD179" t="s">
        <v>3</v>
      </c>
      <c r="DE179" t="s">
        <v>3</v>
      </c>
      <c r="DF179">
        <f t="shared" si="70"/>
        <v>0</v>
      </c>
      <c r="DG179">
        <f t="shared" si="65"/>
        <v>0</v>
      </c>
      <c r="DH179">
        <f t="shared" si="55"/>
        <v>0</v>
      </c>
      <c r="DI179">
        <f t="shared" si="56"/>
        <v>0</v>
      </c>
      <c r="DJ179">
        <f t="shared" si="69"/>
        <v>0</v>
      </c>
      <c r="DK179">
        <v>0</v>
      </c>
      <c r="DL179" t="s">
        <v>3</v>
      </c>
      <c r="DM179">
        <v>0</v>
      </c>
      <c r="DN179" t="s">
        <v>3</v>
      </c>
      <c r="DO179">
        <v>0</v>
      </c>
    </row>
    <row r="180" spans="1:119" x14ac:dyDescent="0.2">
      <c r="A180">
        <f>ROW(Source!A210)</f>
        <v>210</v>
      </c>
      <c r="B180">
        <v>32945098</v>
      </c>
      <c r="C180">
        <v>32952989</v>
      </c>
      <c r="D180">
        <v>31843909</v>
      </c>
      <c r="E180">
        <v>114</v>
      </c>
      <c r="F180">
        <v>1</v>
      </c>
      <c r="G180">
        <v>1</v>
      </c>
      <c r="H180">
        <v>3</v>
      </c>
      <c r="I180" t="s">
        <v>379</v>
      </c>
      <c r="J180" t="s">
        <v>3</v>
      </c>
      <c r="K180" t="s">
        <v>380</v>
      </c>
      <c r="L180">
        <v>1301</v>
      </c>
      <c r="N180">
        <v>1003</v>
      </c>
      <c r="O180" t="s">
        <v>87</v>
      </c>
      <c r="P180" t="s">
        <v>87</v>
      </c>
      <c r="Q180">
        <v>1</v>
      </c>
      <c r="W180">
        <v>0</v>
      </c>
      <c r="X180">
        <v>-1272753211</v>
      </c>
      <c r="Y180">
        <f t="shared" si="61"/>
        <v>102.5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1</v>
      </c>
      <c r="AJ180">
        <v>1</v>
      </c>
      <c r="AK180">
        <v>1</v>
      </c>
      <c r="AL180">
        <v>1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 t="s">
        <v>3</v>
      </c>
      <c r="AT180">
        <v>102.5</v>
      </c>
      <c r="AU180" t="s">
        <v>3</v>
      </c>
      <c r="AV180">
        <v>0</v>
      </c>
      <c r="AW180">
        <v>2</v>
      </c>
      <c r="AX180">
        <v>32953001</v>
      </c>
      <c r="AY180">
        <v>1</v>
      </c>
      <c r="AZ180">
        <v>0</v>
      </c>
      <c r="BA180">
        <v>180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CV180">
        <v>0</v>
      </c>
      <c r="CW180">
        <v>0</v>
      </c>
      <c r="CX180">
        <f>ROUND(Y180*Source!I210,7)</f>
        <v>0</v>
      </c>
      <c r="CY180">
        <f t="shared" si="66"/>
        <v>0</v>
      </c>
      <c r="CZ180">
        <f t="shared" si="67"/>
        <v>0</v>
      </c>
      <c r="DA180">
        <f t="shared" si="68"/>
        <v>1</v>
      </c>
      <c r="DB180">
        <f t="shared" si="62"/>
        <v>0</v>
      </c>
      <c r="DC180">
        <f t="shared" si="63"/>
        <v>0</v>
      </c>
      <c r="DD180" t="s">
        <v>3</v>
      </c>
      <c r="DE180" t="s">
        <v>3</v>
      </c>
      <c r="DF180">
        <f t="shared" si="70"/>
        <v>0</v>
      </c>
      <c r="DG180">
        <f t="shared" si="65"/>
        <v>0</v>
      </c>
      <c r="DH180">
        <f t="shared" si="55"/>
        <v>0</v>
      </c>
      <c r="DI180">
        <f t="shared" si="56"/>
        <v>0</v>
      </c>
      <c r="DJ180">
        <f t="shared" si="69"/>
        <v>0</v>
      </c>
      <c r="DK180">
        <v>0</v>
      </c>
      <c r="DL180" t="s">
        <v>3</v>
      </c>
      <c r="DM180">
        <v>0</v>
      </c>
      <c r="DN180" t="s">
        <v>3</v>
      </c>
      <c r="DO180">
        <v>0</v>
      </c>
    </row>
    <row r="181" spans="1:119" x14ac:dyDescent="0.2">
      <c r="A181">
        <f>ROW(Source!A210)</f>
        <v>210</v>
      </c>
      <c r="B181">
        <v>32945098</v>
      </c>
      <c r="C181">
        <v>32952989</v>
      </c>
      <c r="D181">
        <v>31844022</v>
      </c>
      <c r="E181">
        <v>114</v>
      </c>
      <c r="F181">
        <v>1</v>
      </c>
      <c r="G181">
        <v>1</v>
      </c>
      <c r="H181">
        <v>3</v>
      </c>
      <c r="I181" t="s">
        <v>382</v>
      </c>
      <c r="J181" t="s">
        <v>3</v>
      </c>
      <c r="K181" t="s">
        <v>383</v>
      </c>
      <c r="L181">
        <v>1371</v>
      </c>
      <c r="N181">
        <v>1013</v>
      </c>
      <c r="O181" t="s">
        <v>370</v>
      </c>
      <c r="P181" t="s">
        <v>370</v>
      </c>
      <c r="Q181">
        <v>1</v>
      </c>
      <c r="W181">
        <v>0</v>
      </c>
      <c r="X181">
        <v>512223021</v>
      </c>
      <c r="Y181">
        <f t="shared" si="61"/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1</v>
      </c>
      <c r="AJ181">
        <v>1</v>
      </c>
      <c r="AK181">
        <v>1</v>
      </c>
      <c r="AL181">
        <v>1</v>
      </c>
      <c r="AM181">
        <v>0</v>
      </c>
      <c r="AN181">
        <v>1</v>
      </c>
      <c r="AO181">
        <v>0</v>
      </c>
      <c r="AP181">
        <v>0</v>
      </c>
      <c r="AQ181">
        <v>0</v>
      </c>
      <c r="AR181">
        <v>0</v>
      </c>
      <c r="AS181" t="s">
        <v>3</v>
      </c>
      <c r="AT181">
        <v>0</v>
      </c>
      <c r="AU181" t="s">
        <v>3</v>
      </c>
      <c r="AV181">
        <v>0</v>
      </c>
      <c r="AW181">
        <v>2</v>
      </c>
      <c r="AX181">
        <v>32953002</v>
      </c>
      <c r="AY181">
        <v>1</v>
      </c>
      <c r="AZ181">
        <v>0</v>
      </c>
      <c r="BA181">
        <v>181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CV181">
        <v>0</v>
      </c>
      <c r="CW181">
        <v>0</v>
      </c>
      <c r="CX181">
        <f>ROUND(Y181*Source!I210,7)</f>
        <v>0</v>
      </c>
      <c r="CY181">
        <f t="shared" si="66"/>
        <v>0</v>
      </c>
      <c r="CZ181">
        <f t="shared" si="67"/>
        <v>0</v>
      </c>
      <c r="DA181">
        <f t="shared" si="68"/>
        <v>1</v>
      </c>
      <c r="DB181">
        <f t="shared" si="62"/>
        <v>0</v>
      </c>
      <c r="DC181">
        <f t="shared" si="63"/>
        <v>0</v>
      </c>
      <c r="DD181" t="s">
        <v>3</v>
      </c>
      <c r="DE181" t="s">
        <v>3</v>
      </c>
      <c r="DF181">
        <f t="shared" si="70"/>
        <v>0</v>
      </c>
      <c r="DG181">
        <f t="shared" si="65"/>
        <v>0</v>
      </c>
      <c r="DH181">
        <f t="shared" si="55"/>
        <v>0</v>
      </c>
      <c r="DI181">
        <f t="shared" si="56"/>
        <v>0</v>
      </c>
      <c r="DJ181">
        <f t="shared" si="69"/>
        <v>0</v>
      </c>
      <c r="DK181">
        <v>0</v>
      </c>
      <c r="DL181" t="s">
        <v>3</v>
      </c>
      <c r="DM181">
        <v>0</v>
      </c>
      <c r="DN181" t="s">
        <v>3</v>
      </c>
      <c r="DO181">
        <v>0</v>
      </c>
    </row>
    <row r="182" spans="1:119" x14ac:dyDescent="0.2">
      <c r="A182">
        <f>ROW(Source!A216)</f>
        <v>216</v>
      </c>
      <c r="B182">
        <v>32945098</v>
      </c>
      <c r="C182">
        <v>32953008</v>
      </c>
      <c r="D182">
        <v>31838409</v>
      </c>
      <c r="E182">
        <v>114</v>
      </c>
      <c r="F182">
        <v>1</v>
      </c>
      <c r="G182">
        <v>1</v>
      </c>
      <c r="H182">
        <v>1</v>
      </c>
      <c r="I182" t="s">
        <v>942</v>
      </c>
      <c r="J182" t="s">
        <v>3</v>
      </c>
      <c r="K182" t="s">
        <v>943</v>
      </c>
      <c r="L182">
        <v>1191</v>
      </c>
      <c r="N182">
        <v>1013</v>
      </c>
      <c r="O182" t="s">
        <v>848</v>
      </c>
      <c r="P182" t="s">
        <v>848</v>
      </c>
      <c r="Q182">
        <v>1</v>
      </c>
      <c r="W182">
        <v>0</v>
      </c>
      <c r="X182">
        <v>44848675</v>
      </c>
      <c r="Y182">
        <f>(AT182*ROUND(1.15,7))</f>
        <v>15.156999999999998</v>
      </c>
      <c r="AA182">
        <v>0</v>
      </c>
      <c r="AB182">
        <v>0</v>
      </c>
      <c r="AC182">
        <v>0</v>
      </c>
      <c r="AD182">
        <v>491.72</v>
      </c>
      <c r="AE182">
        <v>0</v>
      </c>
      <c r="AF182">
        <v>0</v>
      </c>
      <c r="AG182">
        <v>0</v>
      </c>
      <c r="AH182">
        <v>491.72</v>
      </c>
      <c r="AI182">
        <v>1</v>
      </c>
      <c r="AJ182">
        <v>1</v>
      </c>
      <c r="AK182">
        <v>1</v>
      </c>
      <c r="AL182">
        <v>1</v>
      </c>
      <c r="AM182">
        <v>-2</v>
      </c>
      <c r="AN182">
        <v>0</v>
      </c>
      <c r="AO182">
        <v>0</v>
      </c>
      <c r="AP182">
        <v>1</v>
      </c>
      <c r="AQ182">
        <v>1</v>
      </c>
      <c r="AR182">
        <v>0</v>
      </c>
      <c r="AS182" t="s">
        <v>3</v>
      </c>
      <c r="AT182">
        <v>13.18</v>
      </c>
      <c r="AU182" t="s">
        <v>39</v>
      </c>
      <c r="AV182">
        <v>1</v>
      </c>
      <c r="AW182">
        <v>2</v>
      </c>
      <c r="AX182">
        <v>32953009</v>
      </c>
      <c r="AY182">
        <v>1</v>
      </c>
      <c r="AZ182">
        <v>0</v>
      </c>
      <c r="BA182">
        <v>182</v>
      </c>
      <c r="BB182">
        <v>1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6480.8696</v>
      </c>
      <c r="BN182">
        <v>13.18</v>
      </c>
      <c r="BO182">
        <v>0</v>
      </c>
      <c r="BP182">
        <v>1</v>
      </c>
      <c r="BQ182">
        <v>0</v>
      </c>
      <c r="BR182">
        <v>0</v>
      </c>
      <c r="BS182">
        <v>0</v>
      </c>
      <c r="BT182">
        <v>7453.0000399999999</v>
      </c>
      <c r="BU182">
        <v>15.156999999999998</v>
      </c>
      <c r="BV182">
        <v>0</v>
      </c>
      <c r="BW182">
        <v>1</v>
      </c>
      <c r="CU182">
        <f>ROUND(AT182*Source!I216*AH182*AL182,2)</f>
        <v>0</v>
      </c>
      <c r="CV182">
        <f>ROUND(Y182*Source!I216,7)</f>
        <v>0</v>
      </c>
      <c r="CW182">
        <v>0</v>
      </c>
      <c r="CX182">
        <f>ROUND(Y182*Source!I216,7)</f>
        <v>0</v>
      </c>
      <c r="CY182">
        <f>AD182</f>
        <v>491.72</v>
      </c>
      <c r="CZ182">
        <f>AH182</f>
        <v>491.72</v>
      </c>
      <c r="DA182">
        <f>AL182</f>
        <v>1</v>
      </c>
      <c r="DB182">
        <f>ROUND((ROUND(AT182*CZ182,2)*ROUND(1.15,7)),6)</f>
        <v>7453.0005000000001</v>
      </c>
      <c r="DC182">
        <f>ROUND((ROUND(AT182*AG182,2)*ROUND(1.15,7)),6)</f>
        <v>0</v>
      </c>
      <c r="DD182" t="s">
        <v>3</v>
      </c>
      <c r="DE182" t="s">
        <v>3</v>
      </c>
      <c r="DF182">
        <f t="shared" si="70"/>
        <v>0</v>
      </c>
      <c r="DG182">
        <f t="shared" si="65"/>
        <v>0</v>
      </c>
      <c r="DH182">
        <f t="shared" si="55"/>
        <v>0</v>
      </c>
      <c r="DI182">
        <f t="shared" si="56"/>
        <v>0</v>
      </c>
      <c r="DJ182">
        <f>DI182</f>
        <v>0</v>
      </c>
      <c r="DK182">
        <v>1</v>
      </c>
      <c r="DL182" t="s">
        <v>3</v>
      </c>
      <c r="DM182">
        <v>0</v>
      </c>
      <c r="DN182" t="s">
        <v>3</v>
      </c>
      <c r="DO182">
        <v>0</v>
      </c>
    </row>
    <row r="183" spans="1:119" x14ac:dyDescent="0.2">
      <c r="A183">
        <f>ROW(Source!A216)</f>
        <v>216</v>
      </c>
      <c r="B183">
        <v>32945098</v>
      </c>
      <c r="C183">
        <v>32953008</v>
      </c>
      <c r="D183">
        <v>31838589</v>
      </c>
      <c r="E183">
        <v>114</v>
      </c>
      <c r="F183">
        <v>1</v>
      </c>
      <c r="G183">
        <v>1</v>
      </c>
      <c r="H183">
        <v>1</v>
      </c>
      <c r="I183" t="s">
        <v>849</v>
      </c>
      <c r="J183" t="s">
        <v>3</v>
      </c>
      <c r="K183" t="s">
        <v>850</v>
      </c>
      <c r="L183">
        <v>1191</v>
      </c>
      <c r="N183">
        <v>1013</v>
      </c>
      <c r="O183" t="s">
        <v>848</v>
      </c>
      <c r="P183" t="s">
        <v>848</v>
      </c>
      <c r="Q183">
        <v>1</v>
      </c>
      <c r="W183">
        <v>0</v>
      </c>
      <c r="X183">
        <v>-1417349443</v>
      </c>
      <c r="Y183">
        <f>(AT183*ROUND(1.25,7))</f>
        <v>0.05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1</v>
      </c>
      <c r="AJ183">
        <v>1</v>
      </c>
      <c r="AK183">
        <v>1</v>
      </c>
      <c r="AL183">
        <v>1</v>
      </c>
      <c r="AM183">
        <v>-2</v>
      </c>
      <c r="AN183">
        <v>0</v>
      </c>
      <c r="AO183">
        <v>0</v>
      </c>
      <c r="AP183">
        <v>1</v>
      </c>
      <c r="AQ183">
        <v>1</v>
      </c>
      <c r="AR183">
        <v>0</v>
      </c>
      <c r="AS183" t="s">
        <v>3</v>
      </c>
      <c r="AT183">
        <v>0.04</v>
      </c>
      <c r="AU183" t="s">
        <v>38</v>
      </c>
      <c r="AV183">
        <v>2</v>
      </c>
      <c r="AW183">
        <v>2</v>
      </c>
      <c r="AX183">
        <v>32953010</v>
      </c>
      <c r="AY183">
        <v>1</v>
      </c>
      <c r="AZ183">
        <v>0</v>
      </c>
      <c r="BA183">
        <v>183</v>
      </c>
      <c r="BB183">
        <v>1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CV183">
        <v>0</v>
      </c>
      <c r="CW183">
        <v>0</v>
      </c>
      <c r="CX183">
        <f>ROUND(Y183*Source!I216,7)</f>
        <v>0</v>
      </c>
      <c r="CY183">
        <f>AD183</f>
        <v>0</v>
      </c>
      <c r="CZ183">
        <f>AH183</f>
        <v>0</v>
      </c>
      <c r="DA183">
        <f>AL183</f>
        <v>1</v>
      </c>
      <c r="DB183">
        <f>ROUND((ROUND(AT183*CZ183,2)*ROUND(1.25,7)),6)</f>
        <v>0</v>
      </c>
      <c r="DC183">
        <f>ROUND((ROUND(AT183*AG183,2)*ROUND(1.25,7)),6)</f>
        <v>0</v>
      </c>
      <c r="DD183" t="s">
        <v>3</v>
      </c>
      <c r="DE183" t="s">
        <v>3</v>
      </c>
      <c r="DF183">
        <f t="shared" si="70"/>
        <v>0</v>
      </c>
      <c r="DG183">
        <f t="shared" si="65"/>
        <v>0</v>
      </c>
      <c r="DH183">
        <f t="shared" si="55"/>
        <v>0</v>
      </c>
      <c r="DI183">
        <f t="shared" si="56"/>
        <v>0</v>
      </c>
      <c r="DJ183">
        <f>DI183</f>
        <v>0</v>
      </c>
      <c r="DK183">
        <v>0</v>
      </c>
      <c r="DL183" t="s">
        <v>3</v>
      </c>
      <c r="DM183">
        <v>0</v>
      </c>
      <c r="DN183" t="s">
        <v>3</v>
      </c>
      <c r="DO183">
        <v>0</v>
      </c>
    </row>
    <row r="184" spans="1:119" x14ac:dyDescent="0.2">
      <c r="A184">
        <f>ROW(Source!A216)</f>
        <v>216</v>
      </c>
      <c r="B184">
        <v>32945098</v>
      </c>
      <c r="C184">
        <v>32953008</v>
      </c>
      <c r="D184">
        <v>31965864</v>
      </c>
      <c r="E184">
        <v>1</v>
      </c>
      <c r="F184">
        <v>1</v>
      </c>
      <c r="G184">
        <v>1</v>
      </c>
      <c r="H184">
        <v>2</v>
      </c>
      <c r="I184" t="s">
        <v>930</v>
      </c>
      <c r="J184" t="s">
        <v>931</v>
      </c>
      <c r="K184" t="s">
        <v>932</v>
      </c>
      <c r="L184">
        <v>1368</v>
      </c>
      <c r="N184">
        <v>1011</v>
      </c>
      <c r="O184" t="s">
        <v>854</v>
      </c>
      <c r="P184" t="s">
        <v>854</v>
      </c>
      <c r="Q184">
        <v>1</v>
      </c>
      <c r="W184">
        <v>0</v>
      </c>
      <c r="X184">
        <v>-344999761</v>
      </c>
      <c r="Y184">
        <f>(AT184*ROUND(1.25,7))</f>
        <v>1.2500000000000001E-2</v>
      </c>
      <c r="AA184">
        <v>0</v>
      </c>
      <c r="AB184">
        <v>859.22</v>
      </c>
      <c r="AC184">
        <v>675.65</v>
      </c>
      <c r="AD184">
        <v>0</v>
      </c>
      <c r="AE184">
        <v>0</v>
      </c>
      <c r="AF184">
        <v>622.62</v>
      </c>
      <c r="AG184">
        <v>675.65</v>
      </c>
      <c r="AH184">
        <v>0</v>
      </c>
      <c r="AI184">
        <v>1</v>
      </c>
      <c r="AJ184">
        <v>1.38</v>
      </c>
      <c r="AK184">
        <v>1</v>
      </c>
      <c r="AL184">
        <v>1</v>
      </c>
      <c r="AM184">
        <v>2</v>
      </c>
      <c r="AN184">
        <v>0</v>
      </c>
      <c r="AO184">
        <v>0</v>
      </c>
      <c r="AP184">
        <v>1</v>
      </c>
      <c r="AQ184">
        <v>1</v>
      </c>
      <c r="AR184">
        <v>0</v>
      </c>
      <c r="AS184" t="s">
        <v>3</v>
      </c>
      <c r="AT184">
        <v>0.01</v>
      </c>
      <c r="AU184" t="s">
        <v>38</v>
      </c>
      <c r="AV184">
        <v>1</v>
      </c>
      <c r="AW184">
        <v>2</v>
      </c>
      <c r="AX184">
        <v>32953011</v>
      </c>
      <c r="AY184">
        <v>1</v>
      </c>
      <c r="AZ184">
        <v>0</v>
      </c>
      <c r="BA184">
        <v>184</v>
      </c>
      <c r="BB184">
        <v>1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6.2262000000000004</v>
      </c>
      <c r="BL184">
        <v>6.7565</v>
      </c>
      <c r="BM184">
        <v>0</v>
      </c>
      <c r="BN184">
        <v>0</v>
      </c>
      <c r="BO184">
        <v>0.01</v>
      </c>
      <c r="BP184">
        <v>1</v>
      </c>
      <c r="BQ184">
        <v>0</v>
      </c>
      <c r="BR184">
        <v>7.7827500000000001</v>
      </c>
      <c r="BS184">
        <v>8.4456249999999997</v>
      </c>
      <c r="BT184">
        <v>0</v>
      </c>
      <c r="BU184">
        <v>0</v>
      </c>
      <c r="BV184">
        <v>1.2500000000000001E-2</v>
      </c>
      <c r="BW184">
        <v>1</v>
      </c>
      <c r="CV184">
        <v>0</v>
      </c>
      <c r="CW184">
        <f>ROUND(Y184*Source!I216*DO184,7)</f>
        <v>0</v>
      </c>
      <c r="CX184">
        <f>ROUND(Y184*Source!I216,7)</f>
        <v>0</v>
      </c>
      <c r="CY184">
        <f>AB184</f>
        <v>859.22</v>
      </c>
      <c r="CZ184">
        <f>AF184</f>
        <v>622.62</v>
      </c>
      <c r="DA184">
        <f>AJ184</f>
        <v>1.38</v>
      </c>
      <c r="DB184">
        <f>ROUND((ROUND(AT184*CZ184,2)*ROUND(1.25,7)),6)</f>
        <v>7.7874999999999996</v>
      </c>
      <c r="DC184">
        <f>ROUND((ROUND(AT184*AG184,2)*ROUND(1.25,7)),6)</f>
        <v>8.4499999999999993</v>
      </c>
      <c r="DD184" t="s">
        <v>3</v>
      </c>
      <c r="DE184" t="s">
        <v>3</v>
      </c>
      <c r="DF184">
        <f t="shared" si="70"/>
        <v>0</v>
      </c>
      <c r="DG184">
        <f>ROUND(ROUND(AF184*AJ184,2)*CX184,2)</f>
        <v>0</v>
      </c>
      <c r="DH184">
        <f t="shared" si="55"/>
        <v>0</v>
      </c>
      <c r="DI184">
        <f t="shared" si="56"/>
        <v>0</v>
      </c>
      <c r="DJ184">
        <f>DG184+DH184</f>
        <v>0</v>
      </c>
      <c r="DK184">
        <v>0</v>
      </c>
      <c r="DL184" t="s">
        <v>916</v>
      </c>
      <c r="DM184">
        <v>6</v>
      </c>
      <c r="DN184" t="s">
        <v>848</v>
      </c>
      <c r="DO184">
        <v>1</v>
      </c>
    </row>
    <row r="185" spans="1:119" x14ac:dyDescent="0.2">
      <c r="A185">
        <f>ROW(Source!A216)</f>
        <v>216</v>
      </c>
      <c r="B185">
        <v>32945098</v>
      </c>
      <c r="C185">
        <v>32953008</v>
      </c>
      <c r="D185">
        <v>31966583</v>
      </c>
      <c r="E185">
        <v>1</v>
      </c>
      <c r="F185">
        <v>1</v>
      </c>
      <c r="G185">
        <v>1</v>
      </c>
      <c r="H185">
        <v>2</v>
      </c>
      <c r="I185" t="s">
        <v>975</v>
      </c>
      <c r="J185" t="s">
        <v>976</v>
      </c>
      <c r="K185" t="s">
        <v>977</v>
      </c>
      <c r="L185">
        <v>1368</v>
      </c>
      <c r="N185">
        <v>1011</v>
      </c>
      <c r="O185" t="s">
        <v>854</v>
      </c>
      <c r="P185" t="s">
        <v>854</v>
      </c>
      <c r="Q185">
        <v>1</v>
      </c>
      <c r="W185">
        <v>0</v>
      </c>
      <c r="X185">
        <v>1340220784</v>
      </c>
      <c r="Y185">
        <f>(AT185*ROUND(1.25,7))</f>
        <v>1.5874999999999999</v>
      </c>
      <c r="AA185">
        <v>0</v>
      </c>
      <c r="AB185">
        <v>19.5</v>
      </c>
      <c r="AC185">
        <v>0</v>
      </c>
      <c r="AD185">
        <v>0</v>
      </c>
      <c r="AE185">
        <v>0</v>
      </c>
      <c r="AF185">
        <v>14.13</v>
      </c>
      <c r="AG185">
        <v>0</v>
      </c>
      <c r="AH185">
        <v>0</v>
      </c>
      <c r="AI185">
        <v>1</v>
      </c>
      <c r="AJ185">
        <v>1.38</v>
      </c>
      <c r="AK185">
        <v>1</v>
      </c>
      <c r="AL185">
        <v>1</v>
      </c>
      <c r="AM185">
        <v>2</v>
      </c>
      <c r="AN185">
        <v>0</v>
      </c>
      <c r="AO185">
        <v>0</v>
      </c>
      <c r="AP185">
        <v>1</v>
      </c>
      <c r="AQ185">
        <v>1</v>
      </c>
      <c r="AR185">
        <v>0</v>
      </c>
      <c r="AS185" t="s">
        <v>3</v>
      </c>
      <c r="AT185">
        <v>1.27</v>
      </c>
      <c r="AU185" t="s">
        <v>38</v>
      </c>
      <c r="AV185">
        <v>1</v>
      </c>
      <c r="AW185">
        <v>2</v>
      </c>
      <c r="AX185">
        <v>32953012</v>
      </c>
      <c r="AY185">
        <v>1</v>
      </c>
      <c r="AZ185">
        <v>0</v>
      </c>
      <c r="BA185">
        <v>185</v>
      </c>
      <c r="BB185">
        <v>1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17.9451</v>
      </c>
      <c r="BL185">
        <v>0</v>
      </c>
      <c r="BM185">
        <v>0</v>
      </c>
      <c r="BN185">
        <v>0</v>
      </c>
      <c r="BO185">
        <v>0</v>
      </c>
      <c r="BP185">
        <v>1</v>
      </c>
      <c r="BQ185">
        <v>0</v>
      </c>
      <c r="BR185">
        <v>22.431374999999999</v>
      </c>
      <c r="BS185">
        <v>0</v>
      </c>
      <c r="BT185">
        <v>0</v>
      </c>
      <c r="BU185">
        <v>0</v>
      </c>
      <c r="BV185">
        <v>0</v>
      </c>
      <c r="BW185">
        <v>1</v>
      </c>
      <c r="CV185">
        <v>0</v>
      </c>
      <c r="CW185">
        <f>ROUND(Y185*Source!I216*DO185,7)</f>
        <v>0</v>
      </c>
      <c r="CX185">
        <f>ROUND(Y185*Source!I216,7)</f>
        <v>0</v>
      </c>
      <c r="CY185">
        <f>AB185</f>
        <v>19.5</v>
      </c>
      <c r="CZ185">
        <f>AF185</f>
        <v>14.13</v>
      </c>
      <c r="DA185">
        <f>AJ185</f>
        <v>1.38</v>
      </c>
      <c r="DB185">
        <f>ROUND((ROUND(AT185*CZ185,2)*ROUND(1.25,7)),6)</f>
        <v>22.4375</v>
      </c>
      <c r="DC185">
        <f>ROUND((ROUND(AT185*AG185,2)*ROUND(1.25,7)),6)</f>
        <v>0</v>
      </c>
      <c r="DD185" t="s">
        <v>3</v>
      </c>
      <c r="DE185" t="s">
        <v>3</v>
      </c>
      <c r="DF185">
        <f t="shared" si="70"/>
        <v>0</v>
      </c>
      <c r="DG185">
        <f>ROUND(ROUND(AF185*AJ185,2)*CX185,2)</f>
        <v>0</v>
      </c>
      <c r="DH185">
        <f t="shared" si="55"/>
        <v>0</v>
      </c>
      <c r="DI185">
        <f t="shared" si="56"/>
        <v>0</v>
      </c>
      <c r="DJ185">
        <f>DG185+DH185</f>
        <v>0</v>
      </c>
      <c r="DK185">
        <v>0</v>
      </c>
      <c r="DL185" t="s">
        <v>3</v>
      </c>
      <c r="DM185">
        <v>0</v>
      </c>
      <c r="DN185" t="s">
        <v>3</v>
      </c>
      <c r="DO185">
        <v>0</v>
      </c>
    </row>
    <row r="186" spans="1:119" x14ac:dyDescent="0.2">
      <c r="A186">
        <f>ROW(Source!A216)</f>
        <v>216</v>
      </c>
      <c r="B186">
        <v>32945098</v>
      </c>
      <c r="C186">
        <v>32953008</v>
      </c>
      <c r="D186">
        <v>31966811</v>
      </c>
      <c r="E186">
        <v>1</v>
      </c>
      <c r="F186">
        <v>1</v>
      </c>
      <c r="G186">
        <v>1</v>
      </c>
      <c r="H186">
        <v>2</v>
      </c>
      <c r="I186" t="s">
        <v>858</v>
      </c>
      <c r="J186" t="s">
        <v>859</v>
      </c>
      <c r="K186" t="s">
        <v>860</v>
      </c>
      <c r="L186">
        <v>1368</v>
      </c>
      <c r="N186">
        <v>1011</v>
      </c>
      <c r="O186" t="s">
        <v>854</v>
      </c>
      <c r="P186" t="s">
        <v>854</v>
      </c>
      <c r="Q186">
        <v>1</v>
      </c>
      <c r="W186">
        <v>0</v>
      </c>
      <c r="X186">
        <v>-1152394969</v>
      </c>
      <c r="Y186">
        <f>(AT186*ROUND(1.25,7))</f>
        <v>3.7499999999999999E-2</v>
      </c>
      <c r="AA186">
        <v>0</v>
      </c>
      <c r="AB186">
        <v>605.36</v>
      </c>
      <c r="AC186">
        <v>502.98</v>
      </c>
      <c r="AD186">
        <v>0</v>
      </c>
      <c r="AE186">
        <v>0</v>
      </c>
      <c r="AF186">
        <v>605.36</v>
      </c>
      <c r="AG186">
        <v>502.98</v>
      </c>
      <c r="AH186">
        <v>0</v>
      </c>
      <c r="AI186">
        <v>1</v>
      </c>
      <c r="AJ186">
        <v>1</v>
      </c>
      <c r="AK186">
        <v>1</v>
      </c>
      <c r="AL186">
        <v>1</v>
      </c>
      <c r="AM186">
        <v>-2</v>
      </c>
      <c r="AN186">
        <v>0</v>
      </c>
      <c r="AO186">
        <v>0</v>
      </c>
      <c r="AP186">
        <v>1</v>
      </c>
      <c r="AQ186">
        <v>1</v>
      </c>
      <c r="AR186">
        <v>0</v>
      </c>
      <c r="AS186" t="s">
        <v>3</v>
      </c>
      <c r="AT186">
        <v>0.03</v>
      </c>
      <c r="AU186" t="s">
        <v>38</v>
      </c>
      <c r="AV186">
        <v>1</v>
      </c>
      <c r="AW186">
        <v>2</v>
      </c>
      <c r="AX186">
        <v>32953013</v>
      </c>
      <c r="AY186">
        <v>1</v>
      </c>
      <c r="AZ186">
        <v>0</v>
      </c>
      <c r="BA186">
        <v>186</v>
      </c>
      <c r="BB186">
        <v>1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18.160799999999998</v>
      </c>
      <c r="BL186">
        <v>15.089399999999999</v>
      </c>
      <c r="BM186">
        <v>0</v>
      </c>
      <c r="BN186">
        <v>0</v>
      </c>
      <c r="BO186">
        <v>0.03</v>
      </c>
      <c r="BP186">
        <v>1</v>
      </c>
      <c r="BQ186">
        <v>0</v>
      </c>
      <c r="BR186">
        <v>22.701000000000001</v>
      </c>
      <c r="BS186">
        <v>18.861750000000001</v>
      </c>
      <c r="BT186">
        <v>0</v>
      </c>
      <c r="BU186">
        <v>0</v>
      </c>
      <c r="BV186">
        <v>3.7499999999999999E-2</v>
      </c>
      <c r="BW186">
        <v>1</v>
      </c>
      <c r="CV186">
        <v>0</v>
      </c>
      <c r="CW186">
        <f>ROUND(Y186*Source!I216*DO186,7)</f>
        <v>0</v>
      </c>
      <c r="CX186">
        <f>ROUND(Y186*Source!I216,7)</f>
        <v>0</v>
      </c>
      <c r="CY186">
        <f>AB186</f>
        <v>605.36</v>
      </c>
      <c r="CZ186">
        <f>AF186</f>
        <v>605.36</v>
      </c>
      <c r="DA186">
        <f>AJ186</f>
        <v>1</v>
      </c>
      <c r="DB186">
        <f>ROUND((ROUND(AT186*CZ186,2)*ROUND(1.25,7)),6)</f>
        <v>22.7</v>
      </c>
      <c r="DC186">
        <f>ROUND((ROUND(AT186*AG186,2)*ROUND(1.25,7)),6)</f>
        <v>18.862500000000001</v>
      </c>
      <c r="DD186" t="s">
        <v>3</v>
      </c>
      <c r="DE186" t="s">
        <v>3</v>
      </c>
      <c r="DF186">
        <f t="shared" si="70"/>
        <v>0</v>
      </c>
      <c r="DG186">
        <f t="shared" ref="DG186:DG198" si="71">ROUND(ROUND(AF186,2)*CX186,2)</f>
        <v>0</v>
      </c>
      <c r="DH186">
        <f t="shared" si="55"/>
        <v>0</v>
      </c>
      <c r="DI186">
        <f t="shared" si="56"/>
        <v>0</v>
      </c>
      <c r="DJ186">
        <f>DG186+DH186</f>
        <v>0</v>
      </c>
      <c r="DK186">
        <v>1</v>
      </c>
      <c r="DL186" t="s">
        <v>861</v>
      </c>
      <c r="DM186">
        <v>4</v>
      </c>
      <c r="DN186" t="s">
        <v>848</v>
      </c>
      <c r="DO186">
        <v>1</v>
      </c>
    </row>
    <row r="187" spans="1:119" x14ac:dyDescent="0.2">
      <c r="A187">
        <f>ROW(Source!A216)</f>
        <v>216</v>
      </c>
      <c r="B187">
        <v>32945098</v>
      </c>
      <c r="C187">
        <v>32953008</v>
      </c>
      <c r="D187">
        <v>31910697</v>
      </c>
      <c r="E187">
        <v>1</v>
      </c>
      <c r="F187">
        <v>1</v>
      </c>
      <c r="G187">
        <v>1</v>
      </c>
      <c r="H187">
        <v>3</v>
      </c>
      <c r="I187" t="s">
        <v>951</v>
      </c>
      <c r="J187" t="s">
        <v>952</v>
      </c>
      <c r="K187" t="s">
        <v>953</v>
      </c>
      <c r="L187">
        <v>1339</v>
      </c>
      <c r="N187">
        <v>1007</v>
      </c>
      <c r="O187" t="s">
        <v>639</v>
      </c>
      <c r="P187" t="s">
        <v>639</v>
      </c>
      <c r="Q187">
        <v>1</v>
      </c>
      <c r="W187">
        <v>0</v>
      </c>
      <c r="X187">
        <v>-1879317523</v>
      </c>
      <c r="Y187">
        <f t="shared" ref="Y187:Y195" si="72">AT187</f>
        <v>0.45779999999999998</v>
      </c>
      <c r="AA187">
        <v>32.85</v>
      </c>
      <c r="AB187">
        <v>0</v>
      </c>
      <c r="AC187">
        <v>0</v>
      </c>
      <c r="AD187">
        <v>0</v>
      </c>
      <c r="AE187">
        <v>35.71</v>
      </c>
      <c r="AF187">
        <v>0</v>
      </c>
      <c r="AG187">
        <v>0</v>
      </c>
      <c r="AH187">
        <v>0</v>
      </c>
      <c r="AI187">
        <v>0.92</v>
      </c>
      <c r="AJ187">
        <v>1</v>
      </c>
      <c r="AK187">
        <v>1</v>
      </c>
      <c r="AL187">
        <v>1</v>
      </c>
      <c r="AM187">
        <v>2</v>
      </c>
      <c r="AN187">
        <v>0</v>
      </c>
      <c r="AO187">
        <v>0</v>
      </c>
      <c r="AP187">
        <v>0</v>
      </c>
      <c r="AQ187">
        <v>1</v>
      </c>
      <c r="AR187">
        <v>0</v>
      </c>
      <c r="AS187" t="s">
        <v>3</v>
      </c>
      <c r="AT187">
        <v>0.45779999999999998</v>
      </c>
      <c r="AU187" t="s">
        <v>3</v>
      </c>
      <c r="AV187">
        <v>0</v>
      </c>
      <c r="AW187">
        <v>2</v>
      </c>
      <c r="AX187">
        <v>32953014</v>
      </c>
      <c r="AY187">
        <v>1</v>
      </c>
      <c r="AZ187">
        <v>0</v>
      </c>
      <c r="BA187">
        <v>187</v>
      </c>
      <c r="BB187">
        <v>1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16.348037999999999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1</v>
      </c>
      <c r="BQ187">
        <v>16.348037999999999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1</v>
      </c>
      <c r="CV187">
        <v>0</v>
      </c>
      <c r="CW187">
        <v>0</v>
      </c>
      <c r="CX187">
        <f>ROUND(Y187*Source!I216,7)</f>
        <v>0</v>
      </c>
      <c r="CY187">
        <f t="shared" ref="CY187:CY195" si="73">AA187</f>
        <v>32.85</v>
      </c>
      <c r="CZ187">
        <f t="shared" ref="CZ187:CZ195" si="74">AE187</f>
        <v>35.71</v>
      </c>
      <c r="DA187">
        <f t="shared" ref="DA187:DA195" si="75">AI187</f>
        <v>0.92</v>
      </c>
      <c r="DB187">
        <f t="shared" ref="DB187:DB195" si="76">ROUND(ROUND(AT187*CZ187,2),6)</f>
        <v>16.350000000000001</v>
      </c>
      <c r="DC187">
        <f t="shared" ref="DC187:DC195" si="77">ROUND(ROUND(AT187*AG187,2),6)</f>
        <v>0</v>
      </c>
      <c r="DD187" t="s">
        <v>3</v>
      </c>
      <c r="DE187" t="s">
        <v>3</v>
      </c>
      <c r="DF187">
        <f>ROUND(ROUND(AE187*AI187,2)*CX187,2)</f>
        <v>0</v>
      </c>
      <c r="DG187">
        <f t="shared" si="71"/>
        <v>0</v>
      </c>
      <c r="DH187">
        <f t="shared" si="55"/>
        <v>0</v>
      </c>
      <c r="DI187">
        <f t="shared" si="56"/>
        <v>0</v>
      </c>
      <c r="DJ187">
        <f t="shared" ref="DJ187:DJ195" si="78">DF187</f>
        <v>0</v>
      </c>
      <c r="DK187">
        <v>0</v>
      </c>
      <c r="DL187" t="s">
        <v>3</v>
      </c>
      <c r="DM187">
        <v>0</v>
      </c>
      <c r="DN187" t="s">
        <v>3</v>
      </c>
      <c r="DO187">
        <v>0</v>
      </c>
    </row>
    <row r="188" spans="1:119" x14ac:dyDescent="0.2">
      <c r="A188">
        <f>ROW(Source!A216)</f>
        <v>216</v>
      </c>
      <c r="B188">
        <v>32945098</v>
      </c>
      <c r="C188">
        <v>32953008</v>
      </c>
      <c r="D188">
        <v>31910709</v>
      </c>
      <c r="E188">
        <v>1</v>
      </c>
      <c r="F188">
        <v>1</v>
      </c>
      <c r="G188">
        <v>1</v>
      </c>
      <c r="H188">
        <v>3</v>
      </c>
      <c r="I188" t="s">
        <v>865</v>
      </c>
      <c r="J188" t="s">
        <v>866</v>
      </c>
      <c r="K188" t="s">
        <v>867</v>
      </c>
      <c r="L188">
        <v>1383</v>
      </c>
      <c r="N188">
        <v>1013</v>
      </c>
      <c r="O188" t="s">
        <v>868</v>
      </c>
      <c r="P188" t="s">
        <v>868</v>
      </c>
      <c r="Q188">
        <v>1</v>
      </c>
      <c r="W188">
        <v>0</v>
      </c>
      <c r="X188">
        <v>-2119218604</v>
      </c>
      <c r="Y188">
        <f t="shared" si="72"/>
        <v>2.3159999999999998</v>
      </c>
      <c r="AA188">
        <v>6.38</v>
      </c>
      <c r="AB188">
        <v>0</v>
      </c>
      <c r="AC188">
        <v>0</v>
      </c>
      <c r="AD188">
        <v>0</v>
      </c>
      <c r="AE188">
        <v>6.38</v>
      </c>
      <c r="AF188">
        <v>0</v>
      </c>
      <c r="AG188">
        <v>0</v>
      </c>
      <c r="AH188">
        <v>0</v>
      </c>
      <c r="AI188">
        <v>1</v>
      </c>
      <c r="AJ188">
        <v>1</v>
      </c>
      <c r="AK188">
        <v>1</v>
      </c>
      <c r="AL188">
        <v>1</v>
      </c>
      <c r="AM188">
        <v>-2</v>
      </c>
      <c r="AN188">
        <v>0</v>
      </c>
      <c r="AO188">
        <v>0</v>
      </c>
      <c r="AP188">
        <v>0</v>
      </c>
      <c r="AQ188">
        <v>1</v>
      </c>
      <c r="AR188">
        <v>0</v>
      </c>
      <c r="AS188" t="s">
        <v>3</v>
      </c>
      <c r="AT188">
        <v>2.3159999999999998</v>
      </c>
      <c r="AU188" t="s">
        <v>3</v>
      </c>
      <c r="AV188">
        <v>0</v>
      </c>
      <c r="AW188">
        <v>2</v>
      </c>
      <c r="AX188">
        <v>32953015</v>
      </c>
      <c r="AY188">
        <v>1</v>
      </c>
      <c r="AZ188">
        <v>0</v>
      </c>
      <c r="BA188">
        <v>188</v>
      </c>
      <c r="BB188">
        <v>1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14.776079999999999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1</v>
      </c>
      <c r="BQ188">
        <v>14.776079999999999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1</v>
      </c>
      <c r="CV188">
        <v>0</v>
      </c>
      <c r="CW188">
        <v>0</v>
      </c>
      <c r="CX188">
        <f>ROUND(Y188*Source!I216,7)</f>
        <v>0</v>
      </c>
      <c r="CY188">
        <f t="shared" si="73"/>
        <v>6.38</v>
      </c>
      <c r="CZ188">
        <f t="shared" si="74"/>
        <v>6.38</v>
      </c>
      <c r="DA188">
        <f t="shared" si="75"/>
        <v>1</v>
      </c>
      <c r="DB188">
        <f t="shared" si="76"/>
        <v>14.78</v>
      </c>
      <c r="DC188">
        <f t="shared" si="77"/>
        <v>0</v>
      </c>
      <c r="DD188" t="s">
        <v>3</v>
      </c>
      <c r="DE188" t="s">
        <v>3</v>
      </c>
      <c r="DF188">
        <f>ROUND(ROUND(AE188,2)*CX188,2)</f>
        <v>0</v>
      </c>
      <c r="DG188">
        <f t="shared" si="71"/>
        <v>0</v>
      </c>
      <c r="DH188">
        <f t="shared" si="55"/>
        <v>0</v>
      </c>
      <c r="DI188">
        <f t="shared" si="56"/>
        <v>0</v>
      </c>
      <c r="DJ188">
        <f t="shared" si="78"/>
        <v>0</v>
      </c>
      <c r="DK188">
        <v>1</v>
      </c>
      <c r="DL188" t="s">
        <v>3</v>
      </c>
      <c r="DM188">
        <v>0</v>
      </c>
      <c r="DN188" t="s">
        <v>3</v>
      </c>
      <c r="DO188">
        <v>0</v>
      </c>
    </row>
    <row r="189" spans="1:119" x14ac:dyDescent="0.2">
      <c r="A189">
        <f>ROW(Source!A216)</f>
        <v>216</v>
      </c>
      <c r="B189">
        <v>32945098</v>
      </c>
      <c r="C189">
        <v>32953008</v>
      </c>
      <c r="D189">
        <v>31912355</v>
      </c>
      <c r="E189">
        <v>1</v>
      </c>
      <c r="F189">
        <v>1</v>
      </c>
      <c r="G189">
        <v>1</v>
      </c>
      <c r="H189">
        <v>3</v>
      </c>
      <c r="I189" t="s">
        <v>978</v>
      </c>
      <c r="J189" t="s">
        <v>979</v>
      </c>
      <c r="K189" t="s">
        <v>980</v>
      </c>
      <c r="L189">
        <v>1407</v>
      </c>
      <c r="N189">
        <v>1013</v>
      </c>
      <c r="O189" t="s">
        <v>981</v>
      </c>
      <c r="P189" t="s">
        <v>981</v>
      </c>
      <c r="Q189">
        <v>1</v>
      </c>
      <c r="W189">
        <v>0</v>
      </c>
      <c r="X189">
        <v>-325909799</v>
      </c>
      <c r="Y189">
        <f t="shared" si="72"/>
        <v>0.14299999999999999</v>
      </c>
      <c r="AA189">
        <v>730.18</v>
      </c>
      <c r="AB189">
        <v>0</v>
      </c>
      <c r="AC189">
        <v>0</v>
      </c>
      <c r="AD189">
        <v>0</v>
      </c>
      <c r="AE189">
        <v>584.14</v>
      </c>
      <c r="AF189">
        <v>0</v>
      </c>
      <c r="AG189">
        <v>0</v>
      </c>
      <c r="AH189">
        <v>0</v>
      </c>
      <c r="AI189">
        <v>1.25</v>
      </c>
      <c r="AJ189">
        <v>1</v>
      </c>
      <c r="AK189">
        <v>1</v>
      </c>
      <c r="AL189">
        <v>1</v>
      </c>
      <c r="AM189">
        <v>2</v>
      </c>
      <c r="AN189">
        <v>0</v>
      </c>
      <c r="AO189">
        <v>0</v>
      </c>
      <c r="AP189">
        <v>0</v>
      </c>
      <c r="AQ189">
        <v>1</v>
      </c>
      <c r="AR189">
        <v>0</v>
      </c>
      <c r="AS189" t="s">
        <v>3</v>
      </c>
      <c r="AT189">
        <v>0.14299999999999999</v>
      </c>
      <c r="AU189" t="s">
        <v>3</v>
      </c>
      <c r="AV189">
        <v>0</v>
      </c>
      <c r="AW189">
        <v>2</v>
      </c>
      <c r="AX189">
        <v>32953016</v>
      </c>
      <c r="AY189">
        <v>1</v>
      </c>
      <c r="AZ189">
        <v>0</v>
      </c>
      <c r="BA189">
        <v>189</v>
      </c>
      <c r="BB189">
        <v>1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83.532019999999989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1</v>
      </c>
      <c r="BQ189">
        <v>83.532019999999989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1</v>
      </c>
      <c r="CV189">
        <v>0</v>
      </c>
      <c r="CW189">
        <v>0</v>
      </c>
      <c r="CX189">
        <f>ROUND(Y189*Source!I216,7)</f>
        <v>0</v>
      </c>
      <c r="CY189">
        <f t="shared" si="73"/>
        <v>730.18</v>
      </c>
      <c r="CZ189">
        <f t="shared" si="74"/>
        <v>584.14</v>
      </c>
      <c r="DA189">
        <f t="shared" si="75"/>
        <v>1.25</v>
      </c>
      <c r="DB189">
        <f t="shared" si="76"/>
        <v>83.53</v>
      </c>
      <c r="DC189">
        <f t="shared" si="77"/>
        <v>0</v>
      </c>
      <c r="DD189" t="s">
        <v>3</v>
      </c>
      <c r="DE189" t="s">
        <v>3</v>
      </c>
      <c r="DF189">
        <f>ROUND(ROUND(AE189*AI189,2)*CX189,2)</f>
        <v>0</v>
      </c>
      <c r="DG189">
        <f t="shared" si="71"/>
        <v>0</v>
      </c>
      <c r="DH189">
        <f t="shared" si="55"/>
        <v>0</v>
      </c>
      <c r="DI189">
        <f t="shared" si="56"/>
        <v>0</v>
      </c>
      <c r="DJ189">
        <f t="shared" si="78"/>
        <v>0</v>
      </c>
      <c r="DK189">
        <v>0</v>
      </c>
      <c r="DL189" t="s">
        <v>3</v>
      </c>
      <c r="DM189">
        <v>0</v>
      </c>
      <c r="DN189" t="s">
        <v>3</v>
      </c>
      <c r="DO189">
        <v>0</v>
      </c>
    </row>
    <row r="190" spans="1:119" x14ac:dyDescent="0.2">
      <c r="A190">
        <f>ROW(Source!A216)</f>
        <v>216</v>
      </c>
      <c r="B190">
        <v>32945098</v>
      </c>
      <c r="C190">
        <v>32953008</v>
      </c>
      <c r="D190">
        <v>31912497</v>
      </c>
      <c r="E190">
        <v>1</v>
      </c>
      <c r="F190">
        <v>1</v>
      </c>
      <c r="G190">
        <v>1</v>
      </c>
      <c r="H190">
        <v>3</v>
      </c>
      <c r="I190" t="s">
        <v>982</v>
      </c>
      <c r="J190" t="s">
        <v>983</v>
      </c>
      <c r="K190" t="s">
        <v>984</v>
      </c>
      <c r="L190">
        <v>1348</v>
      </c>
      <c r="N190">
        <v>1009</v>
      </c>
      <c r="O190" t="s">
        <v>33</v>
      </c>
      <c r="P190" t="s">
        <v>33</v>
      </c>
      <c r="Q190">
        <v>1000</v>
      </c>
      <c r="W190">
        <v>0</v>
      </c>
      <c r="X190">
        <v>-2046494730</v>
      </c>
      <c r="Y190">
        <f t="shared" si="72"/>
        <v>2.7200000000000002E-3</v>
      </c>
      <c r="AA190">
        <v>138332.45000000001</v>
      </c>
      <c r="AB190">
        <v>0</v>
      </c>
      <c r="AC190">
        <v>0</v>
      </c>
      <c r="AD190">
        <v>0</v>
      </c>
      <c r="AE190">
        <v>150361.35999999999</v>
      </c>
      <c r="AF190">
        <v>0</v>
      </c>
      <c r="AG190">
        <v>0</v>
      </c>
      <c r="AH190">
        <v>0</v>
      </c>
      <c r="AI190">
        <v>0.92</v>
      </c>
      <c r="AJ190">
        <v>1</v>
      </c>
      <c r="AK190">
        <v>1</v>
      </c>
      <c r="AL190">
        <v>1</v>
      </c>
      <c r="AM190">
        <v>2</v>
      </c>
      <c r="AN190">
        <v>0</v>
      </c>
      <c r="AO190">
        <v>0</v>
      </c>
      <c r="AP190">
        <v>0</v>
      </c>
      <c r="AQ190">
        <v>1</v>
      </c>
      <c r="AR190">
        <v>0</v>
      </c>
      <c r="AS190" t="s">
        <v>3</v>
      </c>
      <c r="AT190">
        <v>2.7200000000000002E-3</v>
      </c>
      <c r="AU190" t="s">
        <v>3</v>
      </c>
      <c r="AV190">
        <v>0</v>
      </c>
      <c r="AW190">
        <v>2</v>
      </c>
      <c r="AX190">
        <v>32953017</v>
      </c>
      <c r="AY190">
        <v>1</v>
      </c>
      <c r="AZ190">
        <v>0</v>
      </c>
      <c r="BA190">
        <v>190</v>
      </c>
      <c r="BB190">
        <v>1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408.98289919999996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1</v>
      </c>
      <c r="BQ190">
        <v>408.98289919999996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1</v>
      </c>
      <c r="CV190">
        <v>0</v>
      </c>
      <c r="CW190">
        <v>0</v>
      </c>
      <c r="CX190">
        <f>ROUND(Y190*Source!I216,7)</f>
        <v>0</v>
      </c>
      <c r="CY190">
        <f t="shared" si="73"/>
        <v>138332.45000000001</v>
      </c>
      <c r="CZ190">
        <f t="shared" si="74"/>
        <v>150361.35999999999</v>
      </c>
      <c r="DA190">
        <f t="shared" si="75"/>
        <v>0.92</v>
      </c>
      <c r="DB190">
        <f t="shared" si="76"/>
        <v>408.98</v>
      </c>
      <c r="DC190">
        <f t="shared" si="77"/>
        <v>0</v>
      </c>
      <c r="DD190" t="s">
        <v>3</v>
      </c>
      <c r="DE190" t="s">
        <v>3</v>
      </c>
      <c r="DF190">
        <f>ROUND(ROUND(AE190*AI190,2)*CX190,2)</f>
        <v>0</v>
      </c>
      <c r="DG190">
        <f t="shared" si="71"/>
        <v>0</v>
      </c>
      <c r="DH190">
        <f t="shared" si="55"/>
        <v>0</v>
      </c>
      <c r="DI190">
        <f t="shared" si="56"/>
        <v>0</v>
      </c>
      <c r="DJ190">
        <f t="shared" si="78"/>
        <v>0</v>
      </c>
      <c r="DK190">
        <v>0</v>
      </c>
      <c r="DL190" t="s">
        <v>3</v>
      </c>
      <c r="DM190">
        <v>0</v>
      </c>
      <c r="DN190" t="s">
        <v>3</v>
      </c>
      <c r="DO190">
        <v>0</v>
      </c>
    </row>
    <row r="191" spans="1:119" x14ac:dyDescent="0.2">
      <c r="A191">
        <f>ROW(Source!A216)</f>
        <v>216</v>
      </c>
      <c r="B191">
        <v>32945098</v>
      </c>
      <c r="C191">
        <v>32953008</v>
      </c>
      <c r="D191">
        <v>31839350</v>
      </c>
      <c r="E191">
        <v>114</v>
      </c>
      <c r="F191">
        <v>1</v>
      </c>
      <c r="G191">
        <v>1</v>
      </c>
      <c r="H191">
        <v>3</v>
      </c>
      <c r="I191" t="s">
        <v>368</v>
      </c>
      <c r="J191" t="s">
        <v>3</v>
      </c>
      <c r="K191" t="s">
        <v>369</v>
      </c>
      <c r="L191">
        <v>1371</v>
      </c>
      <c r="N191">
        <v>1013</v>
      </c>
      <c r="O191" t="s">
        <v>370</v>
      </c>
      <c r="P191" t="s">
        <v>370</v>
      </c>
      <c r="Q191">
        <v>1</v>
      </c>
      <c r="W191">
        <v>0</v>
      </c>
      <c r="X191">
        <v>-371859885</v>
      </c>
      <c r="Y191">
        <f t="shared" si="72"/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1</v>
      </c>
      <c r="AJ191">
        <v>1</v>
      </c>
      <c r="AK191">
        <v>1</v>
      </c>
      <c r="AL191">
        <v>1</v>
      </c>
      <c r="AM191">
        <v>0</v>
      </c>
      <c r="AN191">
        <v>1</v>
      </c>
      <c r="AO191">
        <v>0</v>
      </c>
      <c r="AP191">
        <v>0</v>
      </c>
      <c r="AQ191">
        <v>0</v>
      </c>
      <c r="AR191">
        <v>0</v>
      </c>
      <c r="AS191" t="s">
        <v>3</v>
      </c>
      <c r="AT191">
        <v>0</v>
      </c>
      <c r="AU191" t="s">
        <v>3</v>
      </c>
      <c r="AV191">
        <v>0</v>
      </c>
      <c r="AW191">
        <v>2</v>
      </c>
      <c r="AX191">
        <v>32953018</v>
      </c>
      <c r="AY191">
        <v>1</v>
      </c>
      <c r="AZ191">
        <v>0</v>
      </c>
      <c r="BA191">
        <v>191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CV191">
        <v>0</v>
      </c>
      <c r="CW191">
        <v>0</v>
      </c>
      <c r="CX191">
        <f>ROUND(Y191*Source!I216,7)</f>
        <v>0</v>
      </c>
      <c r="CY191">
        <f t="shared" si="73"/>
        <v>0</v>
      </c>
      <c r="CZ191">
        <f t="shared" si="74"/>
        <v>0</v>
      </c>
      <c r="DA191">
        <f t="shared" si="75"/>
        <v>1</v>
      </c>
      <c r="DB191">
        <f t="shared" si="76"/>
        <v>0</v>
      </c>
      <c r="DC191">
        <f t="shared" si="77"/>
        <v>0</v>
      </c>
      <c r="DD191" t="s">
        <v>3</v>
      </c>
      <c r="DE191" t="s">
        <v>3</v>
      </c>
      <c r="DF191">
        <f t="shared" ref="DF191:DF201" si="79">ROUND(ROUND(AE191,2)*CX191,2)</f>
        <v>0</v>
      </c>
      <c r="DG191">
        <f t="shared" si="71"/>
        <v>0</v>
      </c>
      <c r="DH191">
        <f t="shared" si="55"/>
        <v>0</v>
      </c>
      <c r="DI191">
        <f t="shared" si="56"/>
        <v>0</v>
      </c>
      <c r="DJ191">
        <f t="shared" si="78"/>
        <v>0</v>
      </c>
      <c r="DK191">
        <v>0</v>
      </c>
      <c r="DL191" t="s">
        <v>3</v>
      </c>
      <c r="DM191">
        <v>0</v>
      </c>
      <c r="DN191" t="s">
        <v>3</v>
      </c>
      <c r="DO191">
        <v>0</v>
      </c>
    </row>
    <row r="192" spans="1:119" x14ac:dyDescent="0.2">
      <c r="A192">
        <f>ROW(Source!A216)</f>
        <v>216</v>
      </c>
      <c r="B192">
        <v>32945098</v>
      </c>
      <c r="C192">
        <v>32953008</v>
      </c>
      <c r="D192">
        <v>31842667</v>
      </c>
      <c r="E192">
        <v>114</v>
      </c>
      <c r="F192">
        <v>1</v>
      </c>
      <c r="G192">
        <v>1</v>
      </c>
      <c r="H192">
        <v>3</v>
      </c>
      <c r="I192" t="s">
        <v>372</v>
      </c>
      <c r="J192" t="s">
        <v>3</v>
      </c>
      <c r="K192" t="s">
        <v>373</v>
      </c>
      <c r="L192">
        <v>1371</v>
      </c>
      <c r="N192">
        <v>1013</v>
      </c>
      <c r="O192" t="s">
        <v>370</v>
      </c>
      <c r="P192" t="s">
        <v>370</v>
      </c>
      <c r="Q192">
        <v>1</v>
      </c>
      <c r="W192">
        <v>0</v>
      </c>
      <c r="X192">
        <v>-194554667</v>
      </c>
      <c r="Y192">
        <f t="shared" si="72"/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1</v>
      </c>
      <c r="AJ192">
        <v>1</v>
      </c>
      <c r="AK192">
        <v>1</v>
      </c>
      <c r="AL192">
        <v>1</v>
      </c>
      <c r="AM192">
        <v>0</v>
      </c>
      <c r="AN192">
        <v>1</v>
      </c>
      <c r="AO192">
        <v>0</v>
      </c>
      <c r="AP192">
        <v>0</v>
      </c>
      <c r="AQ192">
        <v>0</v>
      </c>
      <c r="AR192">
        <v>0</v>
      </c>
      <c r="AS192" t="s">
        <v>3</v>
      </c>
      <c r="AT192">
        <v>0</v>
      </c>
      <c r="AU192" t="s">
        <v>3</v>
      </c>
      <c r="AV192">
        <v>0</v>
      </c>
      <c r="AW192">
        <v>2</v>
      </c>
      <c r="AX192">
        <v>32953019</v>
      </c>
      <c r="AY192">
        <v>1</v>
      </c>
      <c r="AZ192">
        <v>0</v>
      </c>
      <c r="BA192">
        <v>192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CV192">
        <v>0</v>
      </c>
      <c r="CW192">
        <v>0</v>
      </c>
      <c r="CX192">
        <f>ROUND(Y192*Source!I216,7)</f>
        <v>0</v>
      </c>
      <c r="CY192">
        <f t="shared" si="73"/>
        <v>0</v>
      </c>
      <c r="CZ192">
        <f t="shared" si="74"/>
        <v>0</v>
      </c>
      <c r="DA192">
        <f t="shared" si="75"/>
        <v>1</v>
      </c>
      <c r="DB192">
        <f t="shared" si="76"/>
        <v>0</v>
      </c>
      <c r="DC192">
        <f t="shared" si="77"/>
        <v>0</v>
      </c>
      <c r="DD192" t="s">
        <v>3</v>
      </c>
      <c r="DE192" t="s">
        <v>3</v>
      </c>
      <c r="DF192">
        <f t="shared" si="79"/>
        <v>0</v>
      </c>
      <c r="DG192">
        <f t="shared" si="71"/>
        <v>0</v>
      </c>
      <c r="DH192">
        <f t="shared" si="55"/>
        <v>0</v>
      </c>
      <c r="DI192">
        <f t="shared" si="56"/>
        <v>0</v>
      </c>
      <c r="DJ192">
        <f t="shared" si="78"/>
        <v>0</v>
      </c>
      <c r="DK192">
        <v>0</v>
      </c>
      <c r="DL192" t="s">
        <v>3</v>
      </c>
      <c r="DM192">
        <v>0</v>
      </c>
      <c r="DN192" t="s">
        <v>3</v>
      </c>
      <c r="DO192">
        <v>0</v>
      </c>
    </row>
    <row r="193" spans="1:119" x14ac:dyDescent="0.2">
      <c r="A193">
        <f>ROW(Source!A216)</f>
        <v>216</v>
      </c>
      <c r="B193">
        <v>32945098</v>
      </c>
      <c r="C193">
        <v>32953008</v>
      </c>
      <c r="D193">
        <v>31843818</v>
      </c>
      <c r="E193">
        <v>114</v>
      </c>
      <c r="F193">
        <v>1</v>
      </c>
      <c r="G193">
        <v>1</v>
      </c>
      <c r="H193">
        <v>3</v>
      </c>
      <c r="I193" t="s">
        <v>375</v>
      </c>
      <c r="J193" t="s">
        <v>3</v>
      </c>
      <c r="K193" t="s">
        <v>376</v>
      </c>
      <c r="L193">
        <v>1455</v>
      </c>
      <c r="N193">
        <v>1013</v>
      </c>
      <c r="O193" t="s">
        <v>377</v>
      </c>
      <c r="P193" t="s">
        <v>377</v>
      </c>
      <c r="Q193">
        <v>1</v>
      </c>
      <c r="W193">
        <v>0</v>
      </c>
      <c r="X193">
        <v>-1398705537</v>
      </c>
      <c r="Y193">
        <f t="shared" si="72"/>
        <v>14.3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1</v>
      </c>
      <c r="AJ193">
        <v>1</v>
      </c>
      <c r="AK193">
        <v>1</v>
      </c>
      <c r="AL193">
        <v>1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 t="s">
        <v>3</v>
      </c>
      <c r="AT193">
        <v>14.3</v>
      </c>
      <c r="AU193" t="s">
        <v>3</v>
      </c>
      <c r="AV193">
        <v>0</v>
      </c>
      <c r="AW193">
        <v>2</v>
      </c>
      <c r="AX193">
        <v>32953020</v>
      </c>
      <c r="AY193">
        <v>1</v>
      </c>
      <c r="AZ193">
        <v>0</v>
      </c>
      <c r="BA193">
        <v>193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CV193">
        <v>0</v>
      </c>
      <c r="CW193">
        <v>0</v>
      </c>
      <c r="CX193">
        <f>ROUND(Y193*Source!I216,7)</f>
        <v>0</v>
      </c>
      <c r="CY193">
        <f t="shared" si="73"/>
        <v>0</v>
      </c>
      <c r="CZ193">
        <f t="shared" si="74"/>
        <v>0</v>
      </c>
      <c r="DA193">
        <f t="shared" si="75"/>
        <v>1</v>
      </c>
      <c r="DB193">
        <f t="shared" si="76"/>
        <v>0</v>
      </c>
      <c r="DC193">
        <f t="shared" si="77"/>
        <v>0</v>
      </c>
      <c r="DD193" t="s">
        <v>3</v>
      </c>
      <c r="DE193" t="s">
        <v>3</v>
      </c>
      <c r="DF193">
        <f t="shared" si="79"/>
        <v>0</v>
      </c>
      <c r="DG193">
        <f t="shared" si="71"/>
        <v>0</v>
      </c>
      <c r="DH193">
        <f t="shared" ref="DH193:DH256" si="80">ROUND(ROUND(AG193,2)*CX193,2)</f>
        <v>0</v>
      </c>
      <c r="DI193">
        <f t="shared" ref="DI193:DI256" si="81">ROUND(ROUND(AH193,2)*CX193,2)</f>
        <v>0</v>
      </c>
      <c r="DJ193">
        <f t="shared" si="78"/>
        <v>0</v>
      </c>
      <c r="DK193">
        <v>0</v>
      </c>
      <c r="DL193" t="s">
        <v>3</v>
      </c>
      <c r="DM193">
        <v>0</v>
      </c>
      <c r="DN193" t="s">
        <v>3</v>
      </c>
      <c r="DO193">
        <v>0</v>
      </c>
    </row>
    <row r="194" spans="1:119" x14ac:dyDescent="0.2">
      <c r="A194">
        <f>ROW(Source!A216)</f>
        <v>216</v>
      </c>
      <c r="B194">
        <v>32945098</v>
      </c>
      <c r="C194">
        <v>32953008</v>
      </c>
      <c r="D194">
        <v>31843909</v>
      </c>
      <c r="E194">
        <v>114</v>
      </c>
      <c r="F194">
        <v>1</v>
      </c>
      <c r="G194">
        <v>1</v>
      </c>
      <c r="H194">
        <v>3</v>
      </c>
      <c r="I194" t="s">
        <v>379</v>
      </c>
      <c r="J194" t="s">
        <v>3</v>
      </c>
      <c r="K194" t="s">
        <v>380</v>
      </c>
      <c r="L194">
        <v>1301</v>
      </c>
      <c r="N194">
        <v>1003</v>
      </c>
      <c r="O194" t="s">
        <v>87</v>
      </c>
      <c r="P194" t="s">
        <v>87</v>
      </c>
      <c r="Q194">
        <v>1</v>
      </c>
      <c r="W194">
        <v>0</v>
      </c>
      <c r="X194">
        <v>-1272753211</v>
      </c>
      <c r="Y194">
        <f t="shared" si="72"/>
        <v>102.5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1</v>
      </c>
      <c r="AJ194">
        <v>1</v>
      </c>
      <c r="AK194">
        <v>1</v>
      </c>
      <c r="AL194">
        <v>1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 t="s">
        <v>3</v>
      </c>
      <c r="AT194">
        <v>102.5</v>
      </c>
      <c r="AU194" t="s">
        <v>3</v>
      </c>
      <c r="AV194">
        <v>0</v>
      </c>
      <c r="AW194">
        <v>2</v>
      </c>
      <c r="AX194">
        <v>32953021</v>
      </c>
      <c r="AY194">
        <v>1</v>
      </c>
      <c r="AZ194">
        <v>0</v>
      </c>
      <c r="BA194">
        <v>194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CV194">
        <v>0</v>
      </c>
      <c r="CW194">
        <v>0</v>
      </c>
      <c r="CX194">
        <f>ROUND(Y194*Source!I216,7)</f>
        <v>0</v>
      </c>
      <c r="CY194">
        <f t="shared" si="73"/>
        <v>0</v>
      </c>
      <c r="CZ194">
        <f t="shared" si="74"/>
        <v>0</v>
      </c>
      <c r="DA194">
        <f t="shared" si="75"/>
        <v>1</v>
      </c>
      <c r="DB194">
        <f t="shared" si="76"/>
        <v>0</v>
      </c>
      <c r="DC194">
        <f t="shared" si="77"/>
        <v>0</v>
      </c>
      <c r="DD194" t="s">
        <v>3</v>
      </c>
      <c r="DE194" t="s">
        <v>3</v>
      </c>
      <c r="DF194">
        <f t="shared" si="79"/>
        <v>0</v>
      </c>
      <c r="DG194">
        <f t="shared" si="71"/>
        <v>0</v>
      </c>
      <c r="DH194">
        <f t="shared" si="80"/>
        <v>0</v>
      </c>
      <c r="DI194">
        <f t="shared" si="81"/>
        <v>0</v>
      </c>
      <c r="DJ194">
        <f t="shared" si="78"/>
        <v>0</v>
      </c>
      <c r="DK194">
        <v>0</v>
      </c>
      <c r="DL194" t="s">
        <v>3</v>
      </c>
      <c r="DM194">
        <v>0</v>
      </c>
      <c r="DN194" t="s">
        <v>3</v>
      </c>
      <c r="DO194">
        <v>0</v>
      </c>
    </row>
    <row r="195" spans="1:119" x14ac:dyDescent="0.2">
      <c r="A195">
        <f>ROW(Source!A216)</f>
        <v>216</v>
      </c>
      <c r="B195">
        <v>32945098</v>
      </c>
      <c r="C195">
        <v>32953008</v>
      </c>
      <c r="D195">
        <v>31844022</v>
      </c>
      <c r="E195">
        <v>114</v>
      </c>
      <c r="F195">
        <v>1</v>
      </c>
      <c r="G195">
        <v>1</v>
      </c>
      <c r="H195">
        <v>3</v>
      </c>
      <c r="I195" t="s">
        <v>382</v>
      </c>
      <c r="J195" t="s">
        <v>3</v>
      </c>
      <c r="K195" t="s">
        <v>383</v>
      </c>
      <c r="L195">
        <v>1371</v>
      </c>
      <c r="N195">
        <v>1013</v>
      </c>
      <c r="O195" t="s">
        <v>370</v>
      </c>
      <c r="P195" t="s">
        <v>370</v>
      </c>
      <c r="Q195">
        <v>1</v>
      </c>
      <c r="W195">
        <v>0</v>
      </c>
      <c r="X195">
        <v>512223021</v>
      </c>
      <c r="Y195">
        <f t="shared" si="72"/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1</v>
      </c>
      <c r="AJ195">
        <v>1</v>
      </c>
      <c r="AK195">
        <v>1</v>
      </c>
      <c r="AL195">
        <v>1</v>
      </c>
      <c r="AM195">
        <v>0</v>
      </c>
      <c r="AN195">
        <v>1</v>
      </c>
      <c r="AO195">
        <v>0</v>
      </c>
      <c r="AP195">
        <v>0</v>
      </c>
      <c r="AQ195">
        <v>0</v>
      </c>
      <c r="AR195">
        <v>0</v>
      </c>
      <c r="AS195" t="s">
        <v>3</v>
      </c>
      <c r="AT195">
        <v>0</v>
      </c>
      <c r="AU195" t="s">
        <v>3</v>
      </c>
      <c r="AV195">
        <v>0</v>
      </c>
      <c r="AW195">
        <v>2</v>
      </c>
      <c r="AX195">
        <v>32953022</v>
      </c>
      <c r="AY195">
        <v>1</v>
      </c>
      <c r="AZ195">
        <v>0</v>
      </c>
      <c r="BA195">
        <v>195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CV195">
        <v>0</v>
      </c>
      <c r="CW195">
        <v>0</v>
      </c>
      <c r="CX195">
        <f>ROUND(Y195*Source!I216,7)</f>
        <v>0</v>
      </c>
      <c r="CY195">
        <f t="shared" si="73"/>
        <v>0</v>
      </c>
      <c r="CZ195">
        <f t="shared" si="74"/>
        <v>0</v>
      </c>
      <c r="DA195">
        <f t="shared" si="75"/>
        <v>1</v>
      </c>
      <c r="DB195">
        <f t="shared" si="76"/>
        <v>0</v>
      </c>
      <c r="DC195">
        <f t="shared" si="77"/>
        <v>0</v>
      </c>
      <c r="DD195" t="s">
        <v>3</v>
      </c>
      <c r="DE195" t="s">
        <v>3</v>
      </c>
      <c r="DF195">
        <f t="shared" si="79"/>
        <v>0</v>
      </c>
      <c r="DG195">
        <f t="shared" si="71"/>
        <v>0</v>
      </c>
      <c r="DH195">
        <f t="shared" si="80"/>
        <v>0</v>
      </c>
      <c r="DI195">
        <f t="shared" si="81"/>
        <v>0</v>
      </c>
      <c r="DJ195">
        <f t="shared" si="78"/>
        <v>0</v>
      </c>
      <c r="DK195">
        <v>0</v>
      </c>
      <c r="DL195" t="s">
        <v>3</v>
      </c>
      <c r="DM195">
        <v>0</v>
      </c>
      <c r="DN195" t="s">
        <v>3</v>
      </c>
      <c r="DO195">
        <v>0</v>
      </c>
    </row>
    <row r="196" spans="1:119" x14ac:dyDescent="0.2">
      <c r="A196">
        <f>ROW(Source!A227)</f>
        <v>227</v>
      </c>
      <c r="B196">
        <v>32945098</v>
      </c>
      <c r="C196">
        <v>32953084</v>
      </c>
      <c r="D196">
        <v>31838395</v>
      </c>
      <c r="E196">
        <v>114</v>
      </c>
      <c r="F196">
        <v>1</v>
      </c>
      <c r="G196">
        <v>1</v>
      </c>
      <c r="H196">
        <v>1</v>
      </c>
      <c r="I196" t="s">
        <v>883</v>
      </c>
      <c r="J196" t="s">
        <v>3</v>
      </c>
      <c r="K196" t="s">
        <v>884</v>
      </c>
      <c r="L196">
        <v>1191</v>
      </c>
      <c r="N196">
        <v>1013</v>
      </c>
      <c r="O196" t="s">
        <v>848</v>
      </c>
      <c r="P196" t="s">
        <v>848</v>
      </c>
      <c r="Q196">
        <v>1</v>
      </c>
      <c r="W196">
        <v>0</v>
      </c>
      <c r="X196">
        <v>1958912953</v>
      </c>
      <c r="Y196">
        <f>(AT196*ROUND(1.15,7))</f>
        <v>87.618499999999997</v>
      </c>
      <c r="AA196">
        <v>0</v>
      </c>
      <c r="AB196">
        <v>0</v>
      </c>
      <c r="AC196">
        <v>0</v>
      </c>
      <c r="AD196">
        <v>457.94</v>
      </c>
      <c r="AE196">
        <v>0</v>
      </c>
      <c r="AF196">
        <v>0</v>
      </c>
      <c r="AG196">
        <v>0</v>
      </c>
      <c r="AH196">
        <v>457.94</v>
      </c>
      <c r="AI196">
        <v>1</v>
      </c>
      <c r="AJ196">
        <v>1</v>
      </c>
      <c r="AK196">
        <v>1</v>
      </c>
      <c r="AL196">
        <v>1</v>
      </c>
      <c r="AM196">
        <v>-2</v>
      </c>
      <c r="AN196">
        <v>0</v>
      </c>
      <c r="AO196">
        <v>0</v>
      </c>
      <c r="AP196">
        <v>1</v>
      </c>
      <c r="AQ196">
        <v>1</v>
      </c>
      <c r="AR196">
        <v>0</v>
      </c>
      <c r="AS196" t="s">
        <v>3</v>
      </c>
      <c r="AT196">
        <v>76.19</v>
      </c>
      <c r="AU196" t="s">
        <v>39</v>
      </c>
      <c r="AV196">
        <v>1</v>
      </c>
      <c r="AW196">
        <v>2</v>
      </c>
      <c r="AX196">
        <v>32953085</v>
      </c>
      <c r="AY196">
        <v>1</v>
      </c>
      <c r="AZ196">
        <v>0</v>
      </c>
      <c r="BA196">
        <v>196</v>
      </c>
      <c r="BB196">
        <v>1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34890.448599999996</v>
      </c>
      <c r="BN196">
        <v>76.19</v>
      </c>
      <c r="BO196">
        <v>0</v>
      </c>
      <c r="BP196">
        <v>1</v>
      </c>
      <c r="BQ196">
        <v>0</v>
      </c>
      <c r="BR196">
        <v>0</v>
      </c>
      <c r="BS196">
        <v>0</v>
      </c>
      <c r="BT196">
        <v>40124.015889999995</v>
      </c>
      <c r="BU196">
        <v>87.618499999999997</v>
      </c>
      <c r="BV196">
        <v>0</v>
      </c>
      <c r="BW196">
        <v>1</v>
      </c>
      <c r="CU196">
        <f>ROUND(AT196*Source!I227*AH196*AL196,2)</f>
        <v>0</v>
      </c>
      <c r="CV196">
        <f>ROUND(Y196*Source!I227,7)</f>
        <v>0</v>
      </c>
      <c r="CW196">
        <v>0</v>
      </c>
      <c r="CX196">
        <f>ROUND(Y196*Source!I227,7)</f>
        <v>0</v>
      </c>
      <c r="CY196">
        <f>AD196</f>
        <v>457.94</v>
      </c>
      <c r="CZ196">
        <f>AH196</f>
        <v>457.94</v>
      </c>
      <c r="DA196">
        <f>AL196</f>
        <v>1</v>
      </c>
      <c r="DB196">
        <f>ROUND((ROUND(AT196*CZ196,2)*ROUND(1.15,7)),6)</f>
        <v>40124.017500000002</v>
      </c>
      <c r="DC196">
        <f>ROUND((ROUND(AT196*AG196,2)*ROUND(1.15,7)),6)</f>
        <v>0</v>
      </c>
      <c r="DD196" t="s">
        <v>3</v>
      </c>
      <c r="DE196" t="s">
        <v>3</v>
      </c>
      <c r="DF196">
        <f t="shared" si="79"/>
        <v>0</v>
      </c>
      <c r="DG196">
        <f t="shared" si="71"/>
        <v>0</v>
      </c>
      <c r="DH196">
        <f t="shared" si="80"/>
        <v>0</v>
      </c>
      <c r="DI196">
        <f t="shared" si="81"/>
        <v>0</v>
      </c>
      <c r="DJ196">
        <f>DI196</f>
        <v>0</v>
      </c>
      <c r="DK196">
        <v>1</v>
      </c>
      <c r="DL196" t="s">
        <v>3</v>
      </c>
      <c r="DM196">
        <v>0</v>
      </c>
      <c r="DN196" t="s">
        <v>3</v>
      </c>
      <c r="DO196">
        <v>0</v>
      </c>
    </row>
    <row r="197" spans="1:119" x14ac:dyDescent="0.2">
      <c r="A197">
        <f>ROW(Source!A227)</f>
        <v>227</v>
      </c>
      <c r="B197">
        <v>32945098</v>
      </c>
      <c r="C197">
        <v>32953084</v>
      </c>
      <c r="D197">
        <v>31838589</v>
      </c>
      <c r="E197">
        <v>114</v>
      </c>
      <c r="F197">
        <v>1</v>
      </c>
      <c r="G197">
        <v>1</v>
      </c>
      <c r="H197">
        <v>1</v>
      </c>
      <c r="I197" t="s">
        <v>849</v>
      </c>
      <c r="J197" t="s">
        <v>3</v>
      </c>
      <c r="K197" t="s">
        <v>850</v>
      </c>
      <c r="L197">
        <v>1191</v>
      </c>
      <c r="N197">
        <v>1013</v>
      </c>
      <c r="O197" t="s">
        <v>848</v>
      </c>
      <c r="P197" t="s">
        <v>848</v>
      </c>
      <c r="Q197">
        <v>1</v>
      </c>
      <c r="W197">
        <v>0</v>
      </c>
      <c r="X197">
        <v>-1417349443</v>
      </c>
      <c r="Y197">
        <f>(AT197*ROUND(1.25,7))</f>
        <v>1.7125000000000001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1</v>
      </c>
      <c r="AJ197">
        <v>1</v>
      </c>
      <c r="AK197">
        <v>1</v>
      </c>
      <c r="AL197">
        <v>1</v>
      </c>
      <c r="AM197">
        <v>-2</v>
      </c>
      <c r="AN197">
        <v>0</v>
      </c>
      <c r="AO197">
        <v>0</v>
      </c>
      <c r="AP197">
        <v>1</v>
      </c>
      <c r="AQ197">
        <v>1</v>
      </c>
      <c r="AR197">
        <v>0</v>
      </c>
      <c r="AS197" t="s">
        <v>3</v>
      </c>
      <c r="AT197">
        <v>1.37</v>
      </c>
      <c r="AU197" t="s">
        <v>38</v>
      </c>
      <c r="AV197">
        <v>2</v>
      </c>
      <c r="AW197">
        <v>2</v>
      </c>
      <c r="AX197">
        <v>32953086</v>
      </c>
      <c r="AY197">
        <v>1</v>
      </c>
      <c r="AZ197">
        <v>0</v>
      </c>
      <c r="BA197">
        <v>197</v>
      </c>
      <c r="BB197">
        <v>1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CV197">
        <v>0</v>
      </c>
      <c r="CW197">
        <v>0</v>
      </c>
      <c r="CX197">
        <f>ROUND(Y197*Source!I227,7)</f>
        <v>0</v>
      </c>
      <c r="CY197">
        <f>AD197</f>
        <v>0</v>
      </c>
      <c r="CZ197">
        <f>AH197</f>
        <v>0</v>
      </c>
      <c r="DA197">
        <f>AL197</f>
        <v>1</v>
      </c>
      <c r="DB197">
        <f>ROUND((ROUND(AT197*CZ197,2)*ROUND(1.25,7)),6)</f>
        <v>0</v>
      </c>
      <c r="DC197">
        <f>ROUND((ROUND(AT197*AG197,2)*ROUND(1.25,7)),6)</f>
        <v>0</v>
      </c>
      <c r="DD197" t="s">
        <v>3</v>
      </c>
      <c r="DE197" t="s">
        <v>3</v>
      </c>
      <c r="DF197">
        <f t="shared" si="79"/>
        <v>0</v>
      </c>
      <c r="DG197">
        <f t="shared" si="71"/>
        <v>0</v>
      </c>
      <c r="DH197">
        <f t="shared" si="80"/>
        <v>0</v>
      </c>
      <c r="DI197">
        <f t="shared" si="81"/>
        <v>0</v>
      </c>
      <c r="DJ197">
        <f>DI197</f>
        <v>0</v>
      </c>
      <c r="DK197">
        <v>0</v>
      </c>
      <c r="DL197" t="s">
        <v>3</v>
      </c>
      <c r="DM197">
        <v>0</v>
      </c>
      <c r="DN197" t="s">
        <v>3</v>
      </c>
      <c r="DO197">
        <v>0</v>
      </c>
    </row>
    <row r="198" spans="1:119" x14ac:dyDescent="0.2">
      <c r="A198">
        <f>ROW(Source!A227)</f>
        <v>227</v>
      </c>
      <c r="B198">
        <v>32945098</v>
      </c>
      <c r="C198">
        <v>32953084</v>
      </c>
      <c r="D198">
        <v>31965916</v>
      </c>
      <c r="E198">
        <v>1</v>
      </c>
      <c r="F198">
        <v>1</v>
      </c>
      <c r="G198">
        <v>1</v>
      </c>
      <c r="H198">
        <v>2</v>
      </c>
      <c r="I198" t="s">
        <v>913</v>
      </c>
      <c r="J198" t="s">
        <v>914</v>
      </c>
      <c r="K198" t="s">
        <v>915</v>
      </c>
      <c r="L198">
        <v>1368</v>
      </c>
      <c r="N198">
        <v>1011</v>
      </c>
      <c r="O198" t="s">
        <v>854</v>
      </c>
      <c r="P198" t="s">
        <v>854</v>
      </c>
      <c r="Q198">
        <v>1</v>
      </c>
      <c r="W198">
        <v>0</v>
      </c>
      <c r="X198">
        <v>-468861091</v>
      </c>
      <c r="Y198">
        <f>(AT198*ROUND(1.25,7))</f>
        <v>0.72499999999999998</v>
      </c>
      <c r="AA198">
        <v>0</v>
      </c>
      <c r="AB198">
        <v>1613.51</v>
      </c>
      <c r="AC198">
        <v>675.65</v>
      </c>
      <c r="AD198">
        <v>0</v>
      </c>
      <c r="AE198">
        <v>0</v>
      </c>
      <c r="AF198">
        <v>1613.51</v>
      </c>
      <c r="AG198">
        <v>675.65</v>
      </c>
      <c r="AH198">
        <v>0</v>
      </c>
      <c r="AI198">
        <v>1</v>
      </c>
      <c r="AJ198">
        <v>1</v>
      </c>
      <c r="AK198">
        <v>1</v>
      </c>
      <c r="AL198">
        <v>1</v>
      </c>
      <c r="AM198">
        <v>-2</v>
      </c>
      <c r="AN198">
        <v>0</v>
      </c>
      <c r="AO198">
        <v>0</v>
      </c>
      <c r="AP198">
        <v>1</v>
      </c>
      <c r="AQ198">
        <v>1</v>
      </c>
      <c r="AR198">
        <v>0</v>
      </c>
      <c r="AS198" t="s">
        <v>3</v>
      </c>
      <c r="AT198">
        <v>0.57999999999999996</v>
      </c>
      <c r="AU198" t="s">
        <v>38</v>
      </c>
      <c r="AV198">
        <v>1</v>
      </c>
      <c r="AW198">
        <v>2</v>
      </c>
      <c r="AX198">
        <v>32953087</v>
      </c>
      <c r="AY198">
        <v>1</v>
      </c>
      <c r="AZ198">
        <v>0</v>
      </c>
      <c r="BA198">
        <v>198</v>
      </c>
      <c r="BB198">
        <v>1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935.83579999999995</v>
      </c>
      <c r="BL198">
        <v>391.87699999999995</v>
      </c>
      <c r="BM198">
        <v>0</v>
      </c>
      <c r="BN198">
        <v>0</v>
      </c>
      <c r="BO198">
        <v>0.57999999999999996</v>
      </c>
      <c r="BP198">
        <v>1</v>
      </c>
      <c r="BQ198">
        <v>0</v>
      </c>
      <c r="BR198">
        <v>1169.79475</v>
      </c>
      <c r="BS198">
        <v>489.84624999999994</v>
      </c>
      <c r="BT198">
        <v>0</v>
      </c>
      <c r="BU198">
        <v>0</v>
      </c>
      <c r="BV198">
        <v>0.72499999999999998</v>
      </c>
      <c r="BW198">
        <v>1</v>
      </c>
      <c r="CV198">
        <v>0</v>
      </c>
      <c r="CW198">
        <f>ROUND(Y198*Source!I227*DO198,7)</f>
        <v>0</v>
      </c>
      <c r="CX198">
        <f>ROUND(Y198*Source!I227,7)</f>
        <v>0</v>
      </c>
      <c r="CY198">
        <f>AB198</f>
        <v>1613.51</v>
      </c>
      <c r="CZ198">
        <f>AF198</f>
        <v>1613.51</v>
      </c>
      <c r="DA198">
        <f>AJ198</f>
        <v>1</v>
      </c>
      <c r="DB198">
        <f>ROUND((ROUND(AT198*CZ198,2)*ROUND(1.25,7)),6)</f>
        <v>1169.8</v>
      </c>
      <c r="DC198">
        <f>ROUND((ROUND(AT198*AG198,2)*ROUND(1.25,7)),6)</f>
        <v>489.85</v>
      </c>
      <c r="DD198" t="s">
        <v>3</v>
      </c>
      <c r="DE198" t="s">
        <v>3</v>
      </c>
      <c r="DF198">
        <f t="shared" si="79"/>
        <v>0</v>
      </c>
      <c r="DG198">
        <f t="shared" si="71"/>
        <v>0</v>
      </c>
      <c r="DH198">
        <f t="shared" si="80"/>
        <v>0</v>
      </c>
      <c r="DI198">
        <f t="shared" si="81"/>
        <v>0</v>
      </c>
      <c r="DJ198">
        <f>DG198+DH198</f>
        <v>0</v>
      </c>
      <c r="DK198">
        <v>1</v>
      </c>
      <c r="DL198" t="s">
        <v>916</v>
      </c>
      <c r="DM198">
        <v>6</v>
      </c>
      <c r="DN198" t="s">
        <v>848</v>
      </c>
      <c r="DO198">
        <v>1</v>
      </c>
    </row>
    <row r="199" spans="1:119" x14ac:dyDescent="0.2">
      <c r="A199">
        <f>ROW(Source!A227)</f>
        <v>227</v>
      </c>
      <c r="B199">
        <v>32945098</v>
      </c>
      <c r="C199">
        <v>32953084</v>
      </c>
      <c r="D199">
        <v>31966102</v>
      </c>
      <c r="E199">
        <v>1</v>
      </c>
      <c r="F199">
        <v>1</v>
      </c>
      <c r="G199">
        <v>1</v>
      </c>
      <c r="H199">
        <v>2</v>
      </c>
      <c r="I199" t="s">
        <v>851</v>
      </c>
      <c r="J199" t="s">
        <v>852</v>
      </c>
      <c r="K199" t="s">
        <v>853</v>
      </c>
      <c r="L199">
        <v>1368</v>
      </c>
      <c r="N199">
        <v>1011</v>
      </c>
      <c r="O199" t="s">
        <v>854</v>
      </c>
      <c r="P199" t="s">
        <v>854</v>
      </c>
      <c r="Q199">
        <v>1</v>
      </c>
      <c r="W199">
        <v>0</v>
      </c>
      <c r="X199">
        <v>-92307625</v>
      </c>
      <c r="Y199">
        <f>(AT199*ROUND(1.25,7))</f>
        <v>0.4</v>
      </c>
      <c r="AA199">
        <v>0</v>
      </c>
      <c r="AB199">
        <v>54.86</v>
      </c>
      <c r="AC199">
        <v>446.68</v>
      </c>
      <c r="AD199">
        <v>0</v>
      </c>
      <c r="AE199">
        <v>0</v>
      </c>
      <c r="AF199">
        <v>37.32</v>
      </c>
      <c r="AG199">
        <v>446.68</v>
      </c>
      <c r="AH199">
        <v>0</v>
      </c>
      <c r="AI199">
        <v>1</v>
      </c>
      <c r="AJ199">
        <v>1.47</v>
      </c>
      <c r="AK199">
        <v>1</v>
      </c>
      <c r="AL199">
        <v>1</v>
      </c>
      <c r="AM199">
        <v>2</v>
      </c>
      <c r="AN199">
        <v>0</v>
      </c>
      <c r="AO199">
        <v>0</v>
      </c>
      <c r="AP199">
        <v>1</v>
      </c>
      <c r="AQ199">
        <v>1</v>
      </c>
      <c r="AR199">
        <v>0</v>
      </c>
      <c r="AS199" t="s">
        <v>3</v>
      </c>
      <c r="AT199">
        <v>0.32</v>
      </c>
      <c r="AU199" t="s">
        <v>38</v>
      </c>
      <c r="AV199">
        <v>1</v>
      </c>
      <c r="AW199">
        <v>2</v>
      </c>
      <c r="AX199">
        <v>32953088</v>
      </c>
      <c r="AY199">
        <v>1</v>
      </c>
      <c r="AZ199">
        <v>0</v>
      </c>
      <c r="BA199">
        <v>199</v>
      </c>
      <c r="BB199">
        <v>1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11.942400000000001</v>
      </c>
      <c r="BL199">
        <v>142.9376</v>
      </c>
      <c r="BM199">
        <v>0</v>
      </c>
      <c r="BN199">
        <v>0</v>
      </c>
      <c r="BO199">
        <v>0.32</v>
      </c>
      <c r="BP199">
        <v>1</v>
      </c>
      <c r="BQ199">
        <v>0</v>
      </c>
      <c r="BR199">
        <v>14.928000000000001</v>
      </c>
      <c r="BS199">
        <v>178.67200000000003</v>
      </c>
      <c r="BT199">
        <v>0</v>
      </c>
      <c r="BU199">
        <v>0</v>
      </c>
      <c r="BV199">
        <v>0.4</v>
      </c>
      <c r="BW199">
        <v>1</v>
      </c>
      <c r="CV199">
        <v>0</v>
      </c>
      <c r="CW199">
        <f>ROUND(Y199*Source!I227*DO199,7)</f>
        <v>0</v>
      </c>
      <c r="CX199">
        <f>ROUND(Y199*Source!I227,7)</f>
        <v>0</v>
      </c>
      <c r="CY199">
        <f>AB199</f>
        <v>54.86</v>
      </c>
      <c r="CZ199">
        <f>AF199</f>
        <v>37.32</v>
      </c>
      <c r="DA199">
        <f>AJ199</f>
        <v>1.47</v>
      </c>
      <c r="DB199">
        <f>ROUND((ROUND(AT199*CZ199,2)*ROUND(1.25,7)),6)</f>
        <v>14.925000000000001</v>
      </c>
      <c r="DC199">
        <f>ROUND((ROUND(AT199*AG199,2)*ROUND(1.25,7)),6)</f>
        <v>178.67500000000001</v>
      </c>
      <c r="DD199" t="s">
        <v>3</v>
      </c>
      <c r="DE199" t="s">
        <v>3</v>
      </c>
      <c r="DF199">
        <f t="shared" si="79"/>
        <v>0</v>
      </c>
      <c r="DG199">
        <f>ROUND(ROUND(AF199*AJ199,2)*CX199,2)</f>
        <v>0</v>
      </c>
      <c r="DH199">
        <f t="shared" si="80"/>
        <v>0</v>
      </c>
      <c r="DI199">
        <f t="shared" si="81"/>
        <v>0</v>
      </c>
      <c r="DJ199">
        <f>DG199+DH199</f>
        <v>0</v>
      </c>
      <c r="DK199">
        <v>0</v>
      </c>
      <c r="DL199" t="s">
        <v>855</v>
      </c>
      <c r="DM199">
        <v>3</v>
      </c>
      <c r="DN199" t="s">
        <v>848</v>
      </c>
      <c r="DO199">
        <v>1</v>
      </c>
    </row>
    <row r="200" spans="1:119" x14ac:dyDescent="0.2">
      <c r="A200">
        <f>ROW(Source!A227)</f>
        <v>227</v>
      </c>
      <c r="B200">
        <v>32945098</v>
      </c>
      <c r="C200">
        <v>32953084</v>
      </c>
      <c r="D200">
        <v>31966811</v>
      </c>
      <c r="E200">
        <v>1</v>
      </c>
      <c r="F200">
        <v>1</v>
      </c>
      <c r="G200">
        <v>1</v>
      </c>
      <c r="H200">
        <v>2</v>
      </c>
      <c r="I200" t="s">
        <v>858</v>
      </c>
      <c r="J200" t="s">
        <v>859</v>
      </c>
      <c r="K200" t="s">
        <v>860</v>
      </c>
      <c r="L200">
        <v>1368</v>
      </c>
      <c r="N200">
        <v>1011</v>
      </c>
      <c r="O200" t="s">
        <v>854</v>
      </c>
      <c r="P200" t="s">
        <v>854</v>
      </c>
      <c r="Q200">
        <v>1</v>
      </c>
      <c r="W200">
        <v>0</v>
      </c>
      <c r="X200">
        <v>-1152394969</v>
      </c>
      <c r="Y200">
        <f>(AT200*ROUND(1.25,7))</f>
        <v>0.58749999999999991</v>
      </c>
      <c r="AA200">
        <v>0</v>
      </c>
      <c r="AB200">
        <v>605.36</v>
      </c>
      <c r="AC200">
        <v>502.98</v>
      </c>
      <c r="AD200">
        <v>0</v>
      </c>
      <c r="AE200">
        <v>0</v>
      </c>
      <c r="AF200">
        <v>605.36</v>
      </c>
      <c r="AG200">
        <v>502.98</v>
      </c>
      <c r="AH200">
        <v>0</v>
      </c>
      <c r="AI200">
        <v>1</v>
      </c>
      <c r="AJ200">
        <v>1</v>
      </c>
      <c r="AK200">
        <v>1</v>
      </c>
      <c r="AL200">
        <v>1</v>
      </c>
      <c r="AM200">
        <v>-2</v>
      </c>
      <c r="AN200">
        <v>0</v>
      </c>
      <c r="AO200">
        <v>0</v>
      </c>
      <c r="AP200">
        <v>1</v>
      </c>
      <c r="AQ200">
        <v>1</v>
      </c>
      <c r="AR200">
        <v>0</v>
      </c>
      <c r="AS200" t="s">
        <v>3</v>
      </c>
      <c r="AT200">
        <v>0.47</v>
      </c>
      <c r="AU200" t="s">
        <v>38</v>
      </c>
      <c r="AV200">
        <v>1</v>
      </c>
      <c r="AW200">
        <v>2</v>
      </c>
      <c r="AX200">
        <v>32953089</v>
      </c>
      <c r="AY200">
        <v>1</v>
      </c>
      <c r="AZ200">
        <v>0</v>
      </c>
      <c r="BA200">
        <v>200</v>
      </c>
      <c r="BB200">
        <v>1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284.51920000000001</v>
      </c>
      <c r="BL200">
        <v>236.4006</v>
      </c>
      <c r="BM200">
        <v>0</v>
      </c>
      <c r="BN200">
        <v>0</v>
      </c>
      <c r="BO200">
        <v>0.47</v>
      </c>
      <c r="BP200">
        <v>1</v>
      </c>
      <c r="BQ200">
        <v>0</v>
      </c>
      <c r="BR200">
        <v>355.64899999999994</v>
      </c>
      <c r="BS200">
        <v>295.50074999999998</v>
      </c>
      <c r="BT200">
        <v>0</v>
      </c>
      <c r="BU200">
        <v>0</v>
      </c>
      <c r="BV200">
        <v>0.58749999999999991</v>
      </c>
      <c r="BW200">
        <v>1</v>
      </c>
      <c r="CV200">
        <v>0</v>
      </c>
      <c r="CW200">
        <f>ROUND(Y200*Source!I227*DO200,7)</f>
        <v>0</v>
      </c>
      <c r="CX200">
        <f>ROUND(Y200*Source!I227,7)</f>
        <v>0</v>
      </c>
      <c r="CY200">
        <f>AB200</f>
        <v>605.36</v>
      </c>
      <c r="CZ200">
        <f>AF200</f>
        <v>605.36</v>
      </c>
      <c r="DA200">
        <f>AJ200</f>
        <v>1</v>
      </c>
      <c r="DB200">
        <f>ROUND((ROUND(AT200*CZ200,2)*ROUND(1.25,7)),6)</f>
        <v>355.65</v>
      </c>
      <c r="DC200">
        <f>ROUND((ROUND(AT200*AG200,2)*ROUND(1.25,7)),6)</f>
        <v>295.5</v>
      </c>
      <c r="DD200" t="s">
        <v>3</v>
      </c>
      <c r="DE200" t="s">
        <v>3</v>
      </c>
      <c r="DF200">
        <f t="shared" si="79"/>
        <v>0</v>
      </c>
      <c r="DG200">
        <f t="shared" ref="DG200:DG207" si="82">ROUND(ROUND(AF200,2)*CX200,2)</f>
        <v>0</v>
      </c>
      <c r="DH200">
        <f t="shared" si="80"/>
        <v>0</v>
      </c>
      <c r="DI200">
        <f t="shared" si="81"/>
        <v>0</v>
      </c>
      <c r="DJ200">
        <f>DG200+DH200</f>
        <v>0</v>
      </c>
      <c r="DK200">
        <v>1</v>
      </c>
      <c r="DL200" t="s">
        <v>861</v>
      </c>
      <c r="DM200">
        <v>4</v>
      </c>
      <c r="DN200" t="s">
        <v>848</v>
      </c>
      <c r="DO200">
        <v>1</v>
      </c>
    </row>
    <row r="201" spans="1:119" x14ac:dyDescent="0.2">
      <c r="A201">
        <f>ROW(Source!A227)</f>
        <v>227</v>
      </c>
      <c r="B201">
        <v>32945098</v>
      </c>
      <c r="C201">
        <v>32953084</v>
      </c>
      <c r="D201">
        <v>31910709</v>
      </c>
      <c r="E201">
        <v>1</v>
      </c>
      <c r="F201">
        <v>1</v>
      </c>
      <c r="G201">
        <v>1</v>
      </c>
      <c r="H201">
        <v>3</v>
      </c>
      <c r="I201" t="s">
        <v>865</v>
      </c>
      <c r="J201" t="s">
        <v>866</v>
      </c>
      <c r="K201" t="s">
        <v>867</v>
      </c>
      <c r="L201">
        <v>1383</v>
      </c>
      <c r="N201">
        <v>1013</v>
      </c>
      <c r="O201" t="s">
        <v>868</v>
      </c>
      <c r="P201" t="s">
        <v>868</v>
      </c>
      <c r="Q201">
        <v>1</v>
      </c>
      <c r="W201">
        <v>0</v>
      </c>
      <c r="X201">
        <v>-2119218604</v>
      </c>
      <c r="Y201">
        <f t="shared" ref="Y201:Y217" si="83">AT201</f>
        <v>5.3973000000000004</v>
      </c>
      <c r="AA201">
        <v>6.38</v>
      </c>
      <c r="AB201">
        <v>0</v>
      </c>
      <c r="AC201">
        <v>0</v>
      </c>
      <c r="AD201">
        <v>0</v>
      </c>
      <c r="AE201">
        <v>6.38</v>
      </c>
      <c r="AF201">
        <v>0</v>
      </c>
      <c r="AG201">
        <v>0</v>
      </c>
      <c r="AH201">
        <v>0</v>
      </c>
      <c r="AI201">
        <v>1</v>
      </c>
      <c r="AJ201">
        <v>1</v>
      </c>
      <c r="AK201">
        <v>1</v>
      </c>
      <c r="AL201">
        <v>1</v>
      </c>
      <c r="AM201">
        <v>-2</v>
      </c>
      <c r="AN201">
        <v>0</v>
      </c>
      <c r="AO201">
        <v>0</v>
      </c>
      <c r="AP201">
        <v>0</v>
      </c>
      <c r="AQ201">
        <v>1</v>
      </c>
      <c r="AR201">
        <v>0</v>
      </c>
      <c r="AS201" t="s">
        <v>3</v>
      </c>
      <c r="AT201">
        <v>5.3973000000000004</v>
      </c>
      <c r="AU201" t="s">
        <v>3</v>
      </c>
      <c r="AV201">
        <v>0</v>
      </c>
      <c r="AW201">
        <v>2</v>
      </c>
      <c r="AX201">
        <v>32953090</v>
      </c>
      <c r="AY201">
        <v>1</v>
      </c>
      <c r="AZ201">
        <v>0</v>
      </c>
      <c r="BA201">
        <v>201</v>
      </c>
      <c r="BB201">
        <v>1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34.434774000000004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1</v>
      </c>
      <c r="BQ201">
        <v>34.434774000000004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1</v>
      </c>
      <c r="CV201">
        <v>0</v>
      </c>
      <c r="CW201">
        <v>0</v>
      </c>
      <c r="CX201">
        <f>ROUND(Y201*Source!I227,7)</f>
        <v>0</v>
      </c>
      <c r="CY201">
        <f>AA201</f>
        <v>6.38</v>
      </c>
      <c r="CZ201">
        <f>AE201</f>
        <v>6.38</v>
      </c>
      <c r="DA201">
        <f>AI201</f>
        <v>1</v>
      </c>
      <c r="DB201">
        <f t="shared" ref="DB201:DB217" si="84">ROUND(ROUND(AT201*CZ201,2),6)</f>
        <v>34.43</v>
      </c>
      <c r="DC201">
        <f t="shared" ref="DC201:DC217" si="85">ROUND(ROUND(AT201*AG201,2),6)</f>
        <v>0</v>
      </c>
      <c r="DD201" t="s">
        <v>3</v>
      </c>
      <c r="DE201" t="s">
        <v>3</v>
      </c>
      <c r="DF201">
        <f t="shared" si="79"/>
        <v>0</v>
      </c>
      <c r="DG201">
        <f t="shared" si="82"/>
        <v>0</v>
      </c>
      <c r="DH201">
        <f t="shared" si="80"/>
        <v>0</v>
      </c>
      <c r="DI201">
        <f t="shared" si="81"/>
        <v>0</v>
      </c>
      <c r="DJ201">
        <f>DF201</f>
        <v>0</v>
      </c>
      <c r="DK201">
        <v>1</v>
      </c>
      <c r="DL201" t="s">
        <v>3</v>
      </c>
      <c r="DM201">
        <v>0</v>
      </c>
      <c r="DN201" t="s">
        <v>3</v>
      </c>
      <c r="DO201">
        <v>0</v>
      </c>
    </row>
    <row r="202" spans="1:119" x14ac:dyDescent="0.2">
      <c r="A202">
        <f>ROW(Source!A227)</f>
        <v>227</v>
      </c>
      <c r="B202">
        <v>32945098</v>
      </c>
      <c r="C202">
        <v>32953084</v>
      </c>
      <c r="D202">
        <v>31912833</v>
      </c>
      <c r="E202">
        <v>1</v>
      </c>
      <c r="F202">
        <v>1</v>
      </c>
      <c r="G202">
        <v>1</v>
      </c>
      <c r="H202">
        <v>3</v>
      </c>
      <c r="I202" t="s">
        <v>985</v>
      </c>
      <c r="J202" t="s">
        <v>986</v>
      </c>
      <c r="K202" t="s">
        <v>987</v>
      </c>
      <c r="L202">
        <v>1371</v>
      </c>
      <c r="N202">
        <v>1013</v>
      </c>
      <c r="O202" t="s">
        <v>370</v>
      </c>
      <c r="P202" t="s">
        <v>370</v>
      </c>
      <c r="Q202">
        <v>1</v>
      </c>
      <c r="W202">
        <v>0</v>
      </c>
      <c r="X202">
        <v>-1324157933</v>
      </c>
      <c r="Y202">
        <f t="shared" si="83"/>
        <v>0.24629999999999999</v>
      </c>
      <c r="AA202">
        <v>80.55</v>
      </c>
      <c r="AB202">
        <v>0</v>
      </c>
      <c r="AC202">
        <v>0</v>
      </c>
      <c r="AD202">
        <v>0</v>
      </c>
      <c r="AE202">
        <v>64.959999999999994</v>
      </c>
      <c r="AF202">
        <v>0</v>
      </c>
      <c r="AG202">
        <v>0</v>
      </c>
      <c r="AH202">
        <v>0</v>
      </c>
      <c r="AI202">
        <v>1.24</v>
      </c>
      <c r="AJ202">
        <v>1</v>
      </c>
      <c r="AK202">
        <v>1</v>
      </c>
      <c r="AL202">
        <v>1</v>
      </c>
      <c r="AM202">
        <v>2</v>
      </c>
      <c r="AN202">
        <v>0</v>
      </c>
      <c r="AO202">
        <v>0</v>
      </c>
      <c r="AP202">
        <v>0</v>
      </c>
      <c r="AQ202">
        <v>1</v>
      </c>
      <c r="AR202">
        <v>0</v>
      </c>
      <c r="AS202" t="s">
        <v>3</v>
      </c>
      <c r="AT202">
        <v>0.24629999999999999</v>
      </c>
      <c r="AU202" t="s">
        <v>3</v>
      </c>
      <c r="AV202">
        <v>0</v>
      </c>
      <c r="AW202">
        <v>2</v>
      </c>
      <c r="AX202">
        <v>32953091</v>
      </c>
      <c r="AY202">
        <v>1</v>
      </c>
      <c r="AZ202">
        <v>0</v>
      </c>
      <c r="BA202">
        <v>202</v>
      </c>
      <c r="BB202">
        <v>1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15.999647999999999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1</v>
      </c>
      <c r="BQ202">
        <v>15.999647999999999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1</v>
      </c>
      <c r="CV202">
        <v>0</v>
      </c>
      <c r="CW202">
        <v>0</v>
      </c>
      <c r="CX202">
        <f>ROUND(Y202*Source!I227,7)</f>
        <v>0</v>
      </c>
      <c r="CY202">
        <f>AA202</f>
        <v>80.55</v>
      </c>
      <c r="CZ202">
        <f>AE202</f>
        <v>64.959999999999994</v>
      </c>
      <c r="DA202">
        <f>AI202</f>
        <v>1.24</v>
      </c>
      <c r="DB202">
        <f t="shared" si="84"/>
        <v>16</v>
      </c>
      <c r="DC202">
        <f t="shared" si="85"/>
        <v>0</v>
      </c>
      <c r="DD202" t="s">
        <v>3</v>
      </c>
      <c r="DE202" t="s">
        <v>3</v>
      </c>
      <c r="DF202">
        <f>ROUND(ROUND(AE202*AI202,2)*CX202,2)</f>
        <v>0</v>
      </c>
      <c r="DG202">
        <f t="shared" si="82"/>
        <v>0</v>
      </c>
      <c r="DH202">
        <f t="shared" si="80"/>
        <v>0</v>
      </c>
      <c r="DI202">
        <f t="shared" si="81"/>
        <v>0</v>
      </c>
      <c r="DJ202">
        <f>DF202</f>
        <v>0</v>
      </c>
      <c r="DK202">
        <v>0</v>
      </c>
      <c r="DL202" t="s">
        <v>3</v>
      </c>
      <c r="DM202">
        <v>0</v>
      </c>
      <c r="DN202" t="s">
        <v>3</v>
      </c>
      <c r="DO202">
        <v>0</v>
      </c>
    </row>
    <row r="203" spans="1:119" x14ac:dyDescent="0.2">
      <c r="A203">
        <f>ROW(Source!A227)</f>
        <v>227</v>
      </c>
      <c r="B203">
        <v>32945098</v>
      </c>
      <c r="C203">
        <v>32953084</v>
      </c>
      <c r="D203">
        <v>31842948</v>
      </c>
      <c r="E203">
        <v>114</v>
      </c>
      <c r="F203">
        <v>1</v>
      </c>
      <c r="G203">
        <v>1</v>
      </c>
      <c r="H203">
        <v>3</v>
      </c>
      <c r="I203" t="s">
        <v>420</v>
      </c>
      <c r="J203" t="s">
        <v>3</v>
      </c>
      <c r="K203" t="s">
        <v>421</v>
      </c>
      <c r="L203">
        <v>1425</v>
      </c>
      <c r="N203">
        <v>1013</v>
      </c>
      <c r="O203" t="s">
        <v>203</v>
      </c>
      <c r="P203" t="s">
        <v>203</v>
      </c>
      <c r="Q203">
        <v>1</v>
      </c>
      <c r="W203">
        <v>0</v>
      </c>
      <c r="X203">
        <v>1957326579</v>
      </c>
      <c r="Y203">
        <f t="shared" si="83"/>
        <v>4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1</v>
      </c>
      <c r="AJ203">
        <v>1</v>
      </c>
      <c r="AK203">
        <v>1</v>
      </c>
      <c r="AL203">
        <v>1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 t="s">
        <v>3</v>
      </c>
      <c r="AT203">
        <v>4</v>
      </c>
      <c r="AU203" t="s">
        <v>3</v>
      </c>
      <c r="AV203">
        <v>0</v>
      </c>
      <c r="AW203">
        <v>2</v>
      </c>
      <c r="AX203">
        <v>32953092</v>
      </c>
      <c r="AY203">
        <v>1</v>
      </c>
      <c r="AZ203">
        <v>0</v>
      </c>
      <c r="BA203">
        <v>203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CV203">
        <v>0</v>
      </c>
      <c r="CW203">
        <v>0</v>
      </c>
      <c r="CX203">
        <f>ROUND(Y203*Source!I227,7)</f>
        <v>0</v>
      </c>
      <c r="CY203">
        <f>AA203</f>
        <v>0</v>
      </c>
      <c r="CZ203">
        <f>AE203</f>
        <v>0</v>
      </c>
      <c r="DA203">
        <f>AI203</f>
        <v>1</v>
      </c>
      <c r="DB203">
        <f t="shared" si="84"/>
        <v>0</v>
      </c>
      <c r="DC203">
        <f t="shared" si="85"/>
        <v>0</v>
      </c>
      <c r="DD203" t="s">
        <v>3</v>
      </c>
      <c r="DE203" t="s">
        <v>3</v>
      </c>
      <c r="DF203">
        <f t="shared" ref="DF203:DF215" si="86">ROUND(ROUND(AE203,2)*CX203,2)</f>
        <v>0</v>
      </c>
      <c r="DG203">
        <f t="shared" si="82"/>
        <v>0</v>
      </c>
      <c r="DH203">
        <f t="shared" si="80"/>
        <v>0</v>
      </c>
      <c r="DI203">
        <f t="shared" si="81"/>
        <v>0</v>
      </c>
      <c r="DJ203">
        <f>DF203</f>
        <v>0</v>
      </c>
      <c r="DK203">
        <v>0</v>
      </c>
      <c r="DL203" t="s">
        <v>3</v>
      </c>
      <c r="DM203">
        <v>0</v>
      </c>
      <c r="DN203" t="s">
        <v>3</v>
      </c>
      <c r="DO203">
        <v>0</v>
      </c>
    </row>
    <row r="204" spans="1:119" x14ac:dyDescent="0.2">
      <c r="A204">
        <f>ROW(Source!A227)</f>
        <v>227</v>
      </c>
      <c r="B204">
        <v>32945098</v>
      </c>
      <c r="C204">
        <v>32953084</v>
      </c>
      <c r="D204">
        <v>31842991</v>
      </c>
      <c r="E204">
        <v>114</v>
      </c>
      <c r="F204">
        <v>1</v>
      </c>
      <c r="G204">
        <v>1</v>
      </c>
      <c r="H204">
        <v>3</v>
      </c>
      <c r="I204" t="s">
        <v>423</v>
      </c>
      <c r="J204" t="s">
        <v>3</v>
      </c>
      <c r="K204" t="s">
        <v>424</v>
      </c>
      <c r="L204">
        <v>1371</v>
      </c>
      <c r="N204">
        <v>1013</v>
      </c>
      <c r="O204" t="s">
        <v>370</v>
      </c>
      <c r="P204" t="s">
        <v>370</v>
      </c>
      <c r="Q204">
        <v>1</v>
      </c>
      <c r="W204">
        <v>0</v>
      </c>
      <c r="X204">
        <v>-442781290</v>
      </c>
      <c r="Y204">
        <f t="shared" si="83"/>
        <v>100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1</v>
      </c>
      <c r="AJ204">
        <v>1</v>
      </c>
      <c r="AK204">
        <v>1</v>
      </c>
      <c r="AL204">
        <v>1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 t="s">
        <v>3</v>
      </c>
      <c r="AT204">
        <v>100</v>
      </c>
      <c r="AU204" t="s">
        <v>3</v>
      </c>
      <c r="AV204">
        <v>0</v>
      </c>
      <c r="AW204">
        <v>2</v>
      </c>
      <c r="AX204">
        <v>32953093</v>
      </c>
      <c r="AY204">
        <v>1</v>
      </c>
      <c r="AZ204">
        <v>0</v>
      </c>
      <c r="BA204">
        <v>204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CV204">
        <v>0</v>
      </c>
      <c r="CW204">
        <v>0</v>
      </c>
      <c r="CX204">
        <f>ROUND(Y204*Source!I227,7)</f>
        <v>0</v>
      </c>
      <c r="CY204">
        <f>AA204</f>
        <v>0</v>
      </c>
      <c r="CZ204">
        <f>AE204</f>
        <v>0</v>
      </c>
      <c r="DA204">
        <f>AI204</f>
        <v>1</v>
      </c>
      <c r="DB204">
        <f t="shared" si="84"/>
        <v>0</v>
      </c>
      <c r="DC204">
        <f t="shared" si="85"/>
        <v>0</v>
      </c>
      <c r="DD204" t="s">
        <v>3</v>
      </c>
      <c r="DE204" t="s">
        <v>3</v>
      </c>
      <c r="DF204">
        <f t="shared" si="86"/>
        <v>0</v>
      </c>
      <c r="DG204">
        <f t="shared" si="82"/>
        <v>0</v>
      </c>
      <c r="DH204">
        <f t="shared" si="80"/>
        <v>0</v>
      </c>
      <c r="DI204">
        <f t="shared" si="81"/>
        <v>0</v>
      </c>
      <c r="DJ204">
        <f>DF204</f>
        <v>0</v>
      </c>
      <c r="DK204">
        <v>0</v>
      </c>
      <c r="DL204" t="s">
        <v>3</v>
      </c>
      <c r="DM204">
        <v>0</v>
      </c>
      <c r="DN204" t="s">
        <v>3</v>
      </c>
      <c r="DO204">
        <v>0</v>
      </c>
    </row>
    <row r="205" spans="1:119" x14ac:dyDescent="0.2">
      <c r="A205">
        <f>ROW(Source!A227)</f>
        <v>227</v>
      </c>
      <c r="B205">
        <v>32945098</v>
      </c>
      <c r="C205">
        <v>32953084</v>
      </c>
      <c r="D205">
        <v>31843001</v>
      </c>
      <c r="E205">
        <v>114</v>
      </c>
      <c r="F205">
        <v>1</v>
      </c>
      <c r="G205">
        <v>1</v>
      </c>
      <c r="H205">
        <v>3</v>
      </c>
      <c r="I205" t="s">
        <v>426</v>
      </c>
      <c r="J205" t="s">
        <v>3</v>
      </c>
      <c r="K205" t="s">
        <v>427</v>
      </c>
      <c r="L205">
        <v>1377</v>
      </c>
      <c r="N205">
        <v>1013</v>
      </c>
      <c r="O205" t="s">
        <v>246</v>
      </c>
      <c r="P205" t="s">
        <v>246</v>
      </c>
      <c r="Q205">
        <v>1</v>
      </c>
      <c r="W205">
        <v>0</v>
      </c>
      <c r="X205">
        <v>-1683850086</v>
      </c>
      <c r="Y205">
        <f t="shared" si="83"/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1</v>
      </c>
      <c r="AJ205">
        <v>1</v>
      </c>
      <c r="AK205">
        <v>1</v>
      </c>
      <c r="AL205">
        <v>1</v>
      </c>
      <c r="AM205">
        <v>0</v>
      </c>
      <c r="AN205">
        <v>1</v>
      </c>
      <c r="AO205">
        <v>0</v>
      </c>
      <c r="AP205">
        <v>0</v>
      </c>
      <c r="AQ205">
        <v>0</v>
      </c>
      <c r="AR205">
        <v>0</v>
      </c>
      <c r="AS205" t="s">
        <v>3</v>
      </c>
      <c r="AT205">
        <v>0</v>
      </c>
      <c r="AU205" t="s">
        <v>3</v>
      </c>
      <c r="AV205">
        <v>0</v>
      </c>
      <c r="AW205">
        <v>2</v>
      </c>
      <c r="AX205">
        <v>32953094</v>
      </c>
      <c r="AY205">
        <v>1</v>
      </c>
      <c r="AZ205">
        <v>0</v>
      </c>
      <c r="BA205">
        <v>205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CV205">
        <v>0</v>
      </c>
      <c r="CW205">
        <v>0</v>
      </c>
      <c r="CX205">
        <f>ROUND(Y205*Source!I227,7)</f>
        <v>0</v>
      </c>
      <c r="CY205">
        <f>AA205</f>
        <v>0</v>
      </c>
      <c r="CZ205">
        <f>AE205</f>
        <v>0</v>
      </c>
      <c r="DA205">
        <f>AI205</f>
        <v>1</v>
      </c>
      <c r="DB205">
        <f t="shared" si="84"/>
        <v>0</v>
      </c>
      <c r="DC205">
        <f t="shared" si="85"/>
        <v>0</v>
      </c>
      <c r="DD205" t="s">
        <v>3</v>
      </c>
      <c r="DE205" t="s">
        <v>3</v>
      </c>
      <c r="DF205">
        <f t="shared" si="86"/>
        <v>0</v>
      </c>
      <c r="DG205">
        <f t="shared" si="82"/>
        <v>0</v>
      </c>
      <c r="DH205">
        <f t="shared" si="80"/>
        <v>0</v>
      </c>
      <c r="DI205">
        <f t="shared" si="81"/>
        <v>0</v>
      </c>
      <c r="DJ205">
        <f>DF205</f>
        <v>0</v>
      </c>
      <c r="DK205">
        <v>0</v>
      </c>
      <c r="DL205" t="s">
        <v>3</v>
      </c>
      <c r="DM205">
        <v>0</v>
      </c>
      <c r="DN205" t="s">
        <v>3</v>
      </c>
      <c r="DO205">
        <v>0</v>
      </c>
    </row>
    <row r="206" spans="1:119" x14ac:dyDescent="0.2">
      <c r="A206">
        <f>ROW(Source!A271)</f>
        <v>271</v>
      </c>
      <c r="B206">
        <v>32945098</v>
      </c>
      <c r="C206">
        <v>32952623</v>
      </c>
      <c r="D206">
        <v>31838350</v>
      </c>
      <c r="E206">
        <v>114</v>
      </c>
      <c r="F206">
        <v>1</v>
      </c>
      <c r="G206">
        <v>1</v>
      </c>
      <c r="H206">
        <v>1</v>
      </c>
      <c r="I206" t="s">
        <v>846</v>
      </c>
      <c r="J206" t="s">
        <v>3</v>
      </c>
      <c r="K206" t="s">
        <v>847</v>
      </c>
      <c r="L206">
        <v>1191</v>
      </c>
      <c r="N206">
        <v>1013</v>
      </c>
      <c r="O206" t="s">
        <v>848</v>
      </c>
      <c r="P206" t="s">
        <v>848</v>
      </c>
      <c r="Q206">
        <v>1</v>
      </c>
      <c r="W206">
        <v>0</v>
      </c>
      <c r="X206">
        <v>370475345</v>
      </c>
      <c r="Y206">
        <f t="shared" si="83"/>
        <v>11.09</v>
      </c>
      <c r="AA206">
        <v>0</v>
      </c>
      <c r="AB206">
        <v>0</v>
      </c>
      <c r="AC206">
        <v>0</v>
      </c>
      <c r="AD206">
        <v>409.14</v>
      </c>
      <c r="AE206">
        <v>0</v>
      </c>
      <c r="AF206">
        <v>0</v>
      </c>
      <c r="AG206">
        <v>0</v>
      </c>
      <c r="AH206">
        <v>409.14</v>
      </c>
      <c r="AI206">
        <v>1</v>
      </c>
      <c r="AJ206">
        <v>1</v>
      </c>
      <c r="AK206">
        <v>1</v>
      </c>
      <c r="AL206">
        <v>1</v>
      </c>
      <c r="AM206">
        <v>-2</v>
      </c>
      <c r="AN206">
        <v>0</v>
      </c>
      <c r="AO206">
        <v>0</v>
      </c>
      <c r="AP206">
        <v>0</v>
      </c>
      <c r="AQ206">
        <v>1</v>
      </c>
      <c r="AR206">
        <v>0</v>
      </c>
      <c r="AS206" t="s">
        <v>3</v>
      </c>
      <c r="AT206">
        <v>11.09</v>
      </c>
      <c r="AU206" t="s">
        <v>3</v>
      </c>
      <c r="AV206">
        <v>1</v>
      </c>
      <c r="AW206">
        <v>2</v>
      </c>
      <c r="AX206">
        <v>32952624</v>
      </c>
      <c r="AY206">
        <v>1</v>
      </c>
      <c r="AZ206">
        <v>0</v>
      </c>
      <c r="BA206">
        <v>206</v>
      </c>
      <c r="BB206">
        <v>1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4537.3625999999995</v>
      </c>
      <c r="BN206">
        <v>11.09</v>
      </c>
      <c r="BO206">
        <v>0</v>
      </c>
      <c r="BP206">
        <v>1</v>
      </c>
      <c r="BQ206">
        <v>0</v>
      </c>
      <c r="BR206">
        <v>0</v>
      </c>
      <c r="BS206">
        <v>0</v>
      </c>
      <c r="BT206">
        <v>4537.3625999999995</v>
      </c>
      <c r="BU206">
        <v>11.09</v>
      </c>
      <c r="BV206">
        <v>0</v>
      </c>
      <c r="BW206">
        <v>1</v>
      </c>
      <c r="CU206">
        <f>ROUND(AT206*Source!I271*AH206*AL206,2)</f>
        <v>0</v>
      </c>
      <c r="CV206">
        <f>ROUND(Y206*Source!I271,7)</f>
        <v>0</v>
      </c>
      <c r="CW206">
        <v>0</v>
      </c>
      <c r="CX206">
        <f>ROUND(Y206*Source!I271,7)</f>
        <v>0</v>
      </c>
      <c r="CY206">
        <f>AD206</f>
        <v>409.14</v>
      </c>
      <c r="CZ206">
        <f>AH206</f>
        <v>409.14</v>
      </c>
      <c r="DA206">
        <f>AL206</f>
        <v>1</v>
      </c>
      <c r="DB206">
        <f t="shared" si="84"/>
        <v>4537.3599999999997</v>
      </c>
      <c r="DC206">
        <f t="shared" si="85"/>
        <v>0</v>
      </c>
      <c r="DD206" t="s">
        <v>3</v>
      </c>
      <c r="DE206" t="s">
        <v>3</v>
      </c>
      <c r="DF206">
        <f t="shared" si="86"/>
        <v>0</v>
      </c>
      <c r="DG206">
        <f t="shared" si="82"/>
        <v>0</v>
      </c>
      <c r="DH206">
        <f t="shared" si="80"/>
        <v>0</v>
      </c>
      <c r="DI206">
        <f t="shared" si="81"/>
        <v>0</v>
      </c>
      <c r="DJ206">
        <f>DI206</f>
        <v>0</v>
      </c>
      <c r="DK206">
        <v>1</v>
      </c>
      <c r="DL206" t="s">
        <v>3</v>
      </c>
      <c r="DM206">
        <v>0</v>
      </c>
      <c r="DN206" t="s">
        <v>3</v>
      </c>
      <c r="DO206">
        <v>0</v>
      </c>
    </row>
    <row r="207" spans="1:119" x14ac:dyDescent="0.2">
      <c r="A207">
        <f>ROW(Source!A271)</f>
        <v>271</v>
      </c>
      <c r="B207">
        <v>32945098</v>
      </c>
      <c r="C207">
        <v>32952623</v>
      </c>
      <c r="D207">
        <v>31838589</v>
      </c>
      <c r="E207">
        <v>114</v>
      </c>
      <c r="F207">
        <v>1</v>
      </c>
      <c r="G207">
        <v>1</v>
      </c>
      <c r="H207">
        <v>1</v>
      </c>
      <c r="I207" t="s">
        <v>849</v>
      </c>
      <c r="J207" t="s">
        <v>3</v>
      </c>
      <c r="K207" t="s">
        <v>850</v>
      </c>
      <c r="L207">
        <v>1191</v>
      </c>
      <c r="N207">
        <v>1013</v>
      </c>
      <c r="O207" t="s">
        <v>848</v>
      </c>
      <c r="P207" t="s">
        <v>848</v>
      </c>
      <c r="Q207">
        <v>1</v>
      </c>
      <c r="W207">
        <v>0</v>
      </c>
      <c r="X207">
        <v>-1417349443</v>
      </c>
      <c r="Y207">
        <f t="shared" si="83"/>
        <v>0.12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1</v>
      </c>
      <c r="AJ207">
        <v>1</v>
      </c>
      <c r="AK207">
        <v>1</v>
      </c>
      <c r="AL207">
        <v>1</v>
      </c>
      <c r="AM207">
        <v>-2</v>
      </c>
      <c r="AN207">
        <v>0</v>
      </c>
      <c r="AO207">
        <v>0</v>
      </c>
      <c r="AP207">
        <v>0</v>
      </c>
      <c r="AQ207">
        <v>1</v>
      </c>
      <c r="AR207">
        <v>0</v>
      </c>
      <c r="AS207" t="s">
        <v>3</v>
      </c>
      <c r="AT207">
        <v>0.12</v>
      </c>
      <c r="AU207" t="s">
        <v>3</v>
      </c>
      <c r="AV207">
        <v>2</v>
      </c>
      <c r="AW207">
        <v>2</v>
      </c>
      <c r="AX207">
        <v>32952625</v>
      </c>
      <c r="AY207">
        <v>1</v>
      </c>
      <c r="AZ207">
        <v>0</v>
      </c>
      <c r="BA207">
        <v>207</v>
      </c>
      <c r="BB207">
        <v>1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CV207">
        <v>0</v>
      </c>
      <c r="CW207">
        <v>0</v>
      </c>
      <c r="CX207">
        <f>ROUND(Y207*Source!I271,7)</f>
        <v>0</v>
      </c>
      <c r="CY207">
        <f>AD207</f>
        <v>0</v>
      </c>
      <c r="CZ207">
        <f>AH207</f>
        <v>0</v>
      </c>
      <c r="DA207">
        <f>AL207</f>
        <v>1</v>
      </c>
      <c r="DB207">
        <f t="shared" si="84"/>
        <v>0</v>
      </c>
      <c r="DC207">
        <f t="shared" si="85"/>
        <v>0</v>
      </c>
      <c r="DD207" t="s">
        <v>3</v>
      </c>
      <c r="DE207" t="s">
        <v>3</v>
      </c>
      <c r="DF207">
        <f t="shared" si="86"/>
        <v>0</v>
      </c>
      <c r="DG207">
        <f t="shared" si="82"/>
        <v>0</v>
      </c>
      <c r="DH207">
        <f t="shared" si="80"/>
        <v>0</v>
      </c>
      <c r="DI207">
        <f t="shared" si="81"/>
        <v>0</v>
      </c>
      <c r="DJ207">
        <f>DI207</f>
        <v>0</v>
      </c>
      <c r="DK207">
        <v>0</v>
      </c>
      <c r="DL207" t="s">
        <v>3</v>
      </c>
      <c r="DM207">
        <v>0</v>
      </c>
      <c r="DN207" t="s">
        <v>3</v>
      </c>
      <c r="DO207">
        <v>0</v>
      </c>
    </row>
    <row r="208" spans="1:119" x14ac:dyDescent="0.2">
      <c r="A208">
        <f>ROW(Source!A271)</f>
        <v>271</v>
      </c>
      <c r="B208">
        <v>32945098</v>
      </c>
      <c r="C208">
        <v>32952623</v>
      </c>
      <c r="D208">
        <v>31966102</v>
      </c>
      <c r="E208">
        <v>1</v>
      </c>
      <c r="F208">
        <v>1</v>
      </c>
      <c r="G208">
        <v>1</v>
      </c>
      <c r="H208">
        <v>2</v>
      </c>
      <c r="I208" t="s">
        <v>851</v>
      </c>
      <c r="J208" t="s">
        <v>852</v>
      </c>
      <c r="K208" t="s">
        <v>853</v>
      </c>
      <c r="L208">
        <v>1368</v>
      </c>
      <c r="N208">
        <v>1011</v>
      </c>
      <c r="O208" t="s">
        <v>854</v>
      </c>
      <c r="P208" t="s">
        <v>854</v>
      </c>
      <c r="Q208">
        <v>1</v>
      </c>
      <c r="W208">
        <v>0</v>
      </c>
      <c r="X208">
        <v>-92307625</v>
      </c>
      <c r="Y208">
        <f t="shared" si="83"/>
        <v>0.12</v>
      </c>
      <c r="AA208">
        <v>0</v>
      </c>
      <c r="AB208">
        <v>54.86</v>
      </c>
      <c r="AC208">
        <v>446.68</v>
      </c>
      <c r="AD208">
        <v>0</v>
      </c>
      <c r="AE208">
        <v>0</v>
      </c>
      <c r="AF208">
        <v>37.32</v>
      </c>
      <c r="AG208">
        <v>446.68</v>
      </c>
      <c r="AH208">
        <v>0</v>
      </c>
      <c r="AI208">
        <v>1</v>
      </c>
      <c r="AJ208">
        <v>1.47</v>
      </c>
      <c r="AK208">
        <v>1</v>
      </c>
      <c r="AL208">
        <v>1</v>
      </c>
      <c r="AM208">
        <v>2</v>
      </c>
      <c r="AN208">
        <v>0</v>
      </c>
      <c r="AO208">
        <v>0</v>
      </c>
      <c r="AP208">
        <v>0</v>
      </c>
      <c r="AQ208">
        <v>1</v>
      </c>
      <c r="AR208">
        <v>0</v>
      </c>
      <c r="AS208" t="s">
        <v>3</v>
      </c>
      <c r="AT208">
        <v>0.12</v>
      </c>
      <c r="AU208" t="s">
        <v>3</v>
      </c>
      <c r="AV208">
        <v>1</v>
      </c>
      <c r="AW208">
        <v>2</v>
      </c>
      <c r="AX208">
        <v>32952626</v>
      </c>
      <c r="AY208">
        <v>1</v>
      </c>
      <c r="AZ208">
        <v>0</v>
      </c>
      <c r="BA208">
        <v>208</v>
      </c>
      <c r="BB208">
        <v>1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4.4783999999999997</v>
      </c>
      <c r="BL208">
        <v>53.601599999999998</v>
      </c>
      <c r="BM208">
        <v>0</v>
      </c>
      <c r="BN208">
        <v>0</v>
      </c>
      <c r="BO208">
        <v>0.12</v>
      </c>
      <c r="BP208">
        <v>1</v>
      </c>
      <c r="BQ208">
        <v>0</v>
      </c>
      <c r="BR208">
        <v>4.4783999999999997</v>
      </c>
      <c r="BS208">
        <v>53.601599999999998</v>
      </c>
      <c r="BT208">
        <v>0</v>
      </c>
      <c r="BU208">
        <v>0</v>
      </c>
      <c r="BV208">
        <v>0.12</v>
      </c>
      <c r="BW208">
        <v>1</v>
      </c>
      <c r="CV208">
        <v>0</v>
      </c>
      <c r="CW208">
        <f>ROUND(Y208*Source!I271*DO208,7)</f>
        <v>0</v>
      </c>
      <c r="CX208">
        <f>ROUND(Y208*Source!I271,7)</f>
        <v>0</v>
      </c>
      <c r="CY208">
        <f>AB208</f>
        <v>54.86</v>
      </c>
      <c r="CZ208">
        <f>AF208</f>
        <v>37.32</v>
      </c>
      <c r="DA208">
        <f>AJ208</f>
        <v>1.47</v>
      </c>
      <c r="DB208">
        <f t="shared" si="84"/>
        <v>4.4800000000000004</v>
      </c>
      <c r="DC208">
        <f t="shared" si="85"/>
        <v>53.6</v>
      </c>
      <c r="DD208" t="s">
        <v>3</v>
      </c>
      <c r="DE208" t="s">
        <v>3</v>
      </c>
      <c r="DF208">
        <f t="shared" si="86"/>
        <v>0</v>
      </c>
      <c r="DG208">
        <f>ROUND(ROUND(AF208*AJ208,2)*CX208,2)</f>
        <v>0</v>
      </c>
      <c r="DH208">
        <f t="shared" si="80"/>
        <v>0</v>
      </c>
      <c r="DI208">
        <f t="shared" si="81"/>
        <v>0</v>
      </c>
      <c r="DJ208">
        <f>DG208+DH208</f>
        <v>0</v>
      </c>
      <c r="DK208">
        <v>0</v>
      </c>
      <c r="DL208" t="s">
        <v>855</v>
      </c>
      <c r="DM208">
        <v>3</v>
      </c>
      <c r="DN208" t="s">
        <v>848</v>
      </c>
      <c r="DO208">
        <v>1</v>
      </c>
    </row>
    <row r="209" spans="1:119" x14ac:dyDescent="0.2">
      <c r="A209">
        <f>ROW(Source!A271)</f>
        <v>271</v>
      </c>
      <c r="B209">
        <v>32945098</v>
      </c>
      <c r="C209">
        <v>32952623</v>
      </c>
      <c r="D209">
        <v>31844302</v>
      </c>
      <c r="E209">
        <v>114</v>
      </c>
      <c r="F209">
        <v>1</v>
      </c>
      <c r="G209">
        <v>1</v>
      </c>
      <c r="H209">
        <v>3</v>
      </c>
      <c r="I209" t="s">
        <v>31</v>
      </c>
      <c r="J209" t="s">
        <v>3</v>
      </c>
      <c r="K209" t="s">
        <v>32</v>
      </c>
      <c r="L209">
        <v>1348</v>
      </c>
      <c r="N209">
        <v>1009</v>
      </c>
      <c r="O209" t="s">
        <v>33</v>
      </c>
      <c r="P209" t="s">
        <v>33</v>
      </c>
      <c r="Q209">
        <v>1000</v>
      </c>
      <c r="W209">
        <v>0</v>
      </c>
      <c r="X209">
        <v>2102561428</v>
      </c>
      <c r="Y209">
        <f t="shared" si="83"/>
        <v>0.55000000000000004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1</v>
      </c>
      <c r="AJ209">
        <v>1</v>
      </c>
      <c r="AK209">
        <v>1</v>
      </c>
      <c r="AL209">
        <v>1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 t="s">
        <v>3</v>
      </c>
      <c r="AT209">
        <v>0.55000000000000004</v>
      </c>
      <c r="AU209" t="s">
        <v>3</v>
      </c>
      <c r="AV209">
        <v>0</v>
      </c>
      <c r="AW209">
        <v>2</v>
      </c>
      <c r="AX209">
        <v>32952627</v>
      </c>
      <c r="AY209">
        <v>1</v>
      </c>
      <c r="AZ209">
        <v>0</v>
      </c>
      <c r="BA209">
        <v>209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CV209">
        <v>0</v>
      </c>
      <c r="CW209">
        <v>0</v>
      </c>
      <c r="CX209">
        <f>ROUND(Y209*Source!I271,7)</f>
        <v>0</v>
      </c>
      <c r="CY209">
        <f>AA209</f>
        <v>0</v>
      </c>
      <c r="CZ209">
        <f>AE209</f>
        <v>0</v>
      </c>
      <c r="DA209">
        <f>AI209</f>
        <v>1</v>
      </c>
      <c r="DB209">
        <f t="shared" si="84"/>
        <v>0</v>
      </c>
      <c r="DC209">
        <f t="shared" si="85"/>
        <v>0</v>
      </c>
      <c r="DD209" t="s">
        <v>3</v>
      </c>
      <c r="DE209" t="s">
        <v>3</v>
      </c>
      <c r="DF209">
        <f t="shared" si="86"/>
        <v>0</v>
      </c>
      <c r="DG209">
        <f>ROUND(ROUND(AF209,2)*CX209,2)</f>
        <v>0</v>
      </c>
      <c r="DH209">
        <f t="shared" si="80"/>
        <v>0</v>
      </c>
      <c r="DI209">
        <f t="shared" si="81"/>
        <v>0</v>
      </c>
      <c r="DJ209">
        <f>DF209</f>
        <v>0</v>
      </c>
      <c r="DK209">
        <v>0</v>
      </c>
      <c r="DL209" t="s">
        <v>3</v>
      </c>
      <c r="DM209">
        <v>0</v>
      </c>
      <c r="DN209" t="s">
        <v>3</v>
      </c>
      <c r="DO209">
        <v>0</v>
      </c>
    </row>
    <row r="210" spans="1:119" x14ac:dyDescent="0.2">
      <c r="A210">
        <f>ROW(Source!A273)</f>
        <v>273</v>
      </c>
      <c r="B210">
        <v>32945098</v>
      </c>
      <c r="C210">
        <v>32952630</v>
      </c>
      <c r="D210">
        <v>31838350</v>
      </c>
      <c r="E210">
        <v>114</v>
      </c>
      <c r="F210">
        <v>1</v>
      </c>
      <c r="G210">
        <v>1</v>
      </c>
      <c r="H210">
        <v>1</v>
      </c>
      <c r="I210" t="s">
        <v>846</v>
      </c>
      <c r="J210" t="s">
        <v>3</v>
      </c>
      <c r="K210" t="s">
        <v>847</v>
      </c>
      <c r="L210">
        <v>1191</v>
      </c>
      <c r="N210">
        <v>1013</v>
      </c>
      <c r="O210" t="s">
        <v>848</v>
      </c>
      <c r="P210" t="s">
        <v>848</v>
      </c>
      <c r="Q210">
        <v>1</v>
      </c>
      <c r="W210">
        <v>0</v>
      </c>
      <c r="X210">
        <v>370475345</v>
      </c>
      <c r="Y210">
        <f t="shared" si="83"/>
        <v>3.77</v>
      </c>
      <c r="AA210">
        <v>0</v>
      </c>
      <c r="AB210">
        <v>0</v>
      </c>
      <c r="AC210">
        <v>0</v>
      </c>
      <c r="AD210">
        <v>409.14</v>
      </c>
      <c r="AE210">
        <v>0</v>
      </c>
      <c r="AF210">
        <v>0</v>
      </c>
      <c r="AG210">
        <v>0</v>
      </c>
      <c r="AH210">
        <v>409.14</v>
      </c>
      <c r="AI210">
        <v>1</v>
      </c>
      <c r="AJ210">
        <v>1</v>
      </c>
      <c r="AK210">
        <v>1</v>
      </c>
      <c r="AL210">
        <v>1</v>
      </c>
      <c r="AM210">
        <v>-2</v>
      </c>
      <c r="AN210">
        <v>0</v>
      </c>
      <c r="AO210">
        <v>0</v>
      </c>
      <c r="AP210">
        <v>0</v>
      </c>
      <c r="AQ210">
        <v>1</v>
      </c>
      <c r="AR210">
        <v>0</v>
      </c>
      <c r="AS210" t="s">
        <v>3</v>
      </c>
      <c r="AT210">
        <v>3.77</v>
      </c>
      <c r="AU210" t="s">
        <v>3</v>
      </c>
      <c r="AV210">
        <v>1</v>
      </c>
      <c r="AW210">
        <v>2</v>
      </c>
      <c r="AX210">
        <v>32952631</v>
      </c>
      <c r="AY210">
        <v>1</v>
      </c>
      <c r="AZ210">
        <v>0</v>
      </c>
      <c r="BA210">
        <v>210</v>
      </c>
      <c r="BB210">
        <v>1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1542.4577999999999</v>
      </c>
      <c r="BN210">
        <v>3.77</v>
      </c>
      <c r="BO210">
        <v>0</v>
      </c>
      <c r="BP210">
        <v>1</v>
      </c>
      <c r="BQ210">
        <v>0</v>
      </c>
      <c r="BR210">
        <v>0</v>
      </c>
      <c r="BS210">
        <v>0</v>
      </c>
      <c r="BT210">
        <v>1542.4577999999999</v>
      </c>
      <c r="BU210">
        <v>3.77</v>
      </c>
      <c r="BV210">
        <v>0</v>
      </c>
      <c r="BW210">
        <v>1</v>
      </c>
      <c r="CU210">
        <f>ROUND(AT210*Source!I273*AH210*AL210,2)</f>
        <v>0</v>
      </c>
      <c r="CV210">
        <f>ROUND(Y210*Source!I273,7)</f>
        <v>0</v>
      </c>
      <c r="CW210">
        <v>0</v>
      </c>
      <c r="CX210">
        <f>ROUND(Y210*Source!I273,7)</f>
        <v>0</v>
      </c>
      <c r="CY210">
        <f>AD210</f>
        <v>409.14</v>
      </c>
      <c r="CZ210">
        <f>AH210</f>
        <v>409.14</v>
      </c>
      <c r="DA210">
        <f>AL210</f>
        <v>1</v>
      </c>
      <c r="DB210">
        <f t="shared" si="84"/>
        <v>1542.46</v>
      </c>
      <c r="DC210">
        <f t="shared" si="85"/>
        <v>0</v>
      </c>
      <c r="DD210" t="s">
        <v>3</v>
      </c>
      <c r="DE210" t="s">
        <v>3</v>
      </c>
      <c r="DF210">
        <f t="shared" si="86"/>
        <v>0</v>
      </c>
      <c r="DG210">
        <f>ROUND(ROUND(AF210,2)*CX210,2)</f>
        <v>0</v>
      </c>
      <c r="DH210">
        <f t="shared" si="80"/>
        <v>0</v>
      </c>
      <c r="DI210">
        <f t="shared" si="81"/>
        <v>0</v>
      </c>
      <c r="DJ210">
        <f>DI210</f>
        <v>0</v>
      </c>
      <c r="DK210">
        <v>1</v>
      </c>
      <c r="DL210" t="s">
        <v>3</v>
      </c>
      <c r="DM210">
        <v>0</v>
      </c>
      <c r="DN210" t="s">
        <v>3</v>
      </c>
      <c r="DO210">
        <v>0</v>
      </c>
    </row>
    <row r="211" spans="1:119" x14ac:dyDescent="0.2">
      <c r="A211">
        <f>ROW(Source!A273)</f>
        <v>273</v>
      </c>
      <c r="B211">
        <v>32945098</v>
      </c>
      <c r="C211">
        <v>32952630</v>
      </c>
      <c r="D211">
        <v>31844302</v>
      </c>
      <c r="E211">
        <v>114</v>
      </c>
      <c r="F211">
        <v>1</v>
      </c>
      <c r="G211">
        <v>1</v>
      </c>
      <c r="H211">
        <v>3</v>
      </c>
      <c r="I211" t="s">
        <v>31</v>
      </c>
      <c r="J211" t="s">
        <v>3</v>
      </c>
      <c r="K211" t="s">
        <v>32</v>
      </c>
      <c r="L211">
        <v>1348</v>
      </c>
      <c r="N211">
        <v>1009</v>
      </c>
      <c r="O211" t="s">
        <v>33</v>
      </c>
      <c r="P211" t="s">
        <v>33</v>
      </c>
      <c r="Q211">
        <v>1000</v>
      </c>
      <c r="W211">
        <v>0</v>
      </c>
      <c r="X211">
        <v>2102561428</v>
      </c>
      <c r="Y211">
        <f t="shared" si="83"/>
        <v>0.11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1</v>
      </c>
      <c r="AJ211">
        <v>1</v>
      </c>
      <c r="AK211">
        <v>1</v>
      </c>
      <c r="AL211">
        <v>1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 t="s">
        <v>3</v>
      </c>
      <c r="AT211">
        <v>0.11</v>
      </c>
      <c r="AU211" t="s">
        <v>3</v>
      </c>
      <c r="AV211">
        <v>0</v>
      </c>
      <c r="AW211">
        <v>2</v>
      </c>
      <c r="AX211">
        <v>32952632</v>
      </c>
      <c r="AY211">
        <v>1</v>
      </c>
      <c r="AZ211">
        <v>0</v>
      </c>
      <c r="BA211">
        <v>211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CV211">
        <v>0</v>
      </c>
      <c r="CW211">
        <v>0</v>
      </c>
      <c r="CX211">
        <f>ROUND(Y211*Source!I273,7)</f>
        <v>0</v>
      </c>
      <c r="CY211">
        <f>AA211</f>
        <v>0</v>
      </c>
      <c r="CZ211">
        <f>AE211</f>
        <v>0</v>
      </c>
      <c r="DA211">
        <f>AI211</f>
        <v>1</v>
      </c>
      <c r="DB211">
        <f t="shared" si="84"/>
        <v>0</v>
      </c>
      <c r="DC211">
        <f t="shared" si="85"/>
        <v>0</v>
      </c>
      <c r="DD211" t="s">
        <v>3</v>
      </c>
      <c r="DE211" t="s">
        <v>3</v>
      </c>
      <c r="DF211">
        <f t="shared" si="86"/>
        <v>0</v>
      </c>
      <c r="DG211">
        <f>ROUND(ROUND(AF211,2)*CX211,2)</f>
        <v>0</v>
      </c>
      <c r="DH211">
        <f t="shared" si="80"/>
        <v>0</v>
      </c>
      <c r="DI211">
        <f t="shared" si="81"/>
        <v>0</v>
      </c>
      <c r="DJ211">
        <f>DF211</f>
        <v>0</v>
      </c>
      <c r="DK211">
        <v>0</v>
      </c>
      <c r="DL211" t="s">
        <v>3</v>
      </c>
      <c r="DM211">
        <v>0</v>
      </c>
      <c r="DN211" t="s">
        <v>3</v>
      </c>
      <c r="DO211">
        <v>0</v>
      </c>
    </row>
    <row r="212" spans="1:119" x14ac:dyDescent="0.2">
      <c r="A212">
        <f>ROW(Source!A275)</f>
        <v>275</v>
      </c>
      <c r="B212">
        <v>32945098</v>
      </c>
      <c r="C212">
        <v>32952646</v>
      </c>
      <c r="D212">
        <v>31838380</v>
      </c>
      <c r="E212">
        <v>114</v>
      </c>
      <c r="F212">
        <v>1</v>
      </c>
      <c r="G212">
        <v>1</v>
      </c>
      <c r="H212">
        <v>1</v>
      </c>
      <c r="I212" t="s">
        <v>875</v>
      </c>
      <c r="J212" t="s">
        <v>3</v>
      </c>
      <c r="K212" t="s">
        <v>876</v>
      </c>
      <c r="L212">
        <v>1191</v>
      </c>
      <c r="N212">
        <v>1013</v>
      </c>
      <c r="O212" t="s">
        <v>848</v>
      </c>
      <c r="P212" t="s">
        <v>848</v>
      </c>
      <c r="Q212">
        <v>1</v>
      </c>
      <c r="W212">
        <v>0</v>
      </c>
      <c r="X212">
        <v>1682852000</v>
      </c>
      <c r="Y212">
        <f t="shared" si="83"/>
        <v>46.06</v>
      </c>
      <c r="AA212">
        <v>0</v>
      </c>
      <c r="AB212">
        <v>0</v>
      </c>
      <c r="AC212">
        <v>0</v>
      </c>
      <c r="AD212">
        <v>435.42</v>
      </c>
      <c r="AE212">
        <v>0</v>
      </c>
      <c r="AF212">
        <v>0</v>
      </c>
      <c r="AG212">
        <v>0</v>
      </c>
      <c r="AH212">
        <v>435.42</v>
      </c>
      <c r="AI212">
        <v>1</v>
      </c>
      <c r="AJ212">
        <v>1</v>
      </c>
      <c r="AK212">
        <v>1</v>
      </c>
      <c r="AL212">
        <v>1</v>
      </c>
      <c r="AM212">
        <v>-2</v>
      </c>
      <c r="AN212">
        <v>0</v>
      </c>
      <c r="AO212">
        <v>0</v>
      </c>
      <c r="AP212">
        <v>0</v>
      </c>
      <c r="AQ212">
        <v>1</v>
      </c>
      <c r="AR212">
        <v>0</v>
      </c>
      <c r="AS212" t="s">
        <v>3</v>
      </c>
      <c r="AT212">
        <v>46.06</v>
      </c>
      <c r="AU212" t="s">
        <v>3</v>
      </c>
      <c r="AV212">
        <v>1</v>
      </c>
      <c r="AW212">
        <v>2</v>
      </c>
      <c r="AX212">
        <v>32952647</v>
      </c>
      <c r="AY212">
        <v>1</v>
      </c>
      <c r="AZ212">
        <v>0</v>
      </c>
      <c r="BA212">
        <v>212</v>
      </c>
      <c r="BB212">
        <v>1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20055.445200000002</v>
      </c>
      <c r="BN212">
        <v>46.06</v>
      </c>
      <c r="BO212">
        <v>0</v>
      </c>
      <c r="BP212">
        <v>1</v>
      </c>
      <c r="BQ212">
        <v>0</v>
      </c>
      <c r="BR212">
        <v>0</v>
      </c>
      <c r="BS212">
        <v>0</v>
      </c>
      <c r="BT212">
        <v>20055.445200000002</v>
      </c>
      <c r="BU212">
        <v>46.06</v>
      </c>
      <c r="BV212">
        <v>0</v>
      </c>
      <c r="BW212">
        <v>1</v>
      </c>
      <c r="CU212">
        <f>ROUND(AT212*Source!I275*AH212*AL212,2)</f>
        <v>0</v>
      </c>
      <c r="CV212">
        <f>ROUND(Y212*Source!I275,7)</f>
        <v>0</v>
      </c>
      <c r="CW212">
        <v>0</v>
      </c>
      <c r="CX212">
        <f>ROUND(Y212*Source!I275,7)</f>
        <v>0</v>
      </c>
      <c r="CY212">
        <f>AD212</f>
        <v>435.42</v>
      </c>
      <c r="CZ212">
        <f>AH212</f>
        <v>435.42</v>
      </c>
      <c r="DA212">
        <f>AL212</f>
        <v>1</v>
      </c>
      <c r="DB212">
        <f t="shared" si="84"/>
        <v>20055.45</v>
      </c>
      <c r="DC212">
        <f t="shared" si="85"/>
        <v>0</v>
      </c>
      <c r="DD212" t="s">
        <v>3</v>
      </c>
      <c r="DE212" t="s">
        <v>3</v>
      </c>
      <c r="DF212">
        <f t="shared" si="86"/>
        <v>0</v>
      </c>
      <c r="DG212">
        <f>ROUND(ROUND(AF212,2)*CX212,2)</f>
        <v>0</v>
      </c>
      <c r="DH212">
        <f t="shared" si="80"/>
        <v>0</v>
      </c>
      <c r="DI212">
        <f t="shared" si="81"/>
        <v>0</v>
      </c>
      <c r="DJ212">
        <f>DI212</f>
        <v>0</v>
      </c>
      <c r="DK212">
        <v>1</v>
      </c>
      <c r="DL212" t="s">
        <v>3</v>
      </c>
      <c r="DM212">
        <v>0</v>
      </c>
      <c r="DN212" t="s">
        <v>3</v>
      </c>
      <c r="DO212">
        <v>0</v>
      </c>
    </row>
    <row r="213" spans="1:119" x14ac:dyDescent="0.2">
      <c r="A213">
        <f>ROW(Source!A275)</f>
        <v>275</v>
      </c>
      <c r="B213">
        <v>32945098</v>
      </c>
      <c r="C213">
        <v>32952646</v>
      </c>
      <c r="D213">
        <v>31838589</v>
      </c>
      <c r="E213">
        <v>114</v>
      </c>
      <c r="F213">
        <v>1</v>
      </c>
      <c r="G213">
        <v>1</v>
      </c>
      <c r="H213">
        <v>1</v>
      </c>
      <c r="I213" t="s">
        <v>849</v>
      </c>
      <c r="J213" t="s">
        <v>3</v>
      </c>
      <c r="K213" t="s">
        <v>850</v>
      </c>
      <c r="L213">
        <v>1191</v>
      </c>
      <c r="N213">
        <v>1013</v>
      </c>
      <c r="O213" t="s">
        <v>848</v>
      </c>
      <c r="P213" t="s">
        <v>848</v>
      </c>
      <c r="Q213">
        <v>1</v>
      </c>
      <c r="W213">
        <v>0</v>
      </c>
      <c r="X213">
        <v>-1417349443</v>
      </c>
      <c r="Y213">
        <f t="shared" si="83"/>
        <v>0.18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1</v>
      </c>
      <c r="AJ213">
        <v>1</v>
      </c>
      <c r="AK213">
        <v>1</v>
      </c>
      <c r="AL213">
        <v>1</v>
      </c>
      <c r="AM213">
        <v>-2</v>
      </c>
      <c r="AN213">
        <v>0</v>
      </c>
      <c r="AO213">
        <v>0</v>
      </c>
      <c r="AP213">
        <v>0</v>
      </c>
      <c r="AQ213">
        <v>1</v>
      </c>
      <c r="AR213">
        <v>0</v>
      </c>
      <c r="AS213" t="s">
        <v>3</v>
      </c>
      <c r="AT213">
        <v>0.18</v>
      </c>
      <c r="AU213" t="s">
        <v>3</v>
      </c>
      <c r="AV213">
        <v>2</v>
      </c>
      <c r="AW213">
        <v>2</v>
      </c>
      <c r="AX213">
        <v>32952648</v>
      </c>
      <c r="AY213">
        <v>1</v>
      </c>
      <c r="AZ213">
        <v>0</v>
      </c>
      <c r="BA213">
        <v>213</v>
      </c>
      <c r="BB213">
        <v>1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CV213">
        <v>0</v>
      </c>
      <c r="CW213">
        <v>0</v>
      </c>
      <c r="CX213">
        <f>ROUND(Y213*Source!I275,7)</f>
        <v>0</v>
      </c>
      <c r="CY213">
        <f>AD213</f>
        <v>0</v>
      </c>
      <c r="CZ213">
        <f>AH213</f>
        <v>0</v>
      </c>
      <c r="DA213">
        <f>AL213</f>
        <v>1</v>
      </c>
      <c r="DB213">
        <f t="shared" si="84"/>
        <v>0</v>
      </c>
      <c r="DC213">
        <f t="shared" si="85"/>
        <v>0</v>
      </c>
      <c r="DD213" t="s">
        <v>3</v>
      </c>
      <c r="DE213" t="s">
        <v>3</v>
      </c>
      <c r="DF213">
        <f t="shared" si="86"/>
        <v>0</v>
      </c>
      <c r="DG213">
        <f>ROUND(ROUND(AF213,2)*CX213,2)</f>
        <v>0</v>
      </c>
      <c r="DH213">
        <f t="shared" si="80"/>
        <v>0</v>
      </c>
      <c r="DI213">
        <f t="shared" si="81"/>
        <v>0</v>
      </c>
      <c r="DJ213">
        <f>DI213</f>
        <v>0</v>
      </c>
      <c r="DK213">
        <v>0</v>
      </c>
      <c r="DL213" t="s">
        <v>3</v>
      </c>
      <c r="DM213">
        <v>0</v>
      </c>
      <c r="DN213" t="s">
        <v>3</v>
      </c>
      <c r="DO213">
        <v>0</v>
      </c>
    </row>
    <row r="214" spans="1:119" x14ac:dyDescent="0.2">
      <c r="A214">
        <f>ROW(Source!A275)</f>
        <v>275</v>
      </c>
      <c r="B214">
        <v>32945098</v>
      </c>
      <c r="C214">
        <v>32952646</v>
      </c>
      <c r="D214">
        <v>31966102</v>
      </c>
      <c r="E214">
        <v>1</v>
      </c>
      <c r="F214">
        <v>1</v>
      </c>
      <c r="G214">
        <v>1</v>
      </c>
      <c r="H214">
        <v>2</v>
      </c>
      <c r="I214" t="s">
        <v>851</v>
      </c>
      <c r="J214" t="s">
        <v>852</v>
      </c>
      <c r="K214" t="s">
        <v>853</v>
      </c>
      <c r="L214">
        <v>1368</v>
      </c>
      <c r="N214">
        <v>1011</v>
      </c>
      <c r="O214" t="s">
        <v>854</v>
      </c>
      <c r="P214" t="s">
        <v>854</v>
      </c>
      <c r="Q214">
        <v>1</v>
      </c>
      <c r="W214">
        <v>0</v>
      </c>
      <c r="X214">
        <v>-92307625</v>
      </c>
      <c r="Y214">
        <f t="shared" si="83"/>
        <v>0.1</v>
      </c>
      <c r="AA214">
        <v>0</v>
      </c>
      <c r="AB214">
        <v>54.86</v>
      </c>
      <c r="AC214">
        <v>446.68</v>
      </c>
      <c r="AD214">
        <v>0</v>
      </c>
      <c r="AE214">
        <v>0</v>
      </c>
      <c r="AF214">
        <v>37.32</v>
      </c>
      <c r="AG214">
        <v>446.68</v>
      </c>
      <c r="AH214">
        <v>0</v>
      </c>
      <c r="AI214">
        <v>1</v>
      </c>
      <c r="AJ214">
        <v>1.47</v>
      </c>
      <c r="AK214">
        <v>1</v>
      </c>
      <c r="AL214">
        <v>1</v>
      </c>
      <c r="AM214">
        <v>2</v>
      </c>
      <c r="AN214">
        <v>0</v>
      </c>
      <c r="AO214">
        <v>0</v>
      </c>
      <c r="AP214">
        <v>0</v>
      </c>
      <c r="AQ214">
        <v>1</v>
      </c>
      <c r="AR214">
        <v>0</v>
      </c>
      <c r="AS214" t="s">
        <v>3</v>
      </c>
      <c r="AT214">
        <v>0.1</v>
      </c>
      <c r="AU214" t="s">
        <v>3</v>
      </c>
      <c r="AV214">
        <v>1</v>
      </c>
      <c r="AW214">
        <v>2</v>
      </c>
      <c r="AX214">
        <v>32952649</v>
      </c>
      <c r="AY214">
        <v>1</v>
      </c>
      <c r="AZ214">
        <v>0</v>
      </c>
      <c r="BA214">
        <v>214</v>
      </c>
      <c r="BB214">
        <v>1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3.7320000000000002</v>
      </c>
      <c r="BL214">
        <v>44.668000000000006</v>
      </c>
      <c r="BM214">
        <v>0</v>
      </c>
      <c r="BN214">
        <v>0</v>
      </c>
      <c r="BO214">
        <v>0.1</v>
      </c>
      <c r="BP214">
        <v>1</v>
      </c>
      <c r="BQ214">
        <v>0</v>
      </c>
      <c r="BR214">
        <v>3.7320000000000002</v>
      </c>
      <c r="BS214">
        <v>44.668000000000006</v>
      </c>
      <c r="BT214">
        <v>0</v>
      </c>
      <c r="BU214">
        <v>0</v>
      </c>
      <c r="BV214">
        <v>0.1</v>
      </c>
      <c r="BW214">
        <v>1</v>
      </c>
      <c r="CV214">
        <v>0</v>
      </c>
      <c r="CW214">
        <f>ROUND(Y214*Source!I275*DO214,7)</f>
        <v>0</v>
      </c>
      <c r="CX214">
        <f>ROUND(Y214*Source!I275,7)</f>
        <v>0</v>
      </c>
      <c r="CY214">
        <f>AB214</f>
        <v>54.86</v>
      </c>
      <c r="CZ214">
        <f>AF214</f>
        <v>37.32</v>
      </c>
      <c r="DA214">
        <f>AJ214</f>
        <v>1.47</v>
      </c>
      <c r="DB214">
        <f t="shared" si="84"/>
        <v>3.73</v>
      </c>
      <c r="DC214">
        <f t="shared" si="85"/>
        <v>44.67</v>
      </c>
      <c r="DD214" t="s">
        <v>3</v>
      </c>
      <c r="DE214" t="s">
        <v>3</v>
      </c>
      <c r="DF214">
        <f t="shared" si="86"/>
        <v>0</v>
      </c>
      <c r="DG214">
        <f>ROUND(ROUND(AF214*AJ214,2)*CX214,2)</f>
        <v>0</v>
      </c>
      <c r="DH214">
        <f t="shared" si="80"/>
        <v>0</v>
      </c>
      <c r="DI214">
        <f t="shared" si="81"/>
        <v>0</v>
      </c>
      <c r="DJ214">
        <f>DG214+DH214</f>
        <v>0</v>
      </c>
      <c r="DK214">
        <v>0</v>
      </c>
      <c r="DL214" t="s">
        <v>855</v>
      </c>
      <c r="DM214">
        <v>3</v>
      </c>
      <c r="DN214" t="s">
        <v>848</v>
      </c>
      <c r="DO214">
        <v>1</v>
      </c>
    </row>
    <row r="215" spans="1:119" x14ac:dyDescent="0.2">
      <c r="A215">
        <f>ROW(Source!A275)</f>
        <v>275</v>
      </c>
      <c r="B215">
        <v>32945098</v>
      </c>
      <c r="C215">
        <v>32952646</v>
      </c>
      <c r="D215">
        <v>31966811</v>
      </c>
      <c r="E215">
        <v>1</v>
      </c>
      <c r="F215">
        <v>1</v>
      </c>
      <c r="G215">
        <v>1</v>
      </c>
      <c r="H215">
        <v>2</v>
      </c>
      <c r="I215" t="s">
        <v>858</v>
      </c>
      <c r="J215" t="s">
        <v>859</v>
      </c>
      <c r="K215" t="s">
        <v>860</v>
      </c>
      <c r="L215">
        <v>1368</v>
      </c>
      <c r="N215">
        <v>1011</v>
      </c>
      <c r="O215" t="s">
        <v>854</v>
      </c>
      <c r="P215" t="s">
        <v>854</v>
      </c>
      <c r="Q215">
        <v>1</v>
      </c>
      <c r="W215">
        <v>0</v>
      </c>
      <c r="X215">
        <v>-1152394969</v>
      </c>
      <c r="Y215">
        <f t="shared" si="83"/>
        <v>0.08</v>
      </c>
      <c r="AA215">
        <v>0</v>
      </c>
      <c r="AB215">
        <v>605.36</v>
      </c>
      <c r="AC215">
        <v>502.98</v>
      </c>
      <c r="AD215">
        <v>0</v>
      </c>
      <c r="AE215">
        <v>0</v>
      </c>
      <c r="AF215">
        <v>605.36</v>
      </c>
      <c r="AG215">
        <v>502.98</v>
      </c>
      <c r="AH215">
        <v>0</v>
      </c>
      <c r="AI215">
        <v>1</v>
      </c>
      <c r="AJ215">
        <v>1</v>
      </c>
      <c r="AK215">
        <v>1</v>
      </c>
      <c r="AL215">
        <v>1</v>
      </c>
      <c r="AM215">
        <v>-2</v>
      </c>
      <c r="AN215">
        <v>0</v>
      </c>
      <c r="AO215">
        <v>0</v>
      </c>
      <c r="AP215">
        <v>0</v>
      </c>
      <c r="AQ215">
        <v>1</v>
      </c>
      <c r="AR215">
        <v>0</v>
      </c>
      <c r="AS215" t="s">
        <v>3</v>
      </c>
      <c r="AT215">
        <v>0.08</v>
      </c>
      <c r="AU215" t="s">
        <v>3</v>
      </c>
      <c r="AV215">
        <v>1</v>
      </c>
      <c r="AW215">
        <v>2</v>
      </c>
      <c r="AX215">
        <v>32952650</v>
      </c>
      <c r="AY215">
        <v>1</v>
      </c>
      <c r="AZ215">
        <v>0</v>
      </c>
      <c r="BA215">
        <v>215</v>
      </c>
      <c r="BB215">
        <v>1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48.428800000000003</v>
      </c>
      <c r="BL215">
        <v>40.238400000000006</v>
      </c>
      <c r="BM215">
        <v>0</v>
      </c>
      <c r="BN215">
        <v>0</v>
      </c>
      <c r="BO215">
        <v>0.08</v>
      </c>
      <c r="BP215">
        <v>1</v>
      </c>
      <c r="BQ215">
        <v>0</v>
      </c>
      <c r="BR215">
        <v>48.428800000000003</v>
      </c>
      <c r="BS215">
        <v>40.238400000000006</v>
      </c>
      <c r="BT215">
        <v>0</v>
      </c>
      <c r="BU215">
        <v>0</v>
      </c>
      <c r="BV215">
        <v>0.08</v>
      </c>
      <c r="BW215">
        <v>1</v>
      </c>
      <c r="CV215">
        <v>0</v>
      </c>
      <c r="CW215">
        <f>ROUND(Y215*Source!I275*DO215,7)</f>
        <v>0</v>
      </c>
      <c r="CX215">
        <f>ROUND(Y215*Source!I275,7)</f>
        <v>0</v>
      </c>
      <c r="CY215">
        <f>AB215</f>
        <v>605.36</v>
      </c>
      <c r="CZ215">
        <f>AF215</f>
        <v>605.36</v>
      </c>
      <c r="DA215">
        <f>AJ215</f>
        <v>1</v>
      </c>
      <c r="DB215">
        <f t="shared" si="84"/>
        <v>48.43</v>
      </c>
      <c r="DC215">
        <f t="shared" si="85"/>
        <v>40.24</v>
      </c>
      <c r="DD215" t="s">
        <v>3</v>
      </c>
      <c r="DE215" t="s">
        <v>3</v>
      </c>
      <c r="DF215">
        <f t="shared" si="86"/>
        <v>0</v>
      </c>
      <c r="DG215">
        <f>ROUND(ROUND(AF215,2)*CX215,2)</f>
        <v>0</v>
      </c>
      <c r="DH215">
        <f t="shared" si="80"/>
        <v>0</v>
      </c>
      <c r="DI215">
        <f t="shared" si="81"/>
        <v>0</v>
      </c>
      <c r="DJ215">
        <f>DG215+DH215</f>
        <v>0</v>
      </c>
      <c r="DK215">
        <v>1</v>
      </c>
      <c r="DL215" t="s">
        <v>861</v>
      </c>
      <c r="DM215">
        <v>4</v>
      </c>
      <c r="DN215" t="s">
        <v>848</v>
      </c>
      <c r="DO215">
        <v>1</v>
      </c>
    </row>
    <row r="216" spans="1:119" x14ac:dyDescent="0.2">
      <c r="A216">
        <f>ROW(Source!A275)</f>
        <v>275</v>
      </c>
      <c r="B216">
        <v>32945098</v>
      </c>
      <c r="C216">
        <v>32952646</v>
      </c>
      <c r="D216">
        <v>31922586</v>
      </c>
      <c r="E216">
        <v>1</v>
      </c>
      <c r="F216">
        <v>1</v>
      </c>
      <c r="G216">
        <v>1</v>
      </c>
      <c r="H216">
        <v>3</v>
      </c>
      <c r="I216" t="s">
        <v>988</v>
      </c>
      <c r="J216" t="s">
        <v>989</v>
      </c>
      <c r="K216" t="s">
        <v>990</v>
      </c>
      <c r="L216">
        <v>1328</v>
      </c>
      <c r="N216">
        <v>1005</v>
      </c>
      <c r="O216" t="s">
        <v>22</v>
      </c>
      <c r="P216" t="s">
        <v>22</v>
      </c>
      <c r="Q216">
        <v>100</v>
      </c>
      <c r="W216">
        <v>0</v>
      </c>
      <c r="X216">
        <v>934671803</v>
      </c>
      <c r="Y216">
        <f t="shared" si="83"/>
        <v>1.02</v>
      </c>
      <c r="AA216">
        <v>11430.59</v>
      </c>
      <c r="AB216">
        <v>0</v>
      </c>
      <c r="AC216">
        <v>0</v>
      </c>
      <c r="AD216">
        <v>0</v>
      </c>
      <c r="AE216">
        <v>10115.57</v>
      </c>
      <c r="AF216">
        <v>0</v>
      </c>
      <c r="AG216">
        <v>0</v>
      </c>
      <c r="AH216">
        <v>0</v>
      </c>
      <c r="AI216">
        <v>1.1299999999999999</v>
      </c>
      <c r="AJ216">
        <v>1</v>
      </c>
      <c r="AK216">
        <v>1</v>
      </c>
      <c r="AL216">
        <v>1</v>
      </c>
      <c r="AM216">
        <v>2</v>
      </c>
      <c r="AN216">
        <v>0</v>
      </c>
      <c r="AO216">
        <v>0</v>
      </c>
      <c r="AP216">
        <v>0</v>
      </c>
      <c r="AQ216">
        <v>1</v>
      </c>
      <c r="AR216">
        <v>0</v>
      </c>
      <c r="AS216" t="s">
        <v>3</v>
      </c>
      <c r="AT216">
        <v>1.02</v>
      </c>
      <c r="AU216" t="s">
        <v>3</v>
      </c>
      <c r="AV216">
        <v>0</v>
      </c>
      <c r="AW216">
        <v>2</v>
      </c>
      <c r="AX216">
        <v>32952651</v>
      </c>
      <c r="AY216">
        <v>1</v>
      </c>
      <c r="AZ216">
        <v>0</v>
      </c>
      <c r="BA216">
        <v>216</v>
      </c>
      <c r="BB216">
        <v>1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10317.8814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1</v>
      </c>
      <c r="BQ216">
        <v>10317.8814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1</v>
      </c>
      <c r="CV216">
        <v>0</v>
      </c>
      <c r="CW216">
        <v>0</v>
      </c>
      <c r="CX216">
        <f>ROUND(Y216*Source!I275,7)</f>
        <v>0</v>
      </c>
      <c r="CY216">
        <f>AA216</f>
        <v>11430.59</v>
      </c>
      <c r="CZ216">
        <f>AE216</f>
        <v>10115.57</v>
      </c>
      <c r="DA216">
        <f>AI216</f>
        <v>1.1299999999999999</v>
      </c>
      <c r="DB216">
        <f t="shared" si="84"/>
        <v>10317.879999999999</v>
      </c>
      <c r="DC216">
        <f t="shared" si="85"/>
        <v>0</v>
      </c>
      <c r="DD216" t="s">
        <v>3</v>
      </c>
      <c r="DE216" t="s">
        <v>3</v>
      </c>
      <c r="DF216">
        <f>ROUND(ROUND(AE216*AI216,2)*CX216,2)</f>
        <v>0</v>
      </c>
      <c r="DG216">
        <f>ROUND(ROUND(AF216,2)*CX216,2)</f>
        <v>0</v>
      </c>
      <c r="DH216">
        <f t="shared" si="80"/>
        <v>0</v>
      </c>
      <c r="DI216">
        <f t="shared" si="81"/>
        <v>0</v>
      </c>
      <c r="DJ216">
        <f>DF216</f>
        <v>0</v>
      </c>
      <c r="DK216">
        <v>0</v>
      </c>
      <c r="DL216" t="s">
        <v>3</v>
      </c>
      <c r="DM216">
        <v>0</v>
      </c>
      <c r="DN216" t="s">
        <v>3</v>
      </c>
      <c r="DO216">
        <v>0</v>
      </c>
    </row>
    <row r="217" spans="1:119" x14ac:dyDescent="0.2">
      <c r="A217">
        <f>ROW(Source!A275)</f>
        <v>275</v>
      </c>
      <c r="B217">
        <v>32945098</v>
      </c>
      <c r="C217">
        <v>32952646</v>
      </c>
      <c r="D217">
        <v>31932060</v>
      </c>
      <c r="E217">
        <v>1</v>
      </c>
      <c r="F217">
        <v>1</v>
      </c>
      <c r="G217">
        <v>1</v>
      </c>
      <c r="H217">
        <v>3</v>
      </c>
      <c r="I217" t="s">
        <v>991</v>
      </c>
      <c r="J217" t="s">
        <v>992</v>
      </c>
      <c r="K217" t="s">
        <v>993</v>
      </c>
      <c r="L217">
        <v>1346</v>
      </c>
      <c r="N217">
        <v>1009</v>
      </c>
      <c r="O217" t="s">
        <v>68</v>
      </c>
      <c r="P217" t="s">
        <v>68</v>
      </c>
      <c r="Q217">
        <v>1</v>
      </c>
      <c r="W217">
        <v>0</v>
      </c>
      <c r="X217">
        <v>723802001</v>
      </c>
      <c r="Y217">
        <f t="shared" si="83"/>
        <v>133</v>
      </c>
      <c r="AA217">
        <v>195.03</v>
      </c>
      <c r="AB217">
        <v>0</v>
      </c>
      <c r="AC217">
        <v>0</v>
      </c>
      <c r="AD217">
        <v>0</v>
      </c>
      <c r="AE217">
        <v>113.39</v>
      </c>
      <c r="AF217">
        <v>0</v>
      </c>
      <c r="AG217">
        <v>0</v>
      </c>
      <c r="AH217">
        <v>0</v>
      </c>
      <c r="AI217">
        <v>1.72</v>
      </c>
      <c r="AJ217">
        <v>1</v>
      </c>
      <c r="AK217">
        <v>1</v>
      </c>
      <c r="AL217">
        <v>1</v>
      </c>
      <c r="AM217">
        <v>2</v>
      </c>
      <c r="AN217">
        <v>0</v>
      </c>
      <c r="AO217">
        <v>0</v>
      </c>
      <c r="AP217">
        <v>0</v>
      </c>
      <c r="AQ217">
        <v>1</v>
      </c>
      <c r="AR217">
        <v>0</v>
      </c>
      <c r="AS217" t="s">
        <v>3</v>
      </c>
      <c r="AT217">
        <v>133</v>
      </c>
      <c r="AU217" t="s">
        <v>3</v>
      </c>
      <c r="AV217">
        <v>0</v>
      </c>
      <c r="AW217">
        <v>2</v>
      </c>
      <c r="AX217">
        <v>32952652</v>
      </c>
      <c r="AY217">
        <v>1</v>
      </c>
      <c r="AZ217">
        <v>0</v>
      </c>
      <c r="BA217">
        <v>217</v>
      </c>
      <c r="BB217">
        <v>1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15080.87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1</v>
      </c>
      <c r="BQ217">
        <v>15080.87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1</v>
      </c>
      <c r="CV217">
        <v>0</v>
      </c>
      <c r="CW217">
        <v>0</v>
      </c>
      <c r="CX217">
        <f>ROUND(Y217*Source!I275,7)</f>
        <v>0</v>
      </c>
      <c r="CY217">
        <f>AA217</f>
        <v>195.03</v>
      </c>
      <c r="CZ217">
        <f>AE217</f>
        <v>113.39</v>
      </c>
      <c r="DA217">
        <f>AI217</f>
        <v>1.72</v>
      </c>
      <c r="DB217">
        <f t="shared" si="84"/>
        <v>15080.87</v>
      </c>
      <c r="DC217">
        <f t="shared" si="85"/>
        <v>0</v>
      </c>
      <c r="DD217" t="s">
        <v>3</v>
      </c>
      <c r="DE217" t="s">
        <v>3</v>
      </c>
      <c r="DF217">
        <f>ROUND(ROUND(AE217*AI217,2)*CX217,2)</f>
        <v>0</v>
      </c>
      <c r="DG217">
        <f>ROUND(ROUND(AF217,2)*CX217,2)</f>
        <v>0</v>
      </c>
      <c r="DH217">
        <f t="shared" si="80"/>
        <v>0</v>
      </c>
      <c r="DI217">
        <f t="shared" si="81"/>
        <v>0</v>
      </c>
      <c r="DJ217">
        <f>DF217</f>
        <v>0</v>
      </c>
      <c r="DK217">
        <v>0</v>
      </c>
      <c r="DL217" t="s">
        <v>3</v>
      </c>
      <c r="DM217">
        <v>0</v>
      </c>
      <c r="DN217" t="s">
        <v>3</v>
      </c>
      <c r="DO217">
        <v>0</v>
      </c>
    </row>
    <row r="218" spans="1:119" x14ac:dyDescent="0.2">
      <c r="A218">
        <f>ROW(Source!A276)</f>
        <v>276</v>
      </c>
      <c r="B218">
        <v>32945098</v>
      </c>
      <c r="C218">
        <v>32952654</v>
      </c>
      <c r="D218">
        <v>31838380</v>
      </c>
      <c r="E218">
        <v>114</v>
      </c>
      <c r="F218">
        <v>1</v>
      </c>
      <c r="G218">
        <v>1</v>
      </c>
      <c r="H218">
        <v>1</v>
      </c>
      <c r="I218" t="s">
        <v>875</v>
      </c>
      <c r="J218" t="s">
        <v>3</v>
      </c>
      <c r="K218" t="s">
        <v>876</v>
      </c>
      <c r="L218">
        <v>1191</v>
      </c>
      <c r="N218">
        <v>1013</v>
      </c>
      <c r="O218" t="s">
        <v>848</v>
      </c>
      <c r="P218" t="s">
        <v>848</v>
      </c>
      <c r="Q218">
        <v>1</v>
      </c>
      <c r="W218">
        <v>0</v>
      </c>
      <c r="X218">
        <v>1682852000</v>
      </c>
      <c r="Y218">
        <f>(AT218*ROUND(1.15,7))</f>
        <v>36.121499999999997</v>
      </c>
      <c r="AA218">
        <v>0</v>
      </c>
      <c r="AB218">
        <v>0</v>
      </c>
      <c r="AC218">
        <v>0</v>
      </c>
      <c r="AD218">
        <v>435.42</v>
      </c>
      <c r="AE218">
        <v>0</v>
      </c>
      <c r="AF218">
        <v>0</v>
      </c>
      <c r="AG218">
        <v>0</v>
      </c>
      <c r="AH218">
        <v>435.42</v>
      </c>
      <c r="AI218">
        <v>1</v>
      </c>
      <c r="AJ218">
        <v>1</v>
      </c>
      <c r="AK218">
        <v>1</v>
      </c>
      <c r="AL218">
        <v>1</v>
      </c>
      <c r="AM218">
        <v>-2</v>
      </c>
      <c r="AN218">
        <v>0</v>
      </c>
      <c r="AO218">
        <v>0</v>
      </c>
      <c r="AP218">
        <v>1</v>
      </c>
      <c r="AQ218">
        <v>1</v>
      </c>
      <c r="AR218">
        <v>0</v>
      </c>
      <c r="AS218" t="s">
        <v>3</v>
      </c>
      <c r="AT218">
        <v>31.41</v>
      </c>
      <c r="AU218" t="s">
        <v>39</v>
      </c>
      <c r="AV218">
        <v>1</v>
      </c>
      <c r="AW218">
        <v>2</v>
      </c>
      <c r="AX218">
        <v>32952655</v>
      </c>
      <c r="AY218">
        <v>1</v>
      </c>
      <c r="AZ218">
        <v>0</v>
      </c>
      <c r="BA218">
        <v>218</v>
      </c>
      <c r="BB218">
        <v>1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13676.5422</v>
      </c>
      <c r="BN218">
        <v>31.41</v>
      </c>
      <c r="BO218">
        <v>0</v>
      </c>
      <c r="BP218">
        <v>1</v>
      </c>
      <c r="BQ218">
        <v>0</v>
      </c>
      <c r="BR218">
        <v>0</v>
      </c>
      <c r="BS218">
        <v>0</v>
      </c>
      <c r="BT218">
        <v>15728.02353</v>
      </c>
      <c r="BU218">
        <v>36.121499999999997</v>
      </c>
      <c r="BV218">
        <v>0</v>
      </c>
      <c r="BW218">
        <v>1</v>
      </c>
      <c r="CU218">
        <f>ROUND(AT218*Source!I276*AH218*AL218,2)</f>
        <v>0</v>
      </c>
      <c r="CV218">
        <f>ROUND(Y218*Source!I276,7)</f>
        <v>0</v>
      </c>
      <c r="CW218">
        <v>0</v>
      </c>
      <c r="CX218">
        <f>ROUND(Y218*Source!I276,7)</f>
        <v>0</v>
      </c>
      <c r="CY218">
        <f>AD218</f>
        <v>435.42</v>
      </c>
      <c r="CZ218">
        <f>AH218</f>
        <v>435.42</v>
      </c>
      <c r="DA218">
        <f>AL218</f>
        <v>1</v>
      </c>
      <c r="DB218">
        <f>ROUND((ROUND(AT218*CZ218,2)*ROUND(1.15,7)),6)</f>
        <v>15728.021000000001</v>
      </c>
      <c r="DC218">
        <f>ROUND((ROUND(AT218*AG218,2)*ROUND(1.15,7)),6)</f>
        <v>0</v>
      </c>
      <c r="DD218" t="s">
        <v>3</v>
      </c>
      <c r="DE218" t="s">
        <v>3</v>
      </c>
      <c r="DF218">
        <f t="shared" ref="DF218:DF223" si="87">ROUND(ROUND(AE218,2)*CX218,2)</f>
        <v>0</v>
      </c>
      <c r="DG218">
        <f>ROUND(ROUND(AF218,2)*CX218,2)</f>
        <v>0</v>
      </c>
      <c r="DH218">
        <f t="shared" si="80"/>
        <v>0</v>
      </c>
      <c r="DI218">
        <f t="shared" si="81"/>
        <v>0</v>
      </c>
      <c r="DJ218">
        <f>DI218</f>
        <v>0</v>
      </c>
      <c r="DK218">
        <v>1</v>
      </c>
      <c r="DL218" t="s">
        <v>3</v>
      </c>
      <c r="DM218">
        <v>0</v>
      </c>
      <c r="DN218" t="s">
        <v>3</v>
      </c>
      <c r="DO218">
        <v>0</v>
      </c>
    </row>
    <row r="219" spans="1:119" x14ac:dyDescent="0.2">
      <c r="A219">
        <f>ROW(Source!A276)</f>
        <v>276</v>
      </c>
      <c r="B219">
        <v>32945098</v>
      </c>
      <c r="C219">
        <v>32952654</v>
      </c>
      <c r="D219">
        <v>31838589</v>
      </c>
      <c r="E219">
        <v>114</v>
      </c>
      <c r="F219">
        <v>1</v>
      </c>
      <c r="G219">
        <v>1</v>
      </c>
      <c r="H219">
        <v>1</v>
      </c>
      <c r="I219" t="s">
        <v>849</v>
      </c>
      <c r="J219" t="s">
        <v>3</v>
      </c>
      <c r="K219" t="s">
        <v>850</v>
      </c>
      <c r="L219">
        <v>1191</v>
      </c>
      <c r="N219">
        <v>1013</v>
      </c>
      <c r="O219" t="s">
        <v>848</v>
      </c>
      <c r="P219" t="s">
        <v>848</v>
      </c>
      <c r="Q219">
        <v>1</v>
      </c>
      <c r="W219">
        <v>0</v>
      </c>
      <c r="X219">
        <v>-1417349443</v>
      </c>
      <c r="Y219">
        <f>(AT219*ROUND(1.25,7))</f>
        <v>1.0249999999999999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1</v>
      </c>
      <c r="AJ219">
        <v>1</v>
      </c>
      <c r="AK219">
        <v>1</v>
      </c>
      <c r="AL219">
        <v>1</v>
      </c>
      <c r="AM219">
        <v>-2</v>
      </c>
      <c r="AN219">
        <v>0</v>
      </c>
      <c r="AO219">
        <v>0</v>
      </c>
      <c r="AP219">
        <v>1</v>
      </c>
      <c r="AQ219">
        <v>1</v>
      </c>
      <c r="AR219">
        <v>0</v>
      </c>
      <c r="AS219" t="s">
        <v>3</v>
      </c>
      <c r="AT219">
        <v>0.82</v>
      </c>
      <c r="AU219" t="s">
        <v>38</v>
      </c>
      <c r="AV219">
        <v>2</v>
      </c>
      <c r="AW219">
        <v>2</v>
      </c>
      <c r="AX219">
        <v>32952656</v>
      </c>
      <c r="AY219">
        <v>1</v>
      </c>
      <c r="AZ219">
        <v>0</v>
      </c>
      <c r="BA219">
        <v>219</v>
      </c>
      <c r="BB219">
        <v>1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CV219">
        <v>0</v>
      </c>
      <c r="CW219">
        <v>0</v>
      </c>
      <c r="CX219">
        <f>ROUND(Y219*Source!I276,7)</f>
        <v>0</v>
      </c>
      <c r="CY219">
        <f>AD219</f>
        <v>0</v>
      </c>
      <c r="CZ219">
        <f>AH219</f>
        <v>0</v>
      </c>
      <c r="DA219">
        <f>AL219</f>
        <v>1</v>
      </c>
      <c r="DB219">
        <f>ROUND((ROUND(AT219*CZ219,2)*ROUND(1.25,7)),6)</f>
        <v>0</v>
      </c>
      <c r="DC219">
        <f>ROUND((ROUND(AT219*AG219,2)*ROUND(1.25,7)),6)</f>
        <v>0</v>
      </c>
      <c r="DD219" t="s">
        <v>3</v>
      </c>
      <c r="DE219" t="s">
        <v>3</v>
      </c>
      <c r="DF219">
        <f t="shared" si="87"/>
        <v>0</v>
      </c>
      <c r="DG219">
        <f>ROUND(ROUND(AF219,2)*CX219,2)</f>
        <v>0</v>
      </c>
      <c r="DH219">
        <f t="shared" si="80"/>
        <v>0</v>
      </c>
      <c r="DI219">
        <f t="shared" si="81"/>
        <v>0</v>
      </c>
      <c r="DJ219">
        <f>DI219</f>
        <v>0</v>
      </c>
      <c r="DK219">
        <v>0</v>
      </c>
      <c r="DL219" t="s">
        <v>3</v>
      </c>
      <c r="DM219">
        <v>0</v>
      </c>
      <c r="DN219" t="s">
        <v>3</v>
      </c>
      <c r="DO219">
        <v>0</v>
      </c>
    </row>
    <row r="220" spans="1:119" x14ac:dyDescent="0.2">
      <c r="A220">
        <f>ROW(Source!A276)</f>
        <v>276</v>
      </c>
      <c r="B220">
        <v>32945098</v>
      </c>
      <c r="C220">
        <v>32952654</v>
      </c>
      <c r="D220">
        <v>31966102</v>
      </c>
      <c r="E220">
        <v>1</v>
      </c>
      <c r="F220">
        <v>1</v>
      </c>
      <c r="G220">
        <v>1</v>
      </c>
      <c r="H220">
        <v>2</v>
      </c>
      <c r="I220" t="s">
        <v>851</v>
      </c>
      <c r="J220" t="s">
        <v>852</v>
      </c>
      <c r="K220" t="s">
        <v>853</v>
      </c>
      <c r="L220">
        <v>1368</v>
      </c>
      <c r="N220">
        <v>1011</v>
      </c>
      <c r="O220" t="s">
        <v>854</v>
      </c>
      <c r="P220" t="s">
        <v>854</v>
      </c>
      <c r="Q220">
        <v>1</v>
      </c>
      <c r="W220">
        <v>0</v>
      </c>
      <c r="X220">
        <v>-92307625</v>
      </c>
      <c r="Y220">
        <f>(AT220*ROUND(1.25,7))</f>
        <v>0.42500000000000004</v>
      </c>
      <c r="AA220">
        <v>0</v>
      </c>
      <c r="AB220">
        <v>54.86</v>
      </c>
      <c r="AC220">
        <v>446.68</v>
      </c>
      <c r="AD220">
        <v>0</v>
      </c>
      <c r="AE220">
        <v>0</v>
      </c>
      <c r="AF220">
        <v>37.32</v>
      </c>
      <c r="AG220">
        <v>446.68</v>
      </c>
      <c r="AH220">
        <v>0</v>
      </c>
      <c r="AI220">
        <v>1</v>
      </c>
      <c r="AJ220">
        <v>1.47</v>
      </c>
      <c r="AK220">
        <v>1</v>
      </c>
      <c r="AL220">
        <v>1</v>
      </c>
      <c r="AM220">
        <v>2</v>
      </c>
      <c r="AN220">
        <v>0</v>
      </c>
      <c r="AO220">
        <v>0</v>
      </c>
      <c r="AP220">
        <v>1</v>
      </c>
      <c r="AQ220">
        <v>1</v>
      </c>
      <c r="AR220">
        <v>0</v>
      </c>
      <c r="AS220" t="s">
        <v>3</v>
      </c>
      <c r="AT220">
        <v>0.34</v>
      </c>
      <c r="AU220" t="s">
        <v>38</v>
      </c>
      <c r="AV220">
        <v>1</v>
      </c>
      <c r="AW220">
        <v>2</v>
      </c>
      <c r="AX220">
        <v>32952657</v>
      </c>
      <c r="AY220">
        <v>1</v>
      </c>
      <c r="AZ220">
        <v>0</v>
      </c>
      <c r="BA220">
        <v>220</v>
      </c>
      <c r="BB220">
        <v>1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12.688800000000001</v>
      </c>
      <c r="BL220">
        <v>151.87120000000002</v>
      </c>
      <c r="BM220">
        <v>0</v>
      </c>
      <c r="BN220">
        <v>0</v>
      </c>
      <c r="BO220">
        <v>0.34</v>
      </c>
      <c r="BP220">
        <v>1</v>
      </c>
      <c r="BQ220">
        <v>0</v>
      </c>
      <c r="BR220">
        <v>15.861000000000002</v>
      </c>
      <c r="BS220">
        <v>189.83900000000003</v>
      </c>
      <c r="BT220">
        <v>0</v>
      </c>
      <c r="BU220">
        <v>0</v>
      </c>
      <c r="BV220">
        <v>0.42500000000000004</v>
      </c>
      <c r="BW220">
        <v>1</v>
      </c>
      <c r="CV220">
        <v>0</v>
      </c>
      <c r="CW220">
        <f>ROUND(Y220*Source!I276*DO220,7)</f>
        <v>0</v>
      </c>
      <c r="CX220">
        <f>ROUND(Y220*Source!I276,7)</f>
        <v>0</v>
      </c>
      <c r="CY220">
        <f>AB220</f>
        <v>54.86</v>
      </c>
      <c r="CZ220">
        <f>AF220</f>
        <v>37.32</v>
      </c>
      <c r="DA220">
        <f>AJ220</f>
        <v>1.47</v>
      </c>
      <c r="DB220">
        <f>ROUND((ROUND(AT220*CZ220,2)*ROUND(1.25,7)),6)</f>
        <v>15.862500000000001</v>
      </c>
      <c r="DC220">
        <f>ROUND((ROUND(AT220*AG220,2)*ROUND(1.25,7)),6)</f>
        <v>189.83750000000001</v>
      </c>
      <c r="DD220" t="s">
        <v>3</v>
      </c>
      <c r="DE220" t="s">
        <v>3</v>
      </c>
      <c r="DF220">
        <f t="shared" si="87"/>
        <v>0</v>
      </c>
      <c r="DG220">
        <f>ROUND(ROUND(AF220*AJ220,2)*CX220,2)</f>
        <v>0</v>
      </c>
      <c r="DH220">
        <f t="shared" si="80"/>
        <v>0</v>
      </c>
      <c r="DI220">
        <f t="shared" si="81"/>
        <v>0</v>
      </c>
      <c r="DJ220">
        <f>DG220+DH220</f>
        <v>0</v>
      </c>
      <c r="DK220">
        <v>0</v>
      </c>
      <c r="DL220" t="s">
        <v>855</v>
      </c>
      <c r="DM220">
        <v>3</v>
      </c>
      <c r="DN220" t="s">
        <v>848</v>
      </c>
      <c r="DO220">
        <v>1</v>
      </c>
    </row>
    <row r="221" spans="1:119" x14ac:dyDescent="0.2">
      <c r="A221">
        <f>ROW(Source!A276)</f>
        <v>276</v>
      </c>
      <c r="B221">
        <v>32945098</v>
      </c>
      <c r="C221">
        <v>32952654</v>
      </c>
      <c r="D221">
        <v>31966811</v>
      </c>
      <c r="E221">
        <v>1</v>
      </c>
      <c r="F221">
        <v>1</v>
      </c>
      <c r="G221">
        <v>1</v>
      </c>
      <c r="H221">
        <v>2</v>
      </c>
      <c r="I221" t="s">
        <v>858</v>
      </c>
      <c r="J221" t="s">
        <v>859</v>
      </c>
      <c r="K221" t="s">
        <v>860</v>
      </c>
      <c r="L221">
        <v>1368</v>
      </c>
      <c r="N221">
        <v>1011</v>
      </c>
      <c r="O221" t="s">
        <v>854</v>
      </c>
      <c r="P221" t="s">
        <v>854</v>
      </c>
      <c r="Q221">
        <v>1</v>
      </c>
      <c r="W221">
        <v>0</v>
      </c>
      <c r="X221">
        <v>-1152394969</v>
      </c>
      <c r="Y221">
        <f>(AT221*ROUND(1.25,7))</f>
        <v>0.6</v>
      </c>
      <c r="AA221">
        <v>0</v>
      </c>
      <c r="AB221">
        <v>605.36</v>
      </c>
      <c r="AC221">
        <v>502.98</v>
      </c>
      <c r="AD221">
        <v>0</v>
      </c>
      <c r="AE221">
        <v>0</v>
      </c>
      <c r="AF221">
        <v>605.36</v>
      </c>
      <c r="AG221">
        <v>502.98</v>
      </c>
      <c r="AH221">
        <v>0</v>
      </c>
      <c r="AI221">
        <v>1</v>
      </c>
      <c r="AJ221">
        <v>1</v>
      </c>
      <c r="AK221">
        <v>1</v>
      </c>
      <c r="AL221">
        <v>1</v>
      </c>
      <c r="AM221">
        <v>-2</v>
      </c>
      <c r="AN221">
        <v>0</v>
      </c>
      <c r="AO221">
        <v>0</v>
      </c>
      <c r="AP221">
        <v>1</v>
      </c>
      <c r="AQ221">
        <v>1</v>
      </c>
      <c r="AR221">
        <v>0</v>
      </c>
      <c r="AS221" t="s">
        <v>3</v>
      </c>
      <c r="AT221">
        <v>0.48</v>
      </c>
      <c r="AU221" t="s">
        <v>38</v>
      </c>
      <c r="AV221">
        <v>1</v>
      </c>
      <c r="AW221">
        <v>2</v>
      </c>
      <c r="AX221">
        <v>32952658</v>
      </c>
      <c r="AY221">
        <v>1</v>
      </c>
      <c r="AZ221">
        <v>0</v>
      </c>
      <c r="BA221">
        <v>221</v>
      </c>
      <c r="BB221">
        <v>1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290.57279999999997</v>
      </c>
      <c r="BL221">
        <v>241.43039999999999</v>
      </c>
      <c r="BM221">
        <v>0</v>
      </c>
      <c r="BN221">
        <v>0</v>
      </c>
      <c r="BO221">
        <v>0.48</v>
      </c>
      <c r="BP221">
        <v>1</v>
      </c>
      <c r="BQ221">
        <v>0</v>
      </c>
      <c r="BR221">
        <v>363.21600000000001</v>
      </c>
      <c r="BS221">
        <v>301.78800000000001</v>
      </c>
      <c r="BT221">
        <v>0</v>
      </c>
      <c r="BU221">
        <v>0</v>
      </c>
      <c r="BV221">
        <v>0.6</v>
      </c>
      <c r="BW221">
        <v>1</v>
      </c>
      <c r="CV221">
        <v>0</v>
      </c>
      <c r="CW221">
        <f>ROUND(Y221*Source!I276*DO221,7)</f>
        <v>0</v>
      </c>
      <c r="CX221">
        <f>ROUND(Y221*Source!I276,7)</f>
        <v>0</v>
      </c>
      <c r="CY221">
        <f>AB221</f>
        <v>605.36</v>
      </c>
      <c r="CZ221">
        <f>AF221</f>
        <v>605.36</v>
      </c>
      <c r="DA221">
        <f>AJ221</f>
        <v>1</v>
      </c>
      <c r="DB221">
        <f>ROUND((ROUND(AT221*CZ221,2)*ROUND(1.25,7)),6)</f>
        <v>363.21249999999998</v>
      </c>
      <c r="DC221">
        <f>ROUND((ROUND(AT221*AG221,2)*ROUND(1.25,7)),6)</f>
        <v>301.78750000000002</v>
      </c>
      <c r="DD221" t="s">
        <v>3</v>
      </c>
      <c r="DE221" t="s">
        <v>3</v>
      </c>
      <c r="DF221">
        <f t="shared" si="87"/>
        <v>0</v>
      </c>
      <c r="DG221">
        <f t="shared" ref="DG221:DG226" si="88">ROUND(ROUND(AF221,2)*CX221,2)</f>
        <v>0</v>
      </c>
      <c r="DH221">
        <f t="shared" si="80"/>
        <v>0</v>
      </c>
      <c r="DI221">
        <f t="shared" si="81"/>
        <v>0</v>
      </c>
      <c r="DJ221">
        <f>DG221+DH221</f>
        <v>0</v>
      </c>
      <c r="DK221">
        <v>1</v>
      </c>
      <c r="DL221" t="s">
        <v>861</v>
      </c>
      <c r="DM221">
        <v>4</v>
      </c>
      <c r="DN221" t="s">
        <v>848</v>
      </c>
      <c r="DO221">
        <v>1</v>
      </c>
    </row>
    <row r="222" spans="1:119" x14ac:dyDescent="0.2">
      <c r="A222">
        <f>ROW(Source!A276)</f>
        <v>276</v>
      </c>
      <c r="B222">
        <v>32945098</v>
      </c>
      <c r="C222">
        <v>32952654</v>
      </c>
      <c r="D222">
        <v>31838894</v>
      </c>
      <c r="E222">
        <v>114</v>
      </c>
      <c r="F222">
        <v>1</v>
      </c>
      <c r="G222">
        <v>1</v>
      </c>
      <c r="H222">
        <v>3</v>
      </c>
      <c r="I222" t="s">
        <v>62</v>
      </c>
      <c r="J222" t="s">
        <v>3</v>
      </c>
      <c r="K222" t="s">
        <v>63</v>
      </c>
      <c r="L222">
        <v>1327</v>
      </c>
      <c r="N222">
        <v>1005</v>
      </c>
      <c r="O222" t="s">
        <v>64</v>
      </c>
      <c r="P222" t="s">
        <v>64</v>
      </c>
      <c r="Q222">
        <v>1</v>
      </c>
      <c r="W222">
        <v>0</v>
      </c>
      <c r="X222">
        <v>-664984921</v>
      </c>
      <c r="Y222">
        <f>AT222</f>
        <v>102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1</v>
      </c>
      <c r="AJ222">
        <v>1</v>
      </c>
      <c r="AK222">
        <v>1</v>
      </c>
      <c r="AL222">
        <v>1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 t="s">
        <v>3</v>
      </c>
      <c r="AT222">
        <v>102</v>
      </c>
      <c r="AU222" t="s">
        <v>3</v>
      </c>
      <c r="AV222">
        <v>0</v>
      </c>
      <c r="AW222">
        <v>2</v>
      </c>
      <c r="AX222">
        <v>32952659</v>
      </c>
      <c r="AY222">
        <v>1</v>
      </c>
      <c r="AZ222">
        <v>0</v>
      </c>
      <c r="BA222">
        <v>222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CV222">
        <v>0</v>
      </c>
      <c r="CW222">
        <v>0</v>
      </c>
      <c r="CX222">
        <f>ROUND(Y222*Source!I276,7)</f>
        <v>0</v>
      </c>
      <c r="CY222">
        <f>AA222</f>
        <v>0</v>
      </c>
      <c r="CZ222">
        <f>AE222</f>
        <v>0</v>
      </c>
      <c r="DA222">
        <f>AI222</f>
        <v>1</v>
      </c>
      <c r="DB222">
        <f>ROUND(ROUND(AT222*CZ222,2),6)</f>
        <v>0</v>
      </c>
      <c r="DC222">
        <f>ROUND(ROUND(AT222*AG222,2),6)</f>
        <v>0</v>
      </c>
      <c r="DD222" t="s">
        <v>3</v>
      </c>
      <c r="DE222" t="s">
        <v>3</v>
      </c>
      <c r="DF222">
        <f t="shared" si="87"/>
        <v>0</v>
      </c>
      <c r="DG222">
        <f t="shared" si="88"/>
        <v>0</v>
      </c>
      <c r="DH222">
        <f t="shared" si="80"/>
        <v>0</v>
      </c>
      <c r="DI222">
        <f t="shared" si="81"/>
        <v>0</v>
      </c>
      <c r="DJ222">
        <f>DF222</f>
        <v>0</v>
      </c>
      <c r="DK222">
        <v>0</v>
      </c>
      <c r="DL222" t="s">
        <v>3</v>
      </c>
      <c r="DM222">
        <v>0</v>
      </c>
      <c r="DN222" t="s">
        <v>3</v>
      </c>
      <c r="DO222">
        <v>0</v>
      </c>
    </row>
    <row r="223" spans="1:119" x14ac:dyDescent="0.2">
      <c r="A223">
        <f>ROW(Source!A276)</f>
        <v>276</v>
      </c>
      <c r="B223">
        <v>32945098</v>
      </c>
      <c r="C223">
        <v>32952654</v>
      </c>
      <c r="D223">
        <v>31910709</v>
      </c>
      <c r="E223">
        <v>1</v>
      </c>
      <c r="F223">
        <v>1</v>
      </c>
      <c r="G223">
        <v>1</v>
      </c>
      <c r="H223">
        <v>3</v>
      </c>
      <c r="I223" t="s">
        <v>865</v>
      </c>
      <c r="J223" t="s">
        <v>866</v>
      </c>
      <c r="K223" t="s">
        <v>867</v>
      </c>
      <c r="L223">
        <v>1383</v>
      </c>
      <c r="N223">
        <v>1013</v>
      </c>
      <c r="O223" t="s">
        <v>868</v>
      </c>
      <c r="P223" t="s">
        <v>868</v>
      </c>
      <c r="Q223">
        <v>1</v>
      </c>
      <c r="W223">
        <v>0</v>
      </c>
      <c r="X223">
        <v>-2119218604</v>
      </c>
      <c r="Y223">
        <f>AT223</f>
        <v>2.65</v>
      </c>
      <c r="AA223">
        <v>6.38</v>
      </c>
      <c r="AB223">
        <v>0</v>
      </c>
      <c r="AC223">
        <v>0</v>
      </c>
      <c r="AD223">
        <v>0</v>
      </c>
      <c r="AE223">
        <v>6.38</v>
      </c>
      <c r="AF223">
        <v>0</v>
      </c>
      <c r="AG223">
        <v>0</v>
      </c>
      <c r="AH223">
        <v>0</v>
      </c>
      <c r="AI223">
        <v>1</v>
      </c>
      <c r="AJ223">
        <v>1</v>
      </c>
      <c r="AK223">
        <v>1</v>
      </c>
      <c r="AL223">
        <v>1</v>
      </c>
      <c r="AM223">
        <v>-2</v>
      </c>
      <c r="AN223">
        <v>0</v>
      </c>
      <c r="AO223">
        <v>0</v>
      </c>
      <c r="AP223">
        <v>0</v>
      </c>
      <c r="AQ223">
        <v>1</v>
      </c>
      <c r="AR223">
        <v>0</v>
      </c>
      <c r="AS223" t="s">
        <v>3</v>
      </c>
      <c r="AT223">
        <v>2.65</v>
      </c>
      <c r="AU223" t="s">
        <v>3</v>
      </c>
      <c r="AV223">
        <v>0</v>
      </c>
      <c r="AW223">
        <v>2</v>
      </c>
      <c r="AX223">
        <v>32952660</v>
      </c>
      <c r="AY223">
        <v>1</v>
      </c>
      <c r="AZ223">
        <v>0</v>
      </c>
      <c r="BA223">
        <v>223</v>
      </c>
      <c r="BB223">
        <v>1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16.907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1</v>
      </c>
      <c r="BQ223">
        <v>16.907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1</v>
      </c>
      <c r="CV223">
        <v>0</v>
      </c>
      <c r="CW223">
        <v>0</v>
      </c>
      <c r="CX223">
        <f>ROUND(Y223*Source!I276,7)</f>
        <v>0</v>
      </c>
      <c r="CY223">
        <f>AA223</f>
        <v>6.38</v>
      </c>
      <c r="CZ223">
        <f>AE223</f>
        <v>6.38</v>
      </c>
      <c r="DA223">
        <f>AI223</f>
        <v>1</v>
      </c>
      <c r="DB223">
        <f>ROUND(ROUND(AT223*CZ223,2),6)</f>
        <v>16.91</v>
      </c>
      <c r="DC223">
        <f>ROUND(ROUND(AT223*AG223,2),6)</f>
        <v>0</v>
      </c>
      <c r="DD223" t="s">
        <v>3</v>
      </c>
      <c r="DE223" t="s">
        <v>3</v>
      </c>
      <c r="DF223">
        <f t="shared" si="87"/>
        <v>0</v>
      </c>
      <c r="DG223">
        <f t="shared" si="88"/>
        <v>0</v>
      </c>
      <c r="DH223">
        <f t="shared" si="80"/>
        <v>0</v>
      </c>
      <c r="DI223">
        <f t="shared" si="81"/>
        <v>0</v>
      </c>
      <c r="DJ223">
        <f>DF223</f>
        <v>0</v>
      </c>
      <c r="DK223">
        <v>1</v>
      </c>
      <c r="DL223" t="s">
        <v>3</v>
      </c>
      <c r="DM223">
        <v>0</v>
      </c>
      <c r="DN223" t="s">
        <v>3</v>
      </c>
      <c r="DO223">
        <v>0</v>
      </c>
    </row>
    <row r="224" spans="1:119" x14ac:dyDescent="0.2">
      <c r="A224">
        <f>ROW(Source!A276)</f>
        <v>276</v>
      </c>
      <c r="B224">
        <v>32945098</v>
      </c>
      <c r="C224">
        <v>32952654</v>
      </c>
      <c r="D224">
        <v>31910934</v>
      </c>
      <c r="E224">
        <v>1</v>
      </c>
      <c r="F224">
        <v>1</v>
      </c>
      <c r="G224">
        <v>1</v>
      </c>
      <c r="H224">
        <v>3</v>
      </c>
      <c r="I224" t="s">
        <v>994</v>
      </c>
      <c r="J224" t="s">
        <v>995</v>
      </c>
      <c r="K224" t="s">
        <v>996</v>
      </c>
      <c r="L224">
        <v>1308</v>
      </c>
      <c r="N224">
        <v>1003</v>
      </c>
      <c r="O224" t="s">
        <v>50</v>
      </c>
      <c r="P224" t="s">
        <v>50</v>
      </c>
      <c r="Q224">
        <v>100</v>
      </c>
      <c r="W224">
        <v>0</v>
      </c>
      <c r="X224">
        <v>1072563620</v>
      </c>
      <c r="Y224">
        <f>AT224</f>
        <v>0.68</v>
      </c>
      <c r="AA224">
        <v>6415.47</v>
      </c>
      <c r="AB224">
        <v>0</v>
      </c>
      <c r="AC224">
        <v>0</v>
      </c>
      <c r="AD224">
        <v>0</v>
      </c>
      <c r="AE224">
        <v>4165.8900000000003</v>
      </c>
      <c r="AF224">
        <v>0</v>
      </c>
      <c r="AG224">
        <v>0</v>
      </c>
      <c r="AH224">
        <v>0</v>
      </c>
      <c r="AI224">
        <v>1.54</v>
      </c>
      <c r="AJ224">
        <v>1</v>
      </c>
      <c r="AK224">
        <v>1</v>
      </c>
      <c r="AL224">
        <v>1</v>
      </c>
      <c r="AM224">
        <v>2</v>
      </c>
      <c r="AN224">
        <v>0</v>
      </c>
      <c r="AO224">
        <v>0</v>
      </c>
      <c r="AP224">
        <v>0</v>
      </c>
      <c r="AQ224">
        <v>1</v>
      </c>
      <c r="AR224">
        <v>0</v>
      </c>
      <c r="AS224" t="s">
        <v>3</v>
      </c>
      <c r="AT224">
        <v>0.68</v>
      </c>
      <c r="AU224" t="s">
        <v>3</v>
      </c>
      <c r="AV224">
        <v>0</v>
      </c>
      <c r="AW224">
        <v>2</v>
      </c>
      <c r="AX224">
        <v>32952661</v>
      </c>
      <c r="AY224">
        <v>1</v>
      </c>
      <c r="AZ224">
        <v>0</v>
      </c>
      <c r="BA224">
        <v>224</v>
      </c>
      <c r="BB224">
        <v>1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2832.8052000000002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1</v>
      </c>
      <c r="BQ224">
        <v>2832.8052000000002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1</v>
      </c>
      <c r="CV224">
        <v>0</v>
      </c>
      <c r="CW224">
        <v>0</v>
      </c>
      <c r="CX224">
        <f>ROUND(Y224*Source!I276,7)</f>
        <v>0</v>
      </c>
      <c r="CY224">
        <f>AA224</f>
        <v>6415.47</v>
      </c>
      <c r="CZ224">
        <f>AE224</f>
        <v>4165.8900000000003</v>
      </c>
      <c r="DA224">
        <f>AI224</f>
        <v>1.54</v>
      </c>
      <c r="DB224">
        <f>ROUND(ROUND(AT224*CZ224,2),6)</f>
        <v>2832.81</v>
      </c>
      <c r="DC224">
        <f>ROUND(ROUND(AT224*AG224,2),6)</f>
        <v>0</v>
      </c>
      <c r="DD224" t="s">
        <v>3</v>
      </c>
      <c r="DE224" t="s">
        <v>3</v>
      </c>
      <c r="DF224">
        <f>ROUND(ROUND(AE224*AI224,2)*CX224,2)</f>
        <v>0</v>
      </c>
      <c r="DG224">
        <f t="shared" si="88"/>
        <v>0</v>
      </c>
      <c r="DH224">
        <f t="shared" si="80"/>
        <v>0</v>
      </c>
      <c r="DI224">
        <f t="shared" si="81"/>
        <v>0</v>
      </c>
      <c r="DJ224">
        <f>DF224</f>
        <v>0</v>
      </c>
      <c r="DK224">
        <v>0</v>
      </c>
      <c r="DL224" t="s">
        <v>3</v>
      </c>
      <c r="DM224">
        <v>0</v>
      </c>
      <c r="DN224" t="s">
        <v>3</v>
      </c>
      <c r="DO224">
        <v>0</v>
      </c>
    </row>
    <row r="225" spans="1:119" x14ac:dyDescent="0.2">
      <c r="A225">
        <f>ROW(Source!A279)</f>
        <v>279</v>
      </c>
      <c r="B225">
        <v>32945098</v>
      </c>
      <c r="C225">
        <v>32952665</v>
      </c>
      <c r="D225">
        <v>25847992</v>
      </c>
      <c r="E225">
        <v>114</v>
      </c>
      <c r="F225">
        <v>1</v>
      </c>
      <c r="G225">
        <v>1</v>
      </c>
      <c r="H225">
        <v>1</v>
      </c>
      <c r="I225" t="s">
        <v>856</v>
      </c>
      <c r="J225" t="s">
        <v>3</v>
      </c>
      <c r="K225" t="s">
        <v>857</v>
      </c>
      <c r="L225">
        <v>1191</v>
      </c>
      <c r="N225">
        <v>1013</v>
      </c>
      <c r="O225" t="s">
        <v>848</v>
      </c>
      <c r="P225" t="s">
        <v>848</v>
      </c>
      <c r="Q225">
        <v>1</v>
      </c>
      <c r="W225">
        <v>0</v>
      </c>
      <c r="X225">
        <v>-1833565283</v>
      </c>
      <c r="Y225">
        <f>(AT225*ROUND(1.15,7))</f>
        <v>8.831999999999999</v>
      </c>
      <c r="AA225">
        <v>0</v>
      </c>
      <c r="AB225">
        <v>0</v>
      </c>
      <c r="AC225">
        <v>0</v>
      </c>
      <c r="AD225">
        <v>446.68</v>
      </c>
      <c r="AE225">
        <v>0</v>
      </c>
      <c r="AF225">
        <v>0</v>
      </c>
      <c r="AG225">
        <v>0</v>
      </c>
      <c r="AH225">
        <v>446.68</v>
      </c>
      <c r="AI225">
        <v>1</v>
      </c>
      <c r="AJ225">
        <v>1</v>
      </c>
      <c r="AK225">
        <v>1</v>
      </c>
      <c r="AL225">
        <v>1</v>
      </c>
      <c r="AM225">
        <v>-2</v>
      </c>
      <c r="AN225">
        <v>0</v>
      </c>
      <c r="AO225">
        <v>0</v>
      </c>
      <c r="AP225">
        <v>1</v>
      </c>
      <c r="AQ225">
        <v>1</v>
      </c>
      <c r="AR225">
        <v>0</v>
      </c>
      <c r="AS225" t="s">
        <v>3</v>
      </c>
      <c r="AT225">
        <v>7.68</v>
      </c>
      <c r="AU225" t="s">
        <v>39</v>
      </c>
      <c r="AV225">
        <v>1</v>
      </c>
      <c r="AW225">
        <v>2</v>
      </c>
      <c r="AX225">
        <v>32952672</v>
      </c>
      <c r="AY225">
        <v>1</v>
      </c>
      <c r="AZ225">
        <v>0</v>
      </c>
      <c r="BA225">
        <v>225</v>
      </c>
      <c r="BB225">
        <v>1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3430.5023999999999</v>
      </c>
      <c r="BN225">
        <v>7.68</v>
      </c>
      <c r="BO225">
        <v>0</v>
      </c>
      <c r="BP225">
        <v>1</v>
      </c>
      <c r="BQ225">
        <v>0</v>
      </c>
      <c r="BR225">
        <v>0</v>
      </c>
      <c r="BS225">
        <v>0</v>
      </c>
      <c r="BT225">
        <v>3945.0777599999997</v>
      </c>
      <c r="BU225">
        <v>8.831999999999999</v>
      </c>
      <c r="BV225">
        <v>0</v>
      </c>
      <c r="BW225">
        <v>1</v>
      </c>
      <c r="CU225">
        <f>ROUND(AT225*Source!I279*AH225*AL225,2)</f>
        <v>0</v>
      </c>
      <c r="CV225">
        <f>ROUND(Y225*Source!I279,7)</f>
        <v>0</v>
      </c>
      <c r="CW225">
        <v>0</v>
      </c>
      <c r="CX225">
        <f>ROUND(Y225*Source!I279,7)</f>
        <v>0</v>
      </c>
      <c r="CY225">
        <f>AD225</f>
        <v>446.68</v>
      </c>
      <c r="CZ225">
        <f>AH225</f>
        <v>446.68</v>
      </c>
      <c r="DA225">
        <f>AL225</f>
        <v>1</v>
      </c>
      <c r="DB225">
        <f>ROUND((ROUND(AT225*CZ225,2)*ROUND(1.15,7)),6)</f>
        <v>3945.0749999999998</v>
      </c>
      <c r="DC225">
        <f>ROUND((ROUND(AT225*AG225,2)*ROUND(1.15,7)),6)</f>
        <v>0</v>
      </c>
      <c r="DD225" t="s">
        <v>3</v>
      </c>
      <c r="DE225" t="s">
        <v>3</v>
      </c>
      <c r="DF225">
        <f>ROUND(ROUND(AE225,2)*CX225,2)</f>
        <v>0</v>
      </c>
      <c r="DG225">
        <f t="shared" si="88"/>
        <v>0</v>
      </c>
      <c r="DH225">
        <f t="shared" si="80"/>
        <v>0</v>
      </c>
      <c r="DI225">
        <f t="shared" si="81"/>
        <v>0</v>
      </c>
      <c r="DJ225">
        <f>DI225</f>
        <v>0</v>
      </c>
      <c r="DK225">
        <v>1</v>
      </c>
      <c r="DL225" t="s">
        <v>3</v>
      </c>
      <c r="DM225">
        <v>0</v>
      </c>
      <c r="DN225" t="s">
        <v>3</v>
      </c>
      <c r="DO225">
        <v>0</v>
      </c>
    </row>
    <row r="226" spans="1:119" x14ac:dyDescent="0.2">
      <c r="A226">
        <f>ROW(Source!A279)</f>
        <v>279</v>
      </c>
      <c r="B226">
        <v>32945098</v>
      </c>
      <c r="C226">
        <v>32952665</v>
      </c>
      <c r="D226">
        <v>25847946</v>
      </c>
      <c r="E226">
        <v>114</v>
      </c>
      <c r="F226">
        <v>1</v>
      </c>
      <c r="G226">
        <v>1</v>
      </c>
      <c r="H226">
        <v>1</v>
      </c>
      <c r="I226" t="s">
        <v>849</v>
      </c>
      <c r="J226" t="s">
        <v>3</v>
      </c>
      <c r="K226" t="s">
        <v>850</v>
      </c>
      <c r="L226">
        <v>1191</v>
      </c>
      <c r="N226">
        <v>1013</v>
      </c>
      <c r="O226" t="s">
        <v>848</v>
      </c>
      <c r="P226" t="s">
        <v>848</v>
      </c>
      <c r="Q226">
        <v>1</v>
      </c>
      <c r="W226">
        <v>0</v>
      </c>
      <c r="X226">
        <v>-1417349443</v>
      </c>
      <c r="Y226">
        <f>(AT226*ROUND(1.25,7))</f>
        <v>0.11249999999999999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1</v>
      </c>
      <c r="AJ226">
        <v>1</v>
      </c>
      <c r="AK226">
        <v>1</v>
      </c>
      <c r="AL226">
        <v>1</v>
      </c>
      <c r="AM226">
        <v>-2</v>
      </c>
      <c r="AN226">
        <v>0</v>
      </c>
      <c r="AO226">
        <v>0</v>
      </c>
      <c r="AP226">
        <v>1</v>
      </c>
      <c r="AQ226">
        <v>1</v>
      </c>
      <c r="AR226">
        <v>0</v>
      </c>
      <c r="AS226" t="s">
        <v>3</v>
      </c>
      <c r="AT226">
        <v>0.09</v>
      </c>
      <c r="AU226" t="s">
        <v>38</v>
      </c>
      <c r="AV226">
        <v>2</v>
      </c>
      <c r="AW226">
        <v>2</v>
      </c>
      <c r="AX226">
        <v>32952673</v>
      </c>
      <c r="AY226">
        <v>1</v>
      </c>
      <c r="AZ226">
        <v>0</v>
      </c>
      <c r="BA226">
        <v>226</v>
      </c>
      <c r="BB226">
        <v>1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CV226">
        <v>0</v>
      </c>
      <c r="CW226">
        <v>0</v>
      </c>
      <c r="CX226">
        <f>ROUND(Y226*Source!I279,7)</f>
        <v>0</v>
      </c>
      <c r="CY226">
        <f>AD226</f>
        <v>0</v>
      </c>
      <c r="CZ226">
        <f>AH226</f>
        <v>0</v>
      </c>
      <c r="DA226">
        <f>AL226</f>
        <v>1</v>
      </c>
      <c r="DB226">
        <f>ROUND((ROUND(AT226*CZ226,2)*ROUND(1.25,7)),6)</f>
        <v>0</v>
      </c>
      <c r="DC226">
        <f>ROUND((ROUND(AT226*AG226,2)*ROUND(1.25,7)),6)</f>
        <v>0</v>
      </c>
      <c r="DD226" t="s">
        <v>3</v>
      </c>
      <c r="DE226" t="s">
        <v>3</v>
      </c>
      <c r="DF226">
        <f>ROUND(ROUND(AE226,2)*CX226,2)</f>
        <v>0</v>
      </c>
      <c r="DG226">
        <f t="shared" si="88"/>
        <v>0</v>
      </c>
      <c r="DH226">
        <f t="shared" si="80"/>
        <v>0</v>
      </c>
      <c r="DI226">
        <f t="shared" si="81"/>
        <v>0</v>
      </c>
      <c r="DJ226">
        <f>DI226</f>
        <v>0</v>
      </c>
      <c r="DK226">
        <v>0</v>
      </c>
      <c r="DL226" t="s">
        <v>3</v>
      </c>
      <c r="DM226">
        <v>0</v>
      </c>
      <c r="DN226" t="s">
        <v>3</v>
      </c>
      <c r="DO226">
        <v>0</v>
      </c>
    </row>
    <row r="227" spans="1:119" x14ac:dyDescent="0.2">
      <c r="A227">
        <f>ROW(Source!A279)</f>
        <v>279</v>
      </c>
      <c r="B227">
        <v>32945098</v>
      </c>
      <c r="C227">
        <v>32952665</v>
      </c>
      <c r="D227">
        <v>31966102</v>
      </c>
      <c r="E227">
        <v>1</v>
      </c>
      <c r="F227">
        <v>1</v>
      </c>
      <c r="G227">
        <v>1</v>
      </c>
      <c r="H227">
        <v>2</v>
      </c>
      <c r="I227" t="s">
        <v>851</v>
      </c>
      <c r="J227" t="s">
        <v>852</v>
      </c>
      <c r="K227" t="s">
        <v>853</v>
      </c>
      <c r="L227">
        <v>1368</v>
      </c>
      <c r="N227">
        <v>1011</v>
      </c>
      <c r="O227" t="s">
        <v>854</v>
      </c>
      <c r="P227" t="s">
        <v>854</v>
      </c>
      <c r="Q227">
        <v>1</v>
      </c>
      <c r="W227">
        <v>0</v>
      </c>
      <c r="X227">
        <v>-92307625</v>
      </c>
      <c r="Y227">
        <f>(AT227*ROUND(1.25,7))</f>
        <v>1.2500000000000001E-2</v>
      </c>
      <c r="AA227">
        <v>0</v>
      </c>
      <c r="AB227">
        <v>54.86</v>
      </c>
      <c r="AC227">
        <v>446.68</v>
      </c>
      <c r="AD227">
        <v>0</v>
      </c>
      <c r="AE227">
        <v>0</v>
      </c>
      <c r="AF227">
        <v>37.32</v>
      </c>
      <c r="AG227">
        <v>446.68</v>
      </c>
      <c r="AH227">
        <v>0</v>
      </c>
      <c r="AI227">
        <v>1</v>
      </c>
      <c r="AJ227">
        <v>1.47</v>
      </c>
      <c r="AK227">
        <v>1</v>
      </c>
      <c r="AL227">
        <v>1</v>
      </c>
      <c r="AM227">
        <v>2</v>
      </c>
      <c r="AN227">
        <v>0</v>
      </c>
      <c r="AO227">
        <v>0</v>
      </c>
      <c r="AP227">
        <v>1</v>
      </c>
      <c r="AQ227">
        <v>1</v>
      </c>
      <c r="AR227">
        <v>0</v>
      </c>
      <c r="AS227" t="s">
        <v>3</v>
      </c>
      <c r="AT227">
        <v>0.01</v>
      </c>
      <c r="AU227" t="s">
        <v>38</v>
      </c>
      <c r="AV227">
        <v>1</v>
      </c>
      <c r="AW227">
        <v>2</v>
      </c>
      <c r="AX227">
        <v>32952674</v>
      </c>
      <c r="AY227">
        <v>1</v>
      </c>
      <c r="AZ227">
        <v>0</v>
      </c>
      <c r="BA227">
        <v>227</v>
      </c>
      <c r="BB227">
        <v>1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0.37320000000000003</v>
      </c>
      <c r="BL227">
        <v>4.4668000000000001</v>
      </c>
      <c r="BM227">
        <v>0</v>
      </c>
      <c r="BN227">
        <v>0</v>
      </c>
      <c r="BO227">
        <v>0.01</v>
      </c>
      <c r="BP227">
        <v>1</v>
      </c>
      <c r="BQ227">
        <v>0</v>
      </c>
      <c r="BR227">
        <v>0.46650000000000003</v>
      </c>
      <c r="BS227">
        <v>5.5835000000000008</v>
      </c>
      <c r="BT227">
        <v>0</v>
      </c>
      <c r="BU227">
        <v>0</v>
      </c>
      <c r="BV227">
        <v>1.2500000000000001E-2</v>
      </c>
      <c r="BW227">
        <v>1</v>
      </c>
      <c r="CV227">
        <v>0</v>
      </c>
      <c r="CW227">
        <f>ROUND(Y227*Source!I279*DO227,7)</f>
        <v>0</v>
      </c>
      <c r="CX227">
        <f>ROUND(Y227*Source!I279,7)</f>
        <v>0</v>
      </c>
      <c r="CY227">
        <f>AB227</f>
        <v>54.86</v>
      </c>
      <c r="CZ227">
        <f>AF227</f>
        <v>37.32</v>
      </c>
      <c r="DA227">
        <f>AJ227</f>
        <v>1.47</v>
      </c>
      <c r="DB227">
        <f>ROUND((ROUND(AT227*CZ227,2)*ROUND(1.25,7)),6)</f>
        <v>0.46250000000000002</v>
      </c>
      <c r="DC227">
        <f>ROUND((ROUND(AT227*AG227,2)*ROUND(1.25,7)),6)</f>
        <v>5.5875000000000004</v>
      </c>
      <c r="DD227" t="s">
        <v>3</v>
      </c>
      <c r="DE227" t="s">
        <v>3</v>
      </c>
      <c r="DF227">
        <f>ROUND(ROUND(AE227,2)*CX227,2)</f>
        <v>0</v>
      </c>
      <c r="DG227">
        <f>ROUND(ROUND(AF227*AJ227,2)*CX227,2)</f>
        <v>0</v>
      </c>
      <c r="DH227">
        <f t="shared" si="80"/>
        <v>0</v>
      </c>
      <c r="DI227">
        <f t="shared" si="81"/>
        <v>0</v>
      </c>
      <c r="DJ227">
        <f>DG227+DH227</f>
        <v>0</v>
      </c>
      <c r="DK227">
        <v>0</v>
      </c>
      <c r="DL227" t="s">
        <v>855</v>
      </c>
      <c r="DM227">
        <v>3</v>
      </c>
      <c r="DN227" t="s">
        <v>848</v>
      </c>
      <c r="DO227">
        <v>1</v>
      </c>
    </row>
    <row r="228" spans="1:119" x14ac:dyDescent="0.2">
      <c r="A228">
        <f>ROW(Source!A279)</f>
        <v>279</v>
      </c>
      <c r="B228">
        <v>32945098</v>
      </c>
      <c r="C228">
        <v>32952665</v>
      </c>
      <c r="D228">
        <v>31966811</v>
      </c>
      <c r="E228">
        <v>1</v>
      </c>
      <c r="F228">
        <v>1</v>
      </c>
      <c r="G228">
        <v>1</v>
      </c>
      <c r="H228">
        <v>2</v>
      </c>
      <c r="I228" t="s">
        <v>858</v>
      </c>
      <c r="J228" t="s">
        <v>859</v>
      </c>
      <c r="K228" t="s">
        <v>860</v>
      </c>
      <c r="L228">
        <v>1368</v>
      </c>
      <c r="N228">
        <v>1011</v>
      </c>
      <c r="O228" t="s">
        <v>854</v>
      </c>
      <c r="P228" t="s">
        <v>854</v>
      </c>
      <c r="Q228">
        <v>1</v>
      </c>
      <c r="W228">
        <v>0</v>
      </c>
      <c r="X228">
        <v>-1152394969</v>
      </c>
      <c r="Y228">
        <f>(AT228*ROUND(1.25,7))</f>
        <v>0.1</v>
      </c>
      <c r="AA228">
        <v>0</v>
      </c>
      <c r="AB228">
        <v>605.36</v>
      </c>
      <c r="AC228">
        <v>502.98</v>
      </c>
      <c r="AD228">
        <v>0</v>
      </c>
      <c r="AE228">
        <v>0</v>
      </c>
      <c r="AF228">
        <v>605.36</v>
      </c>
      <c r="AG228">
        <v>502.98</v>
      </c>
      <c r="AH228">
        <v>0</v>
      </c>
      <c r="AI228">
        <v>1</v>
      </c>
      <c r="AJ228">
        <v>1</v>
      </c>
      <c r="AK228">
        <v>1</v>
      </c>
      <c r="AL228">
        <v>1</v>
      </c>
      <c r="AM228">
        <v>-2</v>
      </c>
      <c r="AN228">
        <v>0</v>
      </c>
      <c r="AO228">
        <v>0</v>
      </c>
      <c r="AP228">
        <v>1</v>
      </c>
      <c r="AQ228">
        <v>1</v>
      </c>
      <c r="AR228">
        <v>0</v>
      </c>
      <c r="AS228" t="s">
        <v>3</v>
      </c>
      <c r="AT228">
        <v>0.08</v>
      </c>
      <c r="AU228" t="s">
        <v>38</v>
      </c>
      <c r="AV228">
        <v>1</v>
      </c>
      <c r="AW228">
        <v>2</v>
      </c>
      <c r="AX228">
        <v>32952675</v>
      </c>
      <c r="AY228">
        <v>1</v>
      </c>
      <c r="AZ228">
        <v>0</v>
      </c>
      <c r="BA228">
        <v>228</v>
      </c>
      <c r="BB228">
        <v>1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48.428800000000003</v>
      </c>
      <c r="BL228">
        <v>40.238400000000006</v>
      </c>
      <c r="BM228">
        <v>0</v>
      </c>
      <c r="BN228">
        <v>0</v>
      </c>
      <c r="BO228">
        <v>0.08</v>
      </c>
      <c r="BP228">
        <v>1</v>
      </c>
      <c r="BQ228">
        <v>0</v>
      </c>
      <c r="BR228">
        <v>60.536000000000001</v>
      </c>
      <c r="BS228">
        <v>50.298000000000002</v>
      </c>
      <c r="BT228">
        <v>0</v>
      </c>
      <c r="BU228">
        <v>0</v>
      </c>
      <c r="BV228">
        <v>0.1</v>
      </c>
      <c r="BW228">
        <v>1</v>
      </c>
      <c r="CV228">
        <v>0</v>
      </c>
      <c r="CW228">
        <f>ROUND(Y228*Source!I279*DO228,7)</f>
        <v>0</v>
      </c>
      <c r="CX228">
        <f>ROUND(Y228*Source!I279,7)</f>
        <v>0</v>
      </c>
      <c r="CY228">
        <f>AB228</f>
        <v>605.36</v>
      </c>
      <c r="CZ228">
        <f>AF228</f>
        <v>605.36</v>
      </c>
      <c r="DA228">
        <f>AJ228</f>
        <v>1</v>
      </c>
      <c r="DB228">
        <f>ROUND((ROUND(AT228*CZ228,2)*ROUND(1.25,7)),6)</f>
        <v>60.537500000000001</v>
      </c>
      <c r="DC228">
        <f>ROUND((ROUND(AT228*AG228,2)*ROUND(1.25,7)),6)</f>
        <v>50.3</v>
      </c>
      <c r="DD228" t="s">
        <v>3</v>
      </c>
      <c r="DE228" t="s">
        <v>3</v>
      </c>
      <c r="DF228">
        <f>ROUND(ROUND(AE228,2)*CX228,2)</f>
        <v>0</v>
      </c>
      <c r="DG228">
        <f>ROUND(ROUND(AF228,2)*CX228,2)</f>
        <v>0</v>
      </c>
      <c r="DH228">
        <f t="shared" si="80"/>
        <v>0</v>
      </c>
      <c r="DI228">
        <f t="shared" si="81"/>
        <v>0</v>
      </c>
      <c r="DJ228">
        <f>DG228+DH228</f>
        <v>0</v>
      </c>
      <c r="DK228">
        <v>1</v>
      </c>
      <c r="DL228" t="s">
        <v>861</v>
      </c>
      <c r="DM228">
        <v>4</v>
      </c>
      <c r="DN228" t="s">
        <v>848</v>
      </c>
      <c r="DO228">
        <v>1</v>
      </c>
    </row>
    <row r="229" spans="1:119" x14ac:dyDescent="0.2">
      <c r="A229">
        <f>ROW(Source!A279)</f>
        <v>279</v>
      </c>
      <c r="B229">
        <v>32945098</v>
      </c>
      <c r="C229">
        <v>32952665</v>
      </c>
      <c r="D229">
        <v>31912336</v>
      </c>
      <c r="E229">
        <v>1</v>
      </c>
      <c r="F229">
        <v>1</v>
      </c>
      <c r="G229">
        <v>1</v>
      </c>
      <c r="H229">
        <v>3</v>
      </c>
      <c r="I229" t="s">
        <v>880</v>
      </c>
      <c r="J229" t="s">
        <v>881</v>
      </c>
      <c r="K229" t="s">
        <v>882</v>
      </c>
      <c r="L229">
        <v>1348</v>
      </c>
      <c r="N229">
        <v>1009</v>
      </c>
      <c r="O229" t="s">
        <v>33</v>
      </c>
      <c r="P229" t="s">
        <v>33</v>
      </c>
      <c r="Q229">
        <v>1000</v>
      </c>
      <c r="W229">
        <v>0</v>
      </c>
      <c r="X229">
        <v>-557248380</v>
      </c>
      <c r="Y229">
        <f t="shared" ref="Y229:Y241" si="89">AT229</f>
        <v>2.9999999999999997E-4</v>
      </c>
      <c r="AA229">
        <v>95137.75</v>
      </c>
      <c r="AB229">
        <v>0</v>
      </c>
      <c r="AC229">
        <v>0</v>
      </c>
      <c r="AD229">
        <v>0</v>
      </c>
      <c r="AE229">
        <v>76110.2</v>
      </c>
      <c r="AF229">
        <v>0</v>
      </c>
      <c r="AG229">
        <v>0</v>
      </c>
      <c r="AH229">
        <v>0</v>
      </c>
      <c r="AI229">
        <v>1.25</v>
      </c>
      <c r="AJ229">
        <v>1</v>
      </c>
      <c r="AK229">
        <v>1</v>
      </c>
      <c r="AL229">
        <v>1</v>
      </c>
      <c r="AM229">
        <v>2</v>
      </c>
      <c r="AN229">
        <v>0</v>
      </c>
      <c r="AO229">
        <v>0</v>
      </c>
      <c r="AP229">
        <v>0</v>
      </c>
      <c r="AQ229">
        <v>1</v>
      </c>
      <c r="AR229">
        <v>0</v>
      </c>
      <c r="AS229" t="s">
        <v>3</v>
      </c>
      <c r="AT229">
        <v>2.9999999999999997E-4</v>
      </c>
      <c r="AU229" t="s">
        <v>3</v>
      </c>
      <c r="AV229">
        <v>0</v>
      </c>
      <c r="AW229">
        <v>2</v>
      </c>
      <c r="AX229">
        <v>32952676</v>
      </c>
      <c r="AY229">
        <v>1</v>
      </c>
      <c r="AZ229">
        <v>0</v>
      </c>
      <c r="BA229">
        <v>229</v>
      </c>
      <c r="BB229">
        <v>1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22.833059999999996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1</v>
      </c>
      <c r="BQ229">
        <v>22.833059999999996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1</v>
      </c>
      <c r="CV229">
        <v>0</v>
      </c>
      <c r="CW229">
        <v>0</v>
      </c>
      <c r="CX229">
        <f>ROUND(Y229*Source!I279,7)</f>
        <v>0</v>
      </c>
      <c r="CY229">
        <f>AA229</f>
        <v>95137.75</v>
      </c>
      <c r="CZ229">
        <f>AE229</f>
        <v>76110.2</v>
      </c>
      <c r="DA229">
        <f>AI229</f>
        <v>1.25</v>
      </c>
      <c r="DB229">
        <f t="shared" ref="DB229:DB241" si="90">ROUND(ROUND(AT229*CZ229,2),6)</f>
        <v>22.83</v>
      </c>
      <c r="DC229">
        <f t="shared" ref="DC229:DC241" si="91">ROUND(ROUND(AT229*AG229,2),6)</f>
        <v>0</v>
      </c>
      <c r="DD229" t="s">
        <v>3</v>
      </c>
      <c r="DE229" t="s">
        <v>3</v>
      </c>
      <c r="DF229">
        <f>ROUND(ROUND(AE229*AI229,2)*CX229,2)</f>
        <v>0</v>
      </c>
      <c r="DG229">
        <f>ROUND(ROUND(AF229,2)*CX229,2)</f>
        <v>0</v>
      </c>
      <c r="DH229">
        <f t="shared" si="80"/>
        <v>0</v>
      </c>
      <c r="DI229">
        <f t="shared" si="81"/>
        <v>0</v>
      </c>
      <c r="DJ229">
        <f>DF229</f>
        <v>0</v>
      </c>
      <c r="DK229">
        <v>0</v>
      </c>
      <c r="DL229" t="s">
        <v>3</v>
      </c>
      <c r="DM229">
        <v>0</v>
      </c>
      <c r="DN229" t="s">
        <v>3</v>
      </c>
      <c r="DO229">
        <v>0</v>
      </c>
    </row>
    <row r="230" spans="1:119" x14ac:dyDescent="0.2">
      <c r="A230">
        <f>ROW(Source!A279)</f>
        <v>279</v>
      </c>
      <c r="B230">
        <v>32945098</v>
      </c>
      <c r="C230">
        <v>32952665</v>
      </c>
      <c r="D230">
        <v>31841413</v>
      </c>
      <c r="E230">
        <v>114</v>
      </c>
      <c r="F230">
        <v>1</v>
      </c>
      <c r="G230">
        <v>1</v>
      </c>
      <c r="H230">
        <v>3</v>
      </c>
      <c r="I230" t="s">
        <v>85</v>
      </c>
      <c r="J230" t="s">
        <v>3</v>
      </c>
      <c r="K230" t="s">
        <v>86</v>
      </c>
      <c r="L230">
        <v>1301</v>
      </c>
      <c r="N230">
        <v>1003</v>
      </c>
      <c r="O230" t="s">
        <v>87</v>
      </c>
      <c r="P230" t="s">
        <v>87</v>
      </c>
      <c r="Q230">
        <v>1</v>
      </c>
      <c r="W230">
        <v>0</v>
      </c>
      <c r="X230">
        <v>-153294834</v>
      </c>
      <c r="Y230">
        <f t="shared" si="89"/>
        <v>101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1</v>
      </c>
      <c r="AJ230">
        <v>1</v>
      </c>
      <c r="AK230">
        <v>1</v>
      </c>
      <c r="AL230">
        <v>1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 t="s">
        <v>3</v>
      </c>
      <c r="AT230">
        <v>101</v>
      </c>
      <c r="AU230" t="s">
        <v>3</v>
      </c>
      <c r="AV230">
        <v>0</v>
      </c>
      <c r="AW230">
        <v>2</v>
      </c>
      <c r="AX230">
        <v>32952677</v>
      </c>
      <c r="AY230">
        <v>1</v>
      </c>
      <c r="AZ230">
        <v>0</v>
      </c>
      <c r="BA230">
        <v>230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CV230">
        <v>0</v>
      </c>
      <c r="CW230">
        <v>0</v>
      </c>
      <c r="CX230">
        <f>ROUND(Y230*Source!I279,7)</f>
        <v>0</v>
      </c>
      <c r="CY230">
        <f>AA230</f>
        <v>0</v>
      </c>
      <c r="CZ230">
        <f>AE230</f>
        <v>0</v>
      </c>
      <c r="DA230">
        <f>AI230</f>
        <v>1</v>
      </c>
      <c r="DB230">
        <f t="shared" si="90"/>
        <v>0</v>
      </c>
      <c r="DC230">
        <f t="shared" si="91"/>
        <v>0</v>
      </c>
      <c r="DD230" t="s">
        <v>3</v>
      </c>
      <c r="DE230" t="s">
        <v>3</v>
      </c>
      <c r="DF230">
        <f>ROUND(ROUND(AE230,2)*CX230,2)</f>
        <v>0</v>
      </c>
      <c r="DG230">
        <f>ROUND(ROUND(AF230,2)*CX230,2)</f>
        <v>0</v>
      </c>
      <c r="DH230">
        <f t="shared" si="80"/>
        <v>0</v>
      </c>
      <c r="DI230">
        <f t="shared" si="81"/>
        <v>0</v>
      </c>
      <c r="DJ230">
        <f>DF230</f>
        <v>0</v>
      </c>
      <c r="DK230">
        <v>0</v>
      </c>
      <c r="DL230" t="s">
        <v>3</v>
      </c>
      <c r="DM230">
        <v>0</v>
      </c>
      <c r="DN230" t="s">
        <v>3</v>
      </c>
      <c r="DO230">
        <v>0</v>
      </c>
    </row>
    <row r="231" spans="1:119" x14ac:dyDescent="0.2">
      <c r="A231">
        <f>ROW(Source!A282)</f>
        <v>282</v>
      </c>
      <c r="B231">
        <v>32945098</v>
      </c>
      <c r="C231">
        <v>32952681</v>
      </c>
      <c r="D231">
        <v>31838395</v>
      </c>
      <c r="E231">
        <v>114</v>
      </c>
      <c r="F231">
        <v>1</v>
      </c>
      <c r="G231">
        <v>1</v>
      </c>
      <c r="H231">
        <v>1</v>
      </c>
      <c r="I231" t="s">
        <v>883</v>
      </c>
      <c r="J231" t="s">
        <v>3</v>
      </c>
      <c r="K231" t="s">
        <v>884</v>
      </c>
      <c r="L231">
        <v>1191</v>
      </c>
      <c r="N231">
        <v>1013</v>
      </c>
      <c r="O231" t="s">
        <v>848</v>
      </c>
      <c r="P231" t="s">
        <v>848</v>
      </c>
      <c r="Q231">
        <v>1</v>
      </c>
      <c r="W231">
        <v>0</v>
      </c>
      <c r="X231">
        <v>1958912953</v>
      </c>
      <c r="Y231">
        <f t="shared" si="89"/>
        <v>38.4</v>
      </c>
      <c r="AA231">
        <v>0</v>
      </c>
      <c r="AB231">
        <v>0</v>
      </c>
      <c r="AC231">
        <v>0</v>
      </c>
      <c r="AD231">
        <v>457.94</v>
      </c>
      <c r="AE231">
        <v>0</v>
      </c>
      <c r="AF231">
        <v>0</v>
      </c>
      <c r="AG231">
        <v>0</v>
      </c>
      <c r="AH231">
        <v>457.94</v>
      </c>
      <c r="AI231">
        <v>1</v>
      </c>
      <c r="AJ231">
        <v>1</v>
      </c>
      <c r="AK231">
        <v>1</v>
      </c>
      <c r="AL231">
        <v>1</v>
      </c>
      <c r="AM231">
        <v>-2</v>
      </c>
      <c r="AN231">
        <v>0</v>
      </c>
      <c r="AO231">
        <v>0</v>
      </c>
      <c r="AP231">
        <v>0</v>
      </c>
      <c r="AQ231">
        <v>1</v>
      </c>
      <c r="AR231">
        <v>0</v>
      </c>
      <c r="AS231" t="s">
        <v>3</v>
      </c>
      <c r="AT231">
        <v>38.4</v>
      </c>
      <c r="AU231" t="s">
        <v>3</v>
      </c>
      <c r="AV231">
        <v>1</v>
      </c>
      <c r="AW231">
        <v>2</v>
      </c>
      <c r="AX231">
        <v>32952682</v>
      </c>
      <c r="AY231">
        <v>1</v>
      </c>
      <c r="AZ231">
        <v>0</v>
      </c>
      <c r="BA231">
        <v>231</v>
      </c>
      <c r="BB231">
        <v>1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17584.896000000001</v>
      </c>
      <c r="BN231">
        <v>38.4</v>
      </c>
      <c r="BO231">
        <v>0</v>
      </c>
      <c r="BP231">
        <v>1</v>
      </c>
      <c r="BQ231">
        <v>0</v>
      </c>
      <c r="BR231">
        <v>0</v>
      </c>
      <c r="BS231">
        <v>0</v>
      </c>
      <c r="BT231">
        <v>17584.896000000001</v>
      </c>
      <c r="BU231">
        <v>38.4</v>
      </c>
      <c r="BV231">
        <v>0</v>
      </c>
      <c r="BW231">
        <v>1</v>
      </c>
      <c r="CU231">
        <f>ROUND(AT231*Source!I282*AH231*AL231,2)</f>
        <v>0</v>
      </c>
      <c r="CV231">
        <f>ROUND(Y231*Source!I282,7)</f>
        <v>0</v>
      </c>
      <c r="CW231">
        <v>0</v>
      </c>
      <c r="CX231">
        <f>ROUND(Y231*Source!I282,7)</f>
        <v>0</v>
      </c>
      <c r="CY231">
        <f>AD231</f>
        <v>457.94</v>
      </c>
      <c r="CZ231">
        <f>AH231</f>
        <v>457.94</v>
      </c>
      <c r="DA231">
        <f>AL231</f>
        <v>1</v>
      </c>
      <c r="DB231">
        <f t="shared" si="90"/>
        <v>17584.900000000001</v>
      </c>
      <c r="DC231">
        <f t="shared" si="91"/>
        <v>0</v>
      </c>
      <c r="DD231" t="s">
        <v>3</v>
      </c>
      <c r="DE231" t="s">
        <v>3</v>
      </c>
      <c r="DF231">
        <f>ROUND(ROUND(AE231,2)*CX231,2)</f>
        <v>0</v>
      </c>
      <c r="DG231">
        <f>ROUND(ROUND(AF231,2)*CX231,2)</f>
        <v>0</v>
      </c>
      <c r="DH231">
        <f t="shared" si="80"/>
        <v>0</v>
      </c>
      <c r="DI231">
        <f t="shared" si="81"/>
        <v>0</v>
      </c>
      <c r="DJ231">
        <f>DI231</f>
        <v>0</v>
      </c>
      <c r="DK231">
        <v>1</v>
      </c>
      <c r="DL231" t="s">
        <v>3</v>
      </c>
      <c r="DM231">
        <v>0</v>
      </c>
      <c r="DN231" t="s">
        <v>3</v>
      </c>
      <c r="DO231">
        <v>0</v>
      </c>
    </row>
    <row r="232" spans="1:119" x14ac:dyDescent="0.2">
      <c r="A232">
        <f>ROW(Source!A282)</f>
        <v>282</v>
      </c>
      <c r="B232">
        <v>32945098</v>
      </c>
      <c r="C232">
        <v>32952681</v>
      </c>
      <c r="D232">
        <v>31838589</v>
      </c>
      <c r="E232">
        <v>114</v>
      </c>
      <c r="F232">
        <v>1</v>
      </c>
      <c r="G232">
        <v>1</v>
      </c>
      <c r="H232">
        <v>1</v>
      </c>
      <c r="I232" t="s">
        <v>849</v>
      </c>
      <c r="J232" t="s">
        <v>3</v>
      </c>
      <c r="K232" t="s">
        <v>850</v>
      </c>
      <c r="L232">
        <v>1191</v>
      </c>
      <c r="N232">
        <v>1013</v>
      </c>
      <c r="O232" t="s">
        <v>848</v>
      </c>
      <c r="P232" t="s">
        <v>848</v>
      </c>
      <c r="Q232">
        <v>1</v>
      </c>
      <c r="W232">
        <v>0</v>
      </c>
      <c r="X232">
        <v>-1417349443</v>
      </c>
      <c r="Y232">
        <f t="shared" si="89"/>
        <v>0.16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1</v>
      </c>
      <c r="AJ232">
        <v>1</v>
      </c>
      <c r="AK232">
        <v>1</v>
      </c>
      <c r="AL232">
        <v>1</v>
      </c>
      <c r="AM232">
        <v>-2</v>
      </c>
      <c r="AN232">
        <v>0</v>
      </c>
      <c r="AO232">
        <v>0</v>
      </c>
      <c r="AP232">
        <v>0</v>
      </c>
      <c r="AQ232">
        <v>1</v>
      </c>
      <c r="AR232">
        <v>0</v>
      </c>
      <c r="AS232" t="s">
        <v>3</v>
      </c>
      <c r="AT232">
        <v>0.16</v>
      </c>
      <c r="AU232" t="s">
        <v>3</v>
      </c>
      <c r="AV232">
        <v>2</v>
      </c>
      <c r="AW232">
        <v>2</v>
      </c>
      <c r="AX232">
        <v>32952683</v>
      </c>
      <c r="AY232">
        <v>1</v>
      </c>
      <c r="AZ232">
        <v>0</v>
      </c>
      <c r="BA232">
        <v>232</v>
      </c>
      <c r="BB232">
        <v>1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CV232">
        <v>0</v>
      </c>
      <c r="CW232">
        <v>0</v>
      </c>
      <c r="CX232">
        <f>ROUND(Y232*Source!I282,7)</f>
        <v>0</v>
      </c>
      <c r="CY232">
        <f>AD232</f>
        <v>0</v>
      </c>
      <c r="CZ232">
        <f>AH232</f>
        <v>0</v>
      </c>
      <c r="DA232">
        <f>AL232</f>
        <v>1</v>
      </c>
      <c r="DB232">
        <f t="shared" si="90"/>
        <v>0</v>
      </c>
      <c r="DC232">
        <f t="shared" si="91"/>
        <v>0</v>
      </c>
      <c r="DD232" t="s">
        <v>3</v>
      </c>
      <c r="DE232" t="s">
        <v>3</v>
      </c>
      <c r="DF232">
        <f>ROUND(ROUND(AE232,2)*CX232,2)</f>
        <v>0</v>
      </c>
      <c r="DG232">
        <f>ROUND(ROUND(AF232,2)*CX232,2)</f>
        <v>0</v>
      </c>
      <c r="DH232">
        <f t="shared" si="80"/>
        <v>0</v>
      </c>
      <c r="DI232">
        <f t="shared" si="81"/>
        <v>0</v>
      </c>
      <c r="DJ232">
        <f>DI232</f>
        <v>0</v>
      </c>
      <c r="DK232">
        <v>0</v>
      </c>
      <c r="DL232" t="s">
        <v>3</v>
      </c>
      <c r="DM232">
        <v>0</v>
      </c>
      <c r="DN232" t="s">
        <v>3</v>
      </c>
      <c r="DO232">
        <v>0</v>
      </c>
    </row>
    <row r="233" spans="1:119" x14ac:dyDescent="0.2">
      <c r="A233">
        <f>ROW(Source!A282)</f>
        <v>282</v>
      </c>
      <c r="B233">
        <v>32945098</v>
      </c>
      <c r="C233">
        <v>32952681</v>
      </c>
      <c r="D233">
        <v>31966102</v>
      </c>
      <c r="E233">
        <v>1</v>
      </c>
      <c r="F233">
        <v>1</v>
      </c>
      <c r="G233">
        <v>1</v>
      </c>
      <c r="H233">
        <v>2</v>
      </c>
      <c r="I233" t="s">
        <v>851</v>
      </c>
      <c r="J233" t="s">
        <v>852</v>
      </c>
      <c r="K233" t="s">
        <v>853</v>
      </c>
      <c r="L233">
        <v>1368</v>
      </c>
      <c r="N233">
        <v>1011</v>
      </c>
      <c r="O233" t="s">
        <v>854</v>
      </c>
      <c r="P233" t="s">
        <v>854</v>
      </c>
      <c r="Q233">
        <v>1</v>
      </c>
      <c r="W233">
        <v>0</v>
      </c>
      <c r="X233">
        <v>-92307625</v>
      </c>
      <c r="Y233">
        <f t="shared" si="89"/>
        <v>0.1</v>
      </c>
      <c r="AA233">
        <v>0</v>
      </c>
      <c r="AB233">
        <v>54.86</v>
      </c>
      <c r="AC233">
        <v>446.68</v>
      </c>
      <c r="AD233">
        <v>0</v>
      </c>
      <c r="AE233">
        <v>0</v>
      </c>
      <c r="AF233">
        <v>37.32</v>
      </c>
      <c r="AG233">
        <v>446.68</v>
      </c>
      <c r="AH233">
        <v>0</v>
      </c>
      <c r="AI233">
        <v>1</v>
      </c>
      <c r="AJ233">
        <v>1.47</v>
      </c>
      <c r="AK233">
        <v>1</v>
      </c>
      <c r="AL233">
        <v>1</v>
      </c>
      <c r="AM233">
        <v>2</v>
      </c>
      <c r="AN233">
        <v>0</v>
      </c>
      <c r="AO233">
        <v>0</v>
      </c>
      <c r="AP233">
        <v>0</v>
      </c>
      <c r="AQ233">
        <v>1</v>
      </c>
      <c r="AR233">
        <v>0</v>
      </c>
      <c r="AS233" t="s">
        <v>3</v>
      </c>
      <c r="AT233">
        <v>0.1</v>
      </c>
      <c r="AU233" t="s">
        <v>3</v>
      </c>
      <c r="AV233">
        <v>1</v>
      </c>
      <c r="AW233">
        <v>2</v>
      </c>
      <c r="AX233">
        <v>32952684</v>
      </c>
      <c r="AY233">
        <v>1</v>
      </c>
      <c r="AZ233">
        <v>0</v>
      </c>
      <c r="BA233">
        <v>233</v>
      </c>
      <c r="BB233">
        <v>1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3.7320000000000002</v>
      </c>
      <c r="BL233">
        <v>44.668000000000006</v>
      </c>
      <c r="BM233">
        <v>0</v>
      </c>
      <c r="BN233">
        <v>0</v>
      </c>
      <c r="BO233">
        <v>0.1</v>
      </c>
      <c r="BP233">
        <v>1</v>
      </c>
      <c r="BQ233">
        <v>0</v>
      </c>
      <c r="BR233">
        <v>3.7320000000000002</v>
      </c>
      <c r="BS233">
        <v>44.668000000000006</v>
      </c>
      <c r="BT233">
        <v>0</v>
      </c>
      <c r="BU233">
        <v>0</v>
      </c>
      <c r="BV233">
        <v>0.1</v>
      </c>
      <c r="BW233">
        <v>1</v>
      </c>
      <c r="CV233">
        <v>0</v>
      </c>
      <c r="CW233">
        <f>ROUND(Y233*Source!I282*DO233,7)</f>
        <v>0</v>
      </c>
      <c r="CX233">
        <f>ROUND(Y233*Source!I282,7)</f>
        <v>0</v>
      </c>
      <c r="CY233">
        <f>AB233</f>
        <v>54.86</v>
      </c>
      <c r="CZ233">
        <f>AF233</f>
        <v>37.32</v>
      </c>
      <c r="DA233">
        <f>AJ233</f>
        <v>1.47</v>
      </c>
      <c r="DB233">
        <f t="shared" si="90"/>
        <v>3.73</v>
      </c>
      <c r="DC233">
        <f t="shared" si="91"/>
        <v>44.67</v>
      </c>
      <c r="DD233" t="s">
        <v>3</v>
      </c>
      <c r="DE233" t="s">
        <v>3</v>
      </c>
      <c r="DF233">
        <f>ROUND(ROUND(AE233,2)*CX233,2)</f>
        <v>0</v>
      </c>
      <c r="DG233">
        <f>ROUND(ROUND(AF233*AJ233,2)*CX233,2)</f>
        <v>0</v>
      </c>
      <c r="DH233">
        <f t="shared" si="80"/>
        <v>0</v>
      </c>
      <c r="DI233">
        <f t="shared" si="81"/>
        <v>0</v>
      </c>
      <c r="DJ233">
        <f>DG233+DH233</f>
        <v>0</v>
      </c>
      <c r="DK233">
        <v>0</v>
      </c>
      <c r="DL233" t="s">
        <v>855</v>
      </c>
      <c r="DM233">
        <v>3</v>
      </c>
      <c r="DN233" t="s">
        <v>848</v>
      </c>
      <c r="DO233">
        <v>1</v>
      </c>
    </row>
    <row r="234" spans="1:119" x14ac:dyDescent="0.2">
      <c r="A234">
        <f>ROW(Source!A282)</f>
        <v>282</v>
      </c>
      <c r="B234">
        <v>32945098</v>
      </c>
      <c r="C234">
        <v>32952681</v>
      </c>
      <c r="D234">
        <v>31966811</v>
      </c>
      <c r="E234">
        <v>1</v>
      </c>
      <c r="F234">
        <v>1</v>
      </c>
      <c r="G234">
        <v>1</v>
      </c>
      <c r="H234">
        <v>2</v>
      </c>
      <c r="I234" t="s">
        <v>858</v>
      </c>
      <c r="J234" t="s">
        <v>859</v>
      </c>
      <c r="K234" t="s">
        <v>860</v>
      </c>
      <c r="L234">
        <v>1368</v>
      </c>
      <c r="N234">
        <v>1011</v>
      </c>
      <c r="O234" t="s">
        <v>854</v>
      </c>
      <c r="P234" t="s">
        <v>854</v>
      </c>
      <c r="Q234">
        <v>1</v>
      </c>
      <c r="W234">
        <v>0</v>
      </c>
      <c r="X234">
        <v>-1152394969</v>
      </c>
      <c r="Y234">
        <f t="shared" si="89"/>
        <v>0.06</v>
      </c>
      <c r="AA234">
        <v>0</v>
      </c>
      <c r="AB234">
        <v>605.36</v>
      </c>
      <c r="AC234">
        <v>502.98</v>
      </c>
      <c r="AD234">
        <v>0</v>
      </c>
      <c r="AE234">
        <v>0</v>
      </c>
      <c r="AF234">
        <v>605.36</v>
      </c>
      <c r="AG234">
        <v>502.98</v>
      </c>
      <c r="AH234">
        <v>0</v>
      </c>
      <c r="AI234">
        <v>1</v>
      </c>
      <c r="AJ234">
        <v>1</v>
      </c>
      <c r="AK234">
        <v>1</v>
      </c>
      <c r="AL234">
        <v>1</v>
      </c>
      <c r="AM234">
        <v>-2</v>
      </c>
      <c r="AN234">
        <v>0</v>
      </c>
      <c r="AO234">
        <v>0</v>
      </c>
      <c r="AP234">
        <v>0</v>
      </c>
      <c r="AQ234">
        <v>1</v>
      </c>
      <c r="AR234">
        <v>0</v>
      </c>
      <c r="AS234" t="s">
        <v>3</v>
      </c>
      <c r="AT234">
        <v>0.06</v>
      </c>
      <c r="AU234" t="s">
        <v>3</v>
      </c>
      <c r="AV234">
        <v>1</v>
      </c>
      <c r="AW234">
        <v>2</v>
      </c>
      <c r="AX234">
        <v>32952685</v>
      </c>
      <c r="AY234">
        <v>1</v>
      </c>
      <c r="AZ234">
        <v>0</v>
      </c>
      <c r="BA234">
        <v>234</v>
      </c>
      <c r="BB234">
        <v>1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36.321599999999997</v>
      </c>
      <c r="BL234">
        <v>30.178799999999999</v>
      </c>
      <c r="BM234">
        <v>0</v>
      </c>
      <c r="BN234">
        <v>0</v>
      </c>
      <c r="BO234">
        <v>0.06</v>
      </c>
      <c r="BP234">
        <v>1</v>
      </c>
      <c r="BQ234">
        <v>0</v>
      </c>
      <c r="BR234">
        <v>36.321599999999997</v>
      </c>
      <c r="BS234">
        <v>30.178799999999999</v>
      </c>
      <c r="BT234">
        <v>0</v>
      </c>
      <c r="BU234">
        <v>0</v>
      </c>
      <c r="BV234">
        <v>0.06</v>
      </c>
      <c r="BW234">
        <v>1</v>
      </c>
      <c r="CV234">
        <v>0</v>
      </c>
      <c r="CW234">
        <f>ROUND(Y234*Source!I282*DO234,7)</f>
        <v>0</v>
      </c>
      <c r="CX234">
        <f>ROUND(Y234*Source!I282,7)</f>
        <v>0</v>
      </c>
      <c r="CY234">
        <f>AB234</f>
        <v>605.36</v>
      </c>
      <c r="CZ234">
        <f>AF234</f>
        <v>605.36</v>
      </c>
      <c r="DA234">
        <f>AJ234</f>
        <v>1</v>
      </c>
      <c r="DB234">
        <f t="shared" si="90"/>
        <v>36.32</v>
      </c>
      <c r="DC234">
        <f t="shared" si="91"/>
        <v>30.18</v>
      </c>
      <c r="DD234" t="s">
        <v>3</v>
      </c>
      <c r="DE234" t="s">
        <v>3</v>
      </c>
      <c r="DF234">
        <f>ROUND(ROUND(AE234,2)*CX234,2)</f>
        <v>0</v>
      </c>
      <c r="DG234">
        <f t="shared" ref="DG234:DG244" si="92">ROUND(ROUND(AF234,2)*CX234,2)</f>
        <v>0</v>
      </c>
      <c r="DH234">
        <f t="shared" si="80"/>
        <v>0</v>
      </c>
      <c r="DI234">
        <f t="shared" si="81"/>
        <v>0</v>
      </c>
      <c r="DJ234">
        <f>DG234+DH234</f>
        <v>0</v>
      </c>
      <c r="DK234">
        <v>1</v>
      </c>
      <c r="DL234" t="s">
        <v>861</v>
      </c>
      <c r="DM234">
        <v>4</v>
      </c>
      <c r="DN234" t="s">
        <v>848</v>
      </c>
      <c r="DO234">
        <v>1</v>
      </c>
    </row>
    <row r="235" spans="1:119" x14ac:dyDescent="0.2">
      <c r="A235">
        <f>ROW(Source!A282)</f>
        <v>282</v>
      </c>
      <c r="B235">
        <v>32945098</v>
      </c>
      <c r="C235">
        <v>32952681</v>
      </c>
      <c r="D235">
        <v>31911313</v>
      </c>
      <c r="E235">
        <v>1</v>
      </c>
      <c r="F235">
        <v>1</v>
      </c>
      <c r="G235">
        <v>1</v>
      </c>
      <c r="H235">
        <v>3</v>
      </c>
      <c r="I235" t="s">
        <v>885</v>
      </c>
      <c r="J235" t="s">
        <v>886</v>
      </c>
      <c r="K235" t="s">
        <v>887</v>
      </c>
      <c r="L235">
        <v>1346</v>
      </c>
      <c r="N235">
        <v>1009</v>
      </c>
      <c r="O235" t="s">
        <v>68</v>
      </c>
      <c r="P235" t="s">
        <v>68</v>
      </c>
      <c r="Q235">
        <v>1</v>
      </c>
      <c r="W235">
        <v>0</v>
      </c>
      <c r="X235">
        <v>1835531655</v>
      </c>
      <c r="Y235">
        <f t="shared" si="89"/>
        <v>1.44</v>
      </c>
      <c r="AA235">
        <v>3209.75</v>
      </c>
      <c r="AB235">
        <v>0</v>
      </c>
      <c r="AC235">
        <v>0</v>
      </c>
      <c r="AD235">
        <v>0</v>
      </c>
      <c r="AE235">
        <v>2507.62</v>
      </c>
      <c r="AF235">
        <v>0</v>
      </c>
      <c r="AG235">
        <v>0</v>
      </c>
      <c r="AH235">
        <v>0</v>
      </c>
      <c r="AI235">
        <v>1.28</v>
      </c>
      <c r="AJ235">
        <v>1</v>
      </c>
      <c r="AK235">
        <v>1</v>
      </c>
      <c r="AL235">
        <v>1</v>
      </c>
      <c r="AM235">
        <v>2</v>
      </c>
      <c r="AN235">
        <v>0</v>
      </c>
      <c r="AO235">
        <v>0</v>
      </c>
      <c r="AP235">
        <v>0</v>
      </c>
      <c r="AQ235">
        <v>1</v>
      </c>
      <c r="AR235">
        <v>0</v>
      </c>
      <c r="AS235" t="s">
        <v>3</v>
      </c>
      <c r="AT235">
        <v>1.44</v>
      </c>
      <c r="AU235" t="s">
        <v>3</v>
      </c>
      <c r="AV235">
        <v>0</v>
      </c>
      <c r="AW235">
        <v>2</v>
      </c>
      <c r="AX235">
        <v>32952686</v>
      </c>
      <c r="AY235">
        <v>1</v>
      </c>
      <c r="AZ235">
        <v>0</v>
      </c>
      <c r="BA235">
        <v>235</v>
      </c>
      <c r="BB235">
        <v>1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3610.9727999999996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1</v>
      </c>
      <c r="BQ235">
        <v>3610.9727999999996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1</v>
      </c>
      <c r="CV235">
        <v>0</v>
      </c>
      <c r="CW235">
        <v>0</v>
      </c>
      <c r="CX235">
        <f>ROUND(Y235*Source!I282,7)</f>
        <v>0</v>
      </c>
      <c r="CY235">
        <f t="shared" ref="CY235:CY240" si="93">AA235</f>
        <v>3209.75</v>
      </c>
      <c r="CZ235">
        <f t="shared" ref="CZ235:CZ240" si="94">AE235</f>
        <v>2507.62</v>
      </c>
      <c r="DA235">
        <f t="shared" ref="DA235:DA240" si="95">AI235</f>
        <v>1.28</v>
      </c>
      <c r="DB235">
        <f t="shared" si="90"/>
        <v>3610.97</v>
      </c>
      <c r="DC235">
        <f t="shared" si="91"/>
        <v>0</v>
      </c>
      <c r="DD235" t="s">
        <v>3</v>
      </c>
      <c r="DE235" t="s">
        <v>3</v>
      </c>
      <c r="DF235">
        <f>ROUND(ROUND(AE235*AI235,2)*CX235,2)</f>
        <v>0</v>
      </c>
      <c r="DG235">
        <f t="shared" si="92"/>
        <v>0</v>
      </c>
      <c r="DH235">
        <f t="shared" si="80"/>
        <v>0</v>
      </c>
      <c r="DI235">
        <f t="shared" si="81"/>
        <v>0</v>
      </c>
      <c r="DJ235">
        <f t="shared" ref="DJ235:DJ240" si="96">DF235</f>
        <v>0</v>
      </c>
      <c r="DK235">
        <v>0</v>
      </c>
      <c r="DL235" t="s">
        <v>3</v>
      </c>
      <c r="DM235">
        <v>0</v>
      </c>
      <c r="DN235" t="s">
        <v>3</v>
      </c>
      <c r="DO235">
        <v>0</v>
      </c>
    </row>
    <row r="236" spans="1:119" x14ac:dyDescent="0.2">
      <c r="A236">
        <f>ROW(Source!A282)</f>
        <v>282</v>
      </c>
      <c r="B236">
        <v>32945098</v>
      </c>
      <c r="C236">
        <v>32952681</v>
      </c>
      <c r="D236">
        <v>31913068</v>
      </c>
      <c r="E236">
        <v>1</v>
      </c>
      <c r="F236">
        <v>1</v>
      </c>
      <c r="G236">
        <v>1</v>
      </c>
      <c r="H236">
        <v>3</v>
      </c>
      <c r="I236" t="s">
        <v>888</v>
      </c>
      <c r="J236" t="s">
        <v>889</v>
      </c>
      <c r="K236" t="s">
        <v>890</v>
      </c>
      <c r="L236">
        <v>1327</v>
      </c>
      <c r="N236">
        <v>1005</v>
      </c>
      <c r="O236" t="s">
        <v>64</v>
      </c>
      <c r="P236" t="s">
        <v>64</v>
      </c>
      <c r="Q236">
        <v>1</v>
      </c>
      <c r="W236">
        <v>0</v>
      </c>
      <c r="X236">
        <v>-327118913</v>
      </c>
      <c r="Y236">
        <f t="shared" si="89"/>
        <v>0.84</v>
      </c>
      <c r="AA236">
        <v>680.24</v>
      </c>
      <c r="AB236">
        <v>0</v>
      </c>
      <c r="AC236">
        <v>0</v>
      </c>
      <c r="AD236">
        <v>0</v>
      </c>
      <c r="AE236">
        <v>531.44000000000005</v>
      </c>
      <c r="AF236">
        <v>0</v>
      </c>
      <c r="AG236">
        <v>0</v>
      </c>
      <c r="AH236">
        <v>0</v>
      </c>
      <c r="AI236">
        <v>1.28</v>
      </c>
      <c r="AJ236">
        <v>1</v>
      </c>
      <c r="AK236">
        <v>1</v>
      </c>
      <c r="AL236">
        <v>1</v>
      </c>
      <c r="AM236">
        <v>2</v>
      </c>
      <c r="AN236">
        <v>0</v>
      </c>
      <c r="AO236">
        <v>0</v>
      </c>
      <c r="AP236">
        <v>0</v>
      </c>
      <c r="AQ236">
        <v>1</v>
      </c>
      <c r="AR236">
        <v>0</v>
      </c>
      <c r="AS236" t="s">
        <v>3</v>
      </c>
      <c r="AT236">
        <v>0.84</v>
      </c>
      <c r="AU236" t="s">
        <v>3</v>
      </c>
      <c r="AV236">
        <v>0</v>
      </c>
      <c r="AW236">
        <v>2</v>
      </c>
      <c r="AX236">
        <v>32952687</v>
      </c>
      <c r="AY236">
        <v>1</v>
      </c>
      <c r="AZ236">
        <v>0</v>
      </c>
      <c r="BA236">
        <v>236</v>
      </c>
      <c r="BB236">
        <v>1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446.40960000000001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1</v>
      </c>
      <c r="BQ236">
        <v>446.40960000000001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1</v>
      </c>
      <c r="CV236">
        <v>0</v>
      </c>
      <c r="CW236">
        <v>0</v>
      </c>
      <c r="CX236">
        <f>ROUND(Y236*Source!I282,7)</f>
        <v>0</v>
      </c>
      <c r="CY236">
        <f t="shared" si="93"/>
        <v>680.24</v>
      </c>
      <c r="CZ236">
        <f t="shared" si="94"/>
        <v>531.44000000000005</v>
      </c>
      <c r="DA236">
        <f t="shared" si="95"/>
        <v>1.28</v>
      </c>
      <c r="DB236">
        <f t="shared" si="90"/>
        <v>446.41</v>
      </c>
      <c r="DC236">
        <f t="shared" si="91"/>
        <v>0</v>
      </c>
      <c r="DD236" t="s">
        <v>3</v>
      </c>
      <c r="DE236" t="s">
        <v>3</v>
      </c>
      <c r="DF236">
        <f>ROUND(ROUND(AE236*AI236,2)*CX236,2)</f>
        <v>0</v>
      </c>
      <c r="DG236">
        <f t="shared" si="92"/>
        <v>0</v>
      </c>
      <c r="DH236">
        <f t="shared" si="80"/>
        <v>0</v>
      </c>
      <c r="DI236">
        <f t="shared" si="81"/>
        <v>0</v>
      </c>
      <c r="DJ236">
        <f t="shared" si="96"/>
        <v>0</v>
      </c>
      <c r="DK236">
        <v>0</v>
      </c>
      <c r="DL236" t="s">
        <v>3</v>
      </c>
      <c r="DM236">
        <v>0</v>
      </c>
      <c r="DN236" t="s">
        <v>3</v>
      </c>
      <c r="DO236">
        <v>0</v>
      </c>
    </row>
    <row r="237" spans="1:119" x14ac:dyDescent="0.2">
      <c r="A237">
        <f>ROW(Source!A282)</f>
        <v>282</v>
      </c>
      <c r="B237">
        <v>32945098</v>
      </c>
      <c r="C237">
        <v>32952681</v>
      </c>
      <c r="D237">
        <v>31913418</v>
      </c>
      <c r="E237">
        <v>1</v>
      </c>
      <c r="F237">
        <v>1</v>
      </c>
      <c r="G237">
        <v>1</v>
      </c>
      <c r="H237">
        <v>3</v>
      </c>
      <c r="I237" t="s">
        <v>877</v>
      </c>
      <c r="J237" t="s">
        <v>878</v>
      </c>
      <c r="K237" t="s">
        <v>879</v>
      </c>
      <c r="L237">
        <v>1346</v>
      </c>
      <c r="N237">
        <v>1009</v>
      </c>
      <c r="O237" t="s">
        <v>68</v>
      </c>
      <c r="P237" t="s">
        <v>68</v>
      </c>
      <c r="Q237">
        <v>1</v>
      </c>
      <c r="W237">
        <v>0</v>
      </c>
      <c r="X237">
        <v>-130701290</v>
      </c>
      <c r="Y237">
        <f t="shared" si="89"/>
        <v>0.31</v>
      </c>
      <c r="AA237">
        <v>83.04</v>
      </c>
      <c r="AB237">
        <v>0</v>
      </c>
      <c r="AC237">
        <v>0</v>
      </c>
      <c r="AD237">
        <v>0</v>
      </c>
      <c r="AE237">
        <v>56.11</v>
      </c>
      <c r="AF237">
        <v>0</v>
      </c>
      <c r="AG237">
        <v>0</v>
      </c>
      <c r="AH237">
        <v>0</v>
      </c>
      <c r="AI237">
        <v>1.48</v>
      </c>
      <c r="AJ237">
        <v>1</v>
      </c>
      <c r="AK237">
        <v>1</v>
      </c>
      <c r="AL237">
        <v>1</v>
      </c>
      <c r="AM237">
        <v>2</v>
      </c>
      <c r="AN237">
        <v>0</v>
      </c>
      <c r="AO237">
        <v>0</v>
      </c>
      <c r="AP237">
        <v>0</v>
      </c>
      <c r="AQ237">
        <v>1</v>
      </c>
      <c r="AR237">
        <v>0</v>
      </c>
      <c r="AS237" t="s">
        <v>3</v>
      </c>
      <c r="AT237">
        <v>0.31</v>
      </c>
      <c r="AU237" t="s">
        <v>3</v>
      </c>
      <c r="AV237">
        <v>0</v>
      </c>
      <c r="AW237">
        <v>2</v>
      </c>
      <c r="AX237">
        <v>32952688</v>
      </c>
      <c r="AY237">
        <v>1</v>
      </c>
      <c r="AZ237">
        <v>0</v>
      </c>
      <c r="BA237">
        <v>237</v>
      </c>
      <c r="BB237">
        <v>1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17.394099999999998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1</v>
      </c>
      <c r="BQ237">
        <v>17.394099999999998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1</v>
      </c>
      <c r="CV237">
        <v>0</v>
      </c>
      <c r="CW237">
        <v>0</v>
      </c>
      <c r="CX237">
        <f>ROUND(Y237*Source!I282,7)</f>
        <v>0</v>
      </c>
      <c r="CY237">
        <f t="shared" si="93"/>
        <v>83.04</v>
      </c>
      <c r="CZ237">
        <f t="shared" si="94"/>
        <v>56.11</v>
      </c>
      <c r="DA237">
        <f t="shared" si="95"/>
        <v>1.48</v>
      </c>
      <c r="DB237">
        <f t="shared" si="90"/>
        <v>17.39</v>
      </c>
      <c r="DC237">
        <f t="shared" si="91"/>
        <v>0</v>
      </c>
      <c r="DD237" t="s">
        <v>3</v>
      </c>
      <c r="DE237" t="s">
        <v>3</v>
      </c>
      <c r="DF237">
        <f>ROUND(ROUND(AE237*AI237,2)*CX237,2)</f>
        <v>0</v>
      </c>
      <c r="DG237">
        <f t="shared" si="92"/>
        <v>0</v>
      </c>
      <c r="DH237">
        <f t="shared" si="80"/>
        <v>0</v>
      </c>
      <c r="DI237">
        <f t="shared" si="81"/>
        <v>0</v>
      </c>
      <c r="DJ237">
        <f t="shared" si="96"/>
        <v>0</v>
      </c>
      <c r="DK237">
        <v>0</v>
      </c>
      <c r="DL237" t="s">
        <v>3</v>
      </c>
      <c r="DM237">
        <v>0</v>
      </c>
      <c r="DN237" t="s">
        <v>3</v>
      </c>
      <c r="DO237">
        <v>0</v>
      </c>
    </row>
    <row r="238" spans="1:119" x14ac:dyDescent="0.2">
      <c r="A238">
        <f>ROW(Source!A282)</f>
        <v>282</v>
      </c>
      <c r="B238">
        <v>32945098</v>
      </c>
      <c r="C238">
        <v>32952681</v>
      </c>
      <c r="D238">
        <v>31842274</v>
      </c>
      <c r="E238">
        <v>114</v>
      </c>
      <c r="F238">
        <v>1</v>
      </c>
      <c r="G238">
        <v>1</v>
      </c>
      <c r="H238">
        <v>3</v>
      </c>
      <c r="I238" t="s">
        <v>101</v>
      </c>
      <c r="J238" t="s">
        <v>3</v>
      </c>
      <c r="K238" t="s">
        <v>102</v>
      </c>
      <c r="L238">
        <v>1348</v>
      </c>
      <c r="N238">
        <v>1009</v>
      </c>
      <c r="O238" t="s">
        <v>33</v>
      </c>
      <c r="P238" t="s">
        <v>33</v>
      </c>
      <c r="Q238">
        <v>1000</v>
      </c>
      <c r="W238">
        <v>0</v>
      </c>
      <c r="X238">
        <v>84301199</v>
      </c>
      <c r="Y238">
        <f t="shared" si="89"/>
        <v>1.37E-2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1</v>
      </c>
      <c r="AJ238">
        <v>1</v>
      </c>
      <c r="AK238">
        <v>1</v>
      </c>
      <c r="AL238">
        <v>1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 t="s">
        <v>3</v>
      </c>
      <c r="AT238">
        <v>1.37E-2</v>
      </c>
      <c r="AU238" t="s">
        <v>3</v>
      </c>
      <c r="AV238">
        <v>0</v>
      </c>
      <c r="AW238">
        <v>2</v>
      </c>
      <c r="AX238">
        <v>32952689</v>
      </c>
      <c r="AY238">
        <v>1</v>
      </c>
      <c r="AZ238">
        <v>0</v>
      </c>
      <c r="BA238">
        <v>238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CV238">
        <v>0</v>
      </c>
      <c r="CW238">
        <v>0</v>
      </c>
      <c r="CX238">
        <f>ROUND(Y238*Source!I282,7)</f>
        <v>0</v>
      </c>
      <c r="CY238">
        <f t="shared" si="93"/>
        <v>0</v>
      </c>
      <c r="CZ238">
        <f t="shared" si="94"/>
        <v>0</v>
      </c>
      <c r="DA238">
        <f t="shared" si="95"/>
        <v>1</v>
      </c>
      <c r="DB238">
        <f t="shared" si="90"/>
        <v>0</v>
      </c>
      <c r="DC238">
        <f t="shared" si="91"/>
        <v>0</v>
      </c>
      <c r="DD238" t="s">
        <v>3</v>
      </c>
      <c r="DE238" t="s">
        <v>3</v>
      </c>
      <c r="DF238">
        <f>ROUND(ROUND(AE238,2)*CX238,2)</f>
        <v>0</v>
      </c>
      <c r="DG238">
        <f t="shared" si="92"/>
        <v>0</v>
      </c>
      <c r="DH238">
        <f t="shared" si="80"/>
        <v>0</v>
      </c>
      <c r="DI238">
        <f t="shared" si="81"/>
        <v>0</v>
      </c>
      <c r="DJ238">
        <f t="shared" si="96"/>
        <v>0</v>
      </c>
      <c r="DK238">
        <v>0</v>
      </c>
      <c r="DL238" t="s">
        <v>3</v>
      </c>
      <c r="DM238">
        <v>0</v>
      </c>
      <c r="DN238" t="s">
        <v>3</v>
      </c>
      <c r="DO238">
        <v>0</v>
      </c>
    </row>
    <row r="239" spans="1:119" x14ac:dyDescent="0.2">
      <c r="A239">
        <f>ROW(Source!A282)</f>
        <v>282</v>
      </c>
      <c r="B239">
        <v>32945098</v>
      </c>
      <c r="C239">
        <v>32952681</v>
      </c>
      <c r="D239">
        <v>31932100</v>
      </c>
      <c r="E239">
        <v>1</v>
      </c>
      <c r="F239">
        <v>1</v>
      </c>
      <c r="G239">
        <v>1</v>
      </c>
      <c r="H239">
        <v>3</v>
      </c>
      <c r="I239" t="s">
        <v>891</v>
      </c>
      <c r="J239" t="s">
        <v>892</v>
      </c>
      <c r="K239" t="s">
        <v>893</v>
      </c>
      <c r="L239">
        <v>1348</v>
      </c>
      <c r="N239">
        <v>1009</v>
      </c>
      <c r="O239" t="s">
        <v>33</v>
      </c>
      <c r="P239" t="s">
        <v>33</v>
      </c>
      <c r="Q239">
        <v>1000</v>
      </c>
      <c r="W239">
        <v>0</v>
      </c>
      <c r="X239">
        <v>-638797071</v>
      </c>
      <c r="Y239">
        <f t="shared" si="89"/>
        <v>3.2000000000000002E-3</v>
      </c>
      <c r="AA239">
        <v>75871.509999999995</v>
      </c>
      <c r="AB239">
        <v>0</v>
      </c>
      <c r="AC239">
        <v>0</v>
      </c>
      <c r="AD239">
        <v>0</v>
      </c>
      <c r="AE239">
        <v>60697.21</v>
      </c>
      <c r="AF239">
        <v>0</v>
      </c>
      <c r="AG239">
        <v>0</v>
      </c>
      <c r="AH239">
        <v>0</v>
      </c>
      <c r="AI239">
        <v>1.25</v>
      </c>
      <c r="AJ239">
        <v>1</v>
      </c>
      <c r="AK239">
        <v>1</v>
      </c>
      <c r="AL239">
        <v>1</v>
      </c>
      <c r="AM239">
        <v>2</v>
      </c>
      <c r="AN239">
        <v>0</v>
      </c>
      <c r="AO239">
        <v>0</v>
      </c>
      <c r="AP239">
        <v>0</v>
      </c>
      <c r="AQ239">
        <v>1</v>
      </c>
      <c r="AR239">
        <v>0</v>
      </c>
      <c r="AS239" t="s">
        <v>3</v>
      </c>
      <c r="AT239">
        <v>3.2000000000000002E-3</v>
      </c>
      <c r="AU239" t="s">
        <v>3</v>
      </c>
      <c r="AV239">
        <v>0</v>
      </c>
      <c r="AW239">
        <v>2</v>
      </c>
      <c r="AX239">
        <v>32952690</v>
      </c>
      <c r="AY239">
        <v>1</v>
      </c>
      <c r="AZ239">
        <v>0</v>
      </c>
      <c r="BA239">
        <v>239</v>
      </c>
      <c r="BB239">
        <v>1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194.23107200000001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1</v>
      </c>
      <c r="BQ239">
        <v>194.23107200000001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1</v>
      </c>
      <c r="CV239">
        <v>0</v>
      </c>
      <c r="CW239">
        <v>0</v>
      </c>
      <c r="CX239">
        <f>ROUND(Y239*Source!I282,7)</f>
        <v>0</v>
      </c>
      <c r="CY239">
        <f t="shared" si="93"/>
        <v>75871.509999999995</v>
      </c>
      <c r="CZ239">
        <f t="shared" si="94"/>
        <v>60697.21</v>
      </c>
      <c r="DA239">
        <f t="shared" si="95"/>
        <v>1.25</v>
      </c>
      <c r="DB239">
        <f t="shared" si="90"/>
        <v>194.23</v>
      </c>
      <c r="DC239">
        <f t="shared" si="91"/>
        <v>0</v>
      </c>
      <c r="DD239" t="s">
        <v>3</v>
      </c>
      <c r="DE239" t="s">
        <v>3</v>
      </c>
      <c r="DF239">
        <f>ROUND(ROUND(AE239*AI239,2)*CX239,2)</f>
        <v>0</v>
      </c>
      <c r="DG239">
        <f t="shared" si="92"/>
        <v>0</v>
      </c>
      <c r="DH239">
        <f t="shared" si="80"/>
        <v>0</v>
      </c>
      <c r="DI239">
        <f t="shared" si="81"/>
        <v>0</v>
      </c>
      <c r="DJ239">
        <f t="shared" si="96"/>
        <v>0</v>
      </c>
      <c r="DK239">
        <v>0</v>
      </c>
      <c r="DL239" t="s">
        <v>3</v>
      </c>
      <c r="DM239">
        <v>0</v>
      </c>
      <c r="DN239" t="s">
        <v>3</v>
      </c>
      <c r="DO239">
        <v>0</v>
      </c>
    </row>
    <row r="240" spans="1:119" x14ac:dyDescent="0.2">
      <c r="A240">
        <f>ROW(Source!A282)</f>
        <v>282</v>
      </c>
      <c r="B240">
        <v>32945098</v>
      </c>
      <c r="C240">
        <v>32952681</v>
      </c>
      <c r="D240">
        <v>31932248</v>
      </c>
      <c r="E240">
        <v>1</v>
      </c>
      <c r="F240">
        <v>1</v>
      </c>
      <c r="G240">
        <v>1</v>
      </c>
      <c r="H240">
        <v>3</v>
      </c>
      <c r="I240" t="s">
        <v>894</v>
      </c>
      <c r="J240" t="s">
        <v>895</v>
      </c>
      <c r="K240" t="s">
        <v>896</v>
      </c>
      <c r="L240">
        <v>1348</v>
      </c>
      <c r="N240">
        <v>1009</v>
      </c>
      <c r="O240" t="s">
        <v>33</v>
      </c>
      <c r="P240" t="s">
        <v>33</v>
      </c>
      <c r="Q240">
        <v>1000</v>
      </c>
      <c r="W240">
        <v>0</v>
      </c>
      <c r="X240">
        <v>-1265136668</v>
      </c>
      <c r="Y240">
        <f t="shared" si="89"/>
        <v>1.24E-2</v>
      </c>
      <c r="AA240">
        <v>37099.769999999997</v>
      </c>
      <c r="AB240">
        <v>0</v>
      </c>
      <c r="AC240">
        <v>0</v>
      </c>
      <c r="AD240">
        <v>0</v>
      </c>
      <c r="AE240">
        <v>25237.94</v>
      </c>
      <c r="AF240">
        <v>0</v>
      </c>
      <c r="AG240">
        <v>0</v>
      </c>
      <c r="AH240">
        <v>0</v>
      </c>
      <c r="AI240">
        <v>1.47</v>
      </c>
      <c r="AJ240">
        <v>1</v>
      </c>
      <c r="AK240">
        <v>1</v>
      </c>
      <c r="AL240">
        <v>1</v>
      </c>
      <c r="AM240">
        <v>2</v>
      </c>
      <c r="AN240">
        <v>0</v>
      </c>
      <c r="AO240">
        <v>0</v>
      </c>
      <c r="AP240">
        <v>0</v>
      </c>
      <c r="AQ240">
        <v>1</v>
      </c>
      <c r="AR240">
        <v>0</v>
      </c>
      <c r="AS240" t="s">
        <v>3</v>
      </c>
      <c r="AT240">
        <v>1.24E-2</v>
      </c>
      <c r="AU240" t="s">
        <v>3</v>
      </c>
      <c r="AV240">
        <v>0</v>
      </c>
      <c r="AW240">
        <v>2</v>
      </c>
      <c r="AX240">
        <v>32952691</v>
      </c>
      <c r="AY240">
        <v>1</v>
      </c>
      <c r="AZ240">
        <v>0</v>
      </c>
      <c r="BA240">
        <v>240</v>
      </c>
      <c r="BB240">
        <v>1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312.95045599999997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1</v>
      </c>
      <c r="BQ240">
        <v>312.95045599999997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1</v>
      </c>
      <c r="CV240">
        <v>0</v>
      </c>
      <c r="CW240">
        <v>0</v>
      </c>
      <c r="CX240">
        <f>ROUND(Y240*Source!I282,7)</f>
        <v>0</v>
      </c>
      <c r="CY240">
        <f t="shared" si="93"/>
        <v>37099.769999999997</v>
      </c>
      <c r="CZ240">
        <f t="shared" si="94"/>
        <v>25237.94</v>
      </c>
      <c r="DA240">
        <f t="shared" si="95"/>
        <v>1.47</v>
      </c>
      <c r="DB240">
        <f t="shared" si="90"/>
        <v>312.95</v>
      </c>
      <c r="DC240">
        <f t="shared" si="91"/>
        <v>0</v>
      </c>
      <c r="DD240" t="s">
        <v>3</v>
      </c>
      <c r="DE240" t="s">
        <v>3</v>
      </c>
      <c r="DF240">
        <f>ROUND(ROUND(AE240*AI240,2)*CX240,2)</f>
        <v>0</v>
      </c>
      <c r="DG240">
        <f t="shared" si="92"/>
        <v>0</v>
      </c>
      <c r="DH240">
        <f t="shared" si="80"/>
        <v>0</v>
      </c>
      <c r="DI240">
        <f t="shared" si="81"/>
        <v>0</v>
      </c>
      <c r="DJ240">
        <f t="shared" si="96"/>
        <v>0</v>
      </c>
      <c r="DK240">
        <v>0</v>
      </c>
      <c r="DL240" t="s">
        <v>3</v>
      </c>
      <c r="DM240">
        <v>0</v>
      </c>
      <c r="DN240" t="s">
        <v>3</v>
      </c>
      <c r="DO240">
        <v>0</v>
      </c>
    </row>
    <row r="241" spans="1:119" x14ac:dyDescent="0.2">
      <c r="A241">
        <f>ROW(Source!A320)</f>
        <v>320</v>
      </c>
      <c r="B241">
        <v>32945098</v>
      </c>
      <c r="C241">
        <v>32952722</v>
      </c>
      <c r="D241">
        <v>31838350</v>
      </c>
      <c r="E241">
        <v>114</v>
      </c>
      <c r="F241">
        <v>1</v>
      </c>
      <c r="G241">
        <v>1</v>
      </c>
      <c r="H241">
        <v>1</v>
      </c>
      <c r="I241" t="s">
        <v>846</v>
      </c>
      <c r="J241" t="s">
        <v>3</v>
      </c>
      <c r="K241" t="s">
        <v>847</v>
      </c>
      <c r="L241">
        <v>1191</v>
      </c>
      <c r="N241">
        <v>1013</v>
      </c>
      <c r="O241" t="s">
        <v>848</v>
      </c>
      <c r="P241" t="s">
        <v>848</v>
      </c>
      <c r="Q241">
        <v>1</v>
      </c>
      <c r="W241">
        <v>0</v>
      </c>
      <c r="X241">
        <v>370475345</v>
      </c>
      <c r="Y241">
        <f t="shared" si="89"/>
        <v>17.8</v>
      </c>
      <c r="AA241">
        <v>0</v>
      </c>
      <c r="AB241">
        <v>0</v>
      </c>
      <c r="AC241">
        <v>0</v>
      </c>
      <c r="AD241">
        <v>409.14</v>
      </c>
      <c r="AE241">
        <v>0</v>
      </c>
      <c r="AF241">
        <v>0</v>
      </c>
      <c r="AG241">
        <v>0</v>
      </c>
      <c r="AH241">
        <v>409.14</v>
      </c>
      <c r="AI241">
        <v>1</v>
      </c>
      <c r="AJ241">
        <v>1</v>
      </c>
      <c r="AK241">
        <v>1</v>
      </c>
      <c r="AL241">
        <v>1</v>
      </c>
      <c r="AM241">
        <v>-2</v>
      </c>
      <c r="AN241">
        <v>0</v>
      </c>
      <c r="AO241">
        <v>0</v>
      </c>
      <c r="AP241">
        <v>0</v>
      </c>
      <c r="AQ241">
        <v>1</v>
      </c>
      <c r="AR241">
        <v>0</v>
      </c>
      <c r="AS241" t="s">
        <v>3</v>
      </c>
      <c r="AT241">
        <v>17.8</v>
      </c>
      <c r="AU241" t="s">
        <v>3</v>
      </c>
      <c r="AV241">
        <v>1</v>
      </c>
      <c r="AW241">
        <v>2</v>
      </c>
      <c r="AX241">
        <v>32952723</v>
      </c>
      <c r="AY241">
        <v>1</v>
      </c>
      <c r="AZ241">
        <v>0</v>
      </c>
      <c r="BA241">
        <v>241</v>
      </c>
      <c r="BB241">
        <v>1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7282.692</v>
      </c>
      <c r="BN241">
        <v>17.8</v>
      </c>
      <c r="BO241">
        <v>0</v>
      </c>
      <c r="BP241">
        <v>1</v>
      </c>
      <c r="BQ241">
        <v>0</v>
      </c>
      <c r="BR241">
        <v>0</v>
      </c>
      <c r="BS241">
        <v>0</v>
      </c>
      <c r="BT241">
        <v>7282.692</v>
      </c>
      <c r="BU241">
        <v>17.8</v>
      </c>
      <c r="BV241">
        <v>0</v>
      </c>
      <c r="BW241">
        <v>1</v>
      </c>
      <c r="CU241">
        <f>ROUND(AT241*Source!I320*AH241*AL241,2)</f>
        <v>0</v>
      </c>
      <c r="CV241">
        <f>ROUND(Y241*Source!I320,7)</f>
        <v>0</v>
      </c>
      <c r="CW241">
        <v>0</v>
      </c>
      <c r="CX241">
        <f>ROUND(Y241*Source!I320,7)</f>
        <v>0</v>
      </c>
      <c r="CY241">
        <f>AD241</f>
        <v>409.14</v>
      </c>
      <c r="CZ241">
        <f>AH241</f>
        <v>409.14</v>
      </c>
      <c r="DA241">
        <f>AL241</f>
        <v>1</v>
      </c>
      <c r="DB241">
        <f t="shared" si="90"/>
        <v>7282.69</v>
      </c>
      <c r="DC241">
        <f t="shared" si="91"/>
        <v>0</v>
      </c>
      <c r="DD241" t="s">
        <v>3</v>
      </c>
      <c r="DE241" t="s">
        <v>3</v>
      </c>
      <c r="DF241">
        <f t="shared" ref="DF241:DF246" si="97">ROUND(ROUND(AE241,2)*CX241,2)</f>
        <v>0</v>
      </c>
      <c r="DG241">
        <f t="shared" si="92"/>
        <v>0</v>
      </c>
      <c r="DH241">
        <f t="shared" si="80"/>
        <v>0</v>
      </c>
      <c r="DI241">
        <f t="shared" si="81"/>
        <v>0</v>
      </c>
      <c r="DJ241">
        <f>DI241</f>
        <v>0</v>
      </c>
      <c r="DK241">
        <v>1</v>
      </c>
      <c r="DL241" t="s">
        <v>3</v>
      </c>
      <c r="DM241">
        <v>0</v>
      </c>
      <c r="DN241" t="s">
        <v>3</v>
      </c>
      <c r="DO241">
        <v>0</v>
      </c>
    </row>
    <row r="242" spans="1:119" x14ac:dyDescent="0.2">
      <c r="A242">
        <f>ROW(Source!A321)</f>
        <v>321</v>
      </c>
      <c r="B242">
        <v>32945098</v>
      </c>
      <c r="C242">
        <v>32952725</v>
      </c>
      <c r="D242">
        <v>31838391</v>
      </c>
      <c r="E242">
        <v>114</v>
      </c>
      <c r="F242">
        <v>1</v>
      </c>
      <c r="G242">
        <v>1</v>
      </c>
      <c r="H242">
        <v>1</v>
      </c>
      <c r="I242" t="s">
        <v>856</v>
      </c>
      <c r="J242" t="s">
        <v>3</v>
      </c>
      <c r="K242" t="s">
        <v>857</v>
      </c>
      <c r="L242">
        <v>1191</v>
      </c>
      <c r="N242">
        <v>1013</v>
      </c>
      <c r="O242" t="s">
        <v>848</v>
      </c>
      <c r="P242" t="s">
        <v>848</v>
      </c>
      <c r="Q242">
        <v>1</v>
      </c>
      <c r="W242">
        <v>0</v>
      </c>
      <c r="X242">
        <v>-1833565283</v>
      </c>
      <c r="Y242">
        <f>(AT242*ROUND(1.15,7))</f>
        <v>37.363500000000002</v>
      </c>
      <c r="AA242">
        <v>0</v>
      </c>
      <c r="AB242">
        <v>0</v>
      </c>
      <c r="AC242">
        <v>0</v>
      </c>
      <c r="AD242">
        <v>446.68</v>
      </c>
      <c r="AE242">
        <v>0</v>
      </c>
      <c r="AF242">
        <v>0</v>
      </c>
      <c r="AG242">
        <v>0</v>
      </c>
      <c r="AH242">
        <v>446.68</v>
      </c>
      <c r="AI242">
        <v>1</v>
      </c>
      <c r="AJ242">
        <v>1</v>
      </c>
      <c r="AK242">
        <v>1</v>
      </c>
      <c r="AL242">
        <v>1</v>
      </c>
      <c r="AM242">
        <v>-2</v>
      </c>
      <c r="AN242">
        <v>0</v>
      </c>
      <c r="AO242">
        <v>0</v>
      </c>
      <c r="AP242">
        <v>1</v>
      </c>
      <c r="AQ242">
        <v>1</v>
      </c>
      <c r="AR242">
        <v>0</v>
      </c>
      <c r="AS242" t="s">
        <v>3</v>
      </c>
      <c r="AT242">
        <v>32.49</v>
      </c>
      <c r="AU242" t="s">
        <v>39</v>
      </c>
      <c r="AV242">
        <v>1</v>
      </c>
      <c r="AW242">
        <v>2</v>
      </c>
      <c r="AX242">
        <v>32952726</v>
      </c>
      <c r="AY242">
        <v>1</v>
      </c>
      <c r="AZ242">
        <v>0</v>
      </c>
      <c r="BA242">
        <v>242</v>
      </c>
      <c r="BB242">
        <v>1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14512.6332</v>
      </c>
      <c r="BN242">
        <v>32.49</v>
      </c>
      <c r="BO242">
        <v>0</v>
      </c>
      <c r="BP242">
        <v>1</v>
      </c>
      <c r="BQ242">
        <v>0</v>
      </c>
      <c r="BR242">
        <v>0</v>
      </c>
      <c r="BS242">
        <v>0</v>
      </c>
      <c r="BT242">
        <v>16689.528180000001</v>
      </c>
      <c r="BU242">
        <v>37.363500000000002</v>
      </c>
      <c r="BV242">
        <v>0</v>
      </c>
      <c r="BW242">
        <v>1</v>
      </c>
      <c r="CU242">
        <f>ROUND(AT242*Source!I321*AH242*AL242,2)</f>
        <v>0</v>
      </c>
      <c r="CV242">
        <f>ROUND(Y242*Source!I321,7)</f>
        <v>0</v>
      </c>
      <c r="CW242">
        <v>0</v>
      </c>
      <c r="CX242">
        <f>ROUND(Y242*Source!I321,7)</f>
        <v>0</v>
      </c>
      <c r="CY242">
        <f>AD242</f>
        <v>446.68</v>
      </c>
      <c r="CZ242">
        <f>AH242</f>
        <v>446.68</v>
      </c>
      <c r="DA242">
        <f>AL242</f>
        <v>1</v>
      </c>
      <c r="DB242">
        <f>ROUND((ROUND(AT242*CZ242,2)*ROUND(1.15,7)),6)</f>
        <v>16689.5245</v>
      </c>
      <c r="DC242">
        <f>ROUND((ROUND(AT242*AG242,2)*ROUND(1.15,7)),6)</f>
        <v>0</v>
      </c>
      <c r="DD242" t="s">
        <v>3</v>
      </c>
      <c r="DE242" t="s">
        <v>3</v>
      </c>
      <c r="DF242">
        <f t="shared" si="97"/>
        <v>0</v>
      </c>
      <c r="DG242">
        <f t="shared" si="92"/>
        <v>0</v>
      </c>
      <c r="DH242">
        <f t="shared" si="80"/>
        <v>0</v>
      </c>
      <c r="DI242">
        <f t="shared" si="81"/>
        <v>0</v>
      </c>
      <c r="DJ242">
        <f>DI242</f>
        <v>0</v>
      </c>
      <c r="DK242">
        <v>1</v>
      </c>
      <c r="DL242" t="s">
        <v>3</v>
      </c>
      <c r="DM242">
        <v>0</v>
      </c>
      <c r="DN242" t="s">
        <v>3</v>
      </c>
      <c r="DO242">
        <v>0</v>
      </c>
    </row>
    <row r="243" spans="1:119" x14ac:dyDescent="0.2">
      <c r="A243">
        <f>ROW(Source!A321)</f>
        <v>321</v>
      </c>
      <c r="B243">
        <v>32945098</v>
      </c>
      <c r="C243">
        <v>32952725</v>
      </c>
      <c r="D243">
        <v>31838589</v>
      </c>
      <c r="E243">
        <v>114</v>
      </c>
      <c r="F243">
        <v>1</v>
      </c>
      <c r="G243">
        <v>1</v>
      </c>
      <c r="H243">
        <v>1</v>
      </c>
      <c r="I243" t="s">
        <v>849</v>
      </c>
      <c r="J243" t="s">
        <v>3</v>
      </c>
      <c r="K243" t="s">
        <v>850</v>
      </c>
      <c r="L243">
        <v>1191</v>
      </c>
      <c r="N243">
        <v>1013</v>
      </c>
      <c r="O243" t="s">
        <v>848</v>
      </c>
      <c r="P243" t="s">
        <v>848</v>
      </c>
      <c r="Q243">
        <v>1</v>
      </c>
      <c r="W243">
        <v>0</v>
      </c>
      <c r="X243">
        <v>-1417349443</v>
      </c>
      <c r="Y243">
        <f>(AT243*ROUND(1.25,7))</f>
        <v>1.1625000000000001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1</v>
      </c>
      <c r="AJ243">
        <v>1</v>
      </c>
      <c r="AK243">
        <v>1</v>
      </c>
      <c r="AL243">
        <v>1</v>
      </c>
      <c r="AM243">
        <v>-2</v>
      </c>
      <c r="AN243">
        <v>0</v>
      </c>
      <c r="AO243">
        <v>0</v>
      </c>
      <c r="AP243">
        <v>1</v>
      </c>
      <c r="AQ243">
        <v>1</v>
      </c>
      <c r="AR243">
        <v>0</v>
      </c>
      <c r="AS243" t="s">
        <v>3</v>
      </c>
      <c r="AT243">
        <v>0.93</v>
      </c>
      <c r="AU243" t="s">
        <v>38</v>
      </c>
      <c r="AV243">
        <v>2</v>
      </c>
      <c r="AW243">
        <v>2</v>
      </c>
      <c r="AX243">
        <v>32952727</v>
      </c>
      <c r="AY243">
        <v>1</v>
      </c>
      <c r="AZ243">
        <v>0</v>
      </c>
      <c r="BA243">
        <v>243</v>
      </c>
      <c r="BB243">
        <v>1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CV243">
        <v>0</v>
      </c>
      <c r="CW243">
        <v>0</v>
      </c>
      <c r="CX243">
        <f>ROUND(Y243*Source!I321,7)</f>
        <v>0</v>
      </c>
      <c r="CY243">
        <f>AD243</f>
        <v>0</v>
      </c>
      <c r="CZ243">
        <f>AH243</f>
        <v>0</v>
      </c>
      <c r="DA243">
        <f>AL243</f>
        <v>1</v>
      </c>
      <c r="DB243">
        <f>ROUND((ROUND(AT243*CZ243,2)*ROUND(1.25,7)),6)</f>
        <v>0</v>
      </c>
      <c r="DC243">
        <f>ROUND((ROUND(AT243*AG243,2)*ROUND(1.25,7)),6)</f>
        <v>0</v>
      </c>
      <c r="DD243" t="s">
        <v>3</v>
      </c>
      <c r="DE243" t="s">
        <v>3</v>
      </c>
      <c r="DF243">
        <f t="shared" si="97"/>
        <v>0</v>
      </c>
      <c r="DG243">
        <f t="shared" si="92"/>
        <v>0</v>
      </c>
      <c r="DH243">
        <f t="shared" si="80"/>
        <v>0</v>
      </c>
      <c r="DI243">
        <f t="shared" si="81"/>
        <v>0</v>
      </c>
      <c r="DJ243">
        <f>DI243</f>
        <v>0</v>
      </c>
      <c r="DK243">
        <v>0</v>
      </c>
      <c r="DL243" t="s">
        <v>3</v>
      </c>
      <c r="DM243">
        <v>0</v>
      </c>
      <c r="DN243" t="s">
        <v>3</v>
      </c>
      <c r="DO243">
        <v>0</v>
      </c>
    </row>
    <row r="244" spans="1:119" x14ac:dyDescent="0.2">
      <c r="A244">
        <f>ROW(Source!A321)</f>
        <v>321</v>
      </c>
      <c r="B244">
        <v>32945098</v>
      </c>
      <c r="C244">
        <v>32952725</v>
      </c>
      <c r="D244">
        <v>31966072</v>
      </c>
      <c r="E244">
        <v>1</v>
      </c>
      <c r="F244">
        <v>1</v>
      </c>
      <c r="G244">
        <v>1</v>
      </c>
      <c r="H244">
        <v>2</v>
      </c>
      <c r="I244" t="s">
        <v>944</v>
      </c>
      <c r="J244" t="s">
        <v>945</v>
      </c>
      <c r="K244" t="s">
        <v>946</v>
      </c>
      <c r="L244">
        <v>1368</v>
      </c>
      <c r="N244">
        <v>1011</v>
      </c>
      <c r="O244" t="s">
        <v>854</v>
      </c>
      <c r="P244" t="s">
        <v>854</v>
      </c>
      <c r="Q244">
        <v>1</v>
      </c>
      <c r="W244">
        <v>0</v>
      </c>
      <c r="X244">
        <v>645920724</v>
      </c>
      <c r="Y244">
        <f>(AT244*ROUND(1.25,7))</f>
        <v>2.5000000000000001E-2</v>
      </c>
      <c r="AA244">
        <v>0</v>
      </c>
      <c r="AB244">
        <v>1568.18</v>
      </c>
      <c r="AC244">
        <v>578.04999999999995</v>
      </c>
      <c r="AD244">
        <v>0</v>
      </c>
      <c r="AE244">
        <v>0</v>
      </c>
      <c r="AF244">
        <v>1568.18</v>
      </c>
      <c r="AG244">
        <v>578.04999999999995</v>
      </c>
      <c r="AH244">
        <v>0</v>
      </c>
      <c r="AI244">
        <v>1</v>
      </c>
      <c r="AJ244">
        <v>1</v>
      </c>
      <c r="AK244">
        <v>1</v>
      </c>
      <c r="AL244">
        <v>1</v>
      </c>
      <c r="AM244">
        <v>-2</v>
      </c>
      <c r="AN244">
        <v>0</v>
      </c>
      <c r="AO244">
        <v>0</v>
      </c>
      <c r="AP244">
        <v>1</v>
      </c>
      <c r="AQ244">
        <v>1</v>
      </c>
      <c r="AR244">
        <v>0</v>
      </c>
      <c r="AS244" t="s">
        <v>3</v>
      </c>
      <c r="AT244">
        <v>0.02</v>
      </c>
      <c r="AU244" t="s">
        <v>38</v>
      </c>
      <c r="AV244">
        <v>1</v>
      </c>
      <c r="AW244">
        <v>2</v>
      </c>
      <c r="AX244">
        <v>32952728</v>
      </c>
      <c r="AY244">
        <v>1</v>
      </c>
      <c r="AZ244">
        <v>0</v>
      </c>
      <c r="BA244">
        <v>244</v>
      </c>
      <c r="BB244">
        <v>1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31.363600000000002</v>
      </c>
      <c r="BL244">
        <v>11.561</v>
      </c>
      <c r="BM244">
        <v>0</v>
      </c>
      <c r="BN244">
        <v>0</v>
      </c>
      <c r="BO244">
        <v>0.02</v>
      </c>
      <c r="BP244">
        <v>1</v>
      </c>
      <c r="BQ244">
        <v>0</v>
      </c>
      <c r="BR244">
        <v>39.204500000000003</v>
      </c>
      <c r="BS244">
        <v>14.45125</v>
      </c>
      <c r="BT244">
        <v>0</v>
      </c>
      <c r="BU244">
        <v>0</v>
      </c>
      <c r="BV244">
        <v>2.5000000000000001E-2</v>
      </c>
      <c r="BW244">
        <v>1</v>
      </c>
      <c r="CV244">
        <v>0</v>
      </c>
      <c r="CW244">
        <f>ROUND(Y244*Source!I321*DO244,7)</f>
        <v>0</v>
      </c>
      <c r="CX244">
        <f>ROUND(Y244*Source!I321,7)</f>
        <v>0</v>
      </c>
      <c r="CY244">
        <f>AB244</f>
        <v>1568.18</v>
      </c>
      <c r="CZ244">
        <f>AF244</f>
        <v>1568.18</v>
      </c>
      <c r="DA244">
        <f>AJ244</f>
        <v>1</v>
      </c>
      <c r="DB244">
        <f>ROUND((ROUND(AT244*CZ244,2)*ROUND(1.25,7)),6)</f>
        <v>39.200000000000003</v>
      </c>
      <c r="DC244">
        <f>ROUND((ROUND(AT244*AG244,2)*ROUND(1.25,7)),6)</f>
        <v>14.45</v>
      </c>
      <c r="DD244" t="s">
        <v>3</v>
      </c>
      <c r="DE244" t="s">
        <v>3</v>
      </c>
      <c r="DF244">
        <f t="shared" si="97"/>
        <v>0</v>
      </c>
      <c r="DG244">
        <f t="shared" si="92"/>
        <v>0</v>
      </c>
      <c r="DH244">
        <f t="shared" si="80"/>
        <v>0</v>
      </c>
      <c r="DI244">
        <f t="shared" si="81"/>
        <v>0</v>
      </c>
      <c r="DJ244">
        <f>DG244+DH244</f>
        <v>0</v>
      </c>
      <c r="DK244">
        <v>1</v>
      </c>
      <c r="DL244" t="s">
        <v>947</v>
      </c>
      <c r="DM244">
        <v>5</v>
      </c>
      <c r="DN244" t="s">
        <v>848</v>
      </c>
      <c r="DO244">
        <v>1</v>
      </c>
    </row>
    <row r="245" spans="1:119" x14ac:dyDescent="0.2">
      <c r="A245">
        <f>ROW(Source!A321)</f>
        <v>321</v>
      </c>
      <c r="B245">
        <v>32945098</v>
      </c>
      <c r="C245">
        <v>32952725</v>
      </c>
      <c r="D245">
        <v>31966102</v>
      </c>
      <c r="E245">
        <v>1</v>
      </c>
      <c r="F245">
        <v>1</v>
      </c>
      <c r="G245">
        <v>1</v>
      </c>
      <c r="H245">
        <v>2</v>
      </c>
      <c r="I245" t="s">
        <v>851</v>
      </c>
      <c r="J245" t="s">
        <v>852</v>
      </c>
      <c r="K245" t="s">
        <v>853</v>
      </c>
      <c r="L245">
        <v>1368</v>
      </c>
      <c r="N245">
        <v>1011</v>
      </c>
      <c r="O245" t="s">
        <v>854</v>
      </c>
      <c r="P245" t="s">
        <v>854</v>
      </c>
      <c r="Q245">
        <v>1</v>
      </c>
      <c r="W245">
        <v>0</v>
      </c>
      <c r="X245">
        <v>-92307625</v>
      </c>
      <c r="Y245">
        <f>(AT245*ROUND(1.25,7))</f>
        <v>0.26250000000000001</v>
      </c>
      <c r="AA245">
        <v>0</v>
      </c>
      <c r="AB245">
        <v>54.86</v>
      </c>
      <c r="AC245">
        <v>446.68</v>
      </c>
      <c r="AD245">
        <v>0</v>
      </c>
      <c r="AE245">
        <v>0</v>
      </c>
      <c r="AF245">
        <v>37.32</v>
      </c>
      <c r="AG245">
        <v>446.68</v>
      </c>
      <c r="AH245">
        <v>0</v>
      </c>
      <c r="AI245">
        <v>1</v>
      </c>
      <c r="AJ245">
        <v>1.47</v>
      </c>
      <c r="AK245">
        <v>1</v>
      </c>
      <c r="AL245">
        <v>1</v>
      </c>
      <c r="AM245">
        <v>2</v>
      </c>
      <c r="AN245">
        <v>0</v>
      </c>
      <c r="AO245">
        <v>0</v>
      </c>
      <c r="AP245">
        <v>1</v>
      </c>
      <c r="AQ245">
        <v>1</v>
      </c>
      <c r="AR245">
        <v>0</v>
      </c>
      <c r="AS245" t="s">
        <v>3</v>
      </c>
      <c r="AT245">
        <v>0.21</v>
      </c>
      <c r="AU245" t="s">
        <v>38</v>
      </c>
      <c r="AV245">
        <v>1</v>
      </c>
      <c r="AW245">
        <v>2</v>
      </c>
      <c r="AX245">
        <v>32952729</v>
      </c>
      <c r="AY245">
        <v>1</v>
      </c>
      <c r="AZ245">
        <v>0</v>
      </c>
      <c r="BA245">
        <v>245</v>
      </c>
      <c r="BB245">
        <v>1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7.8372000000000002</v>
      </c>
      <c r="BL245">
        <v>93.802800000000005</v>
      </c>
      <c r="BM245">
        <v>0</v>
      </c>
      <c r="BN245">
        <v>0</v>
      </c>
      <c r="BO245">
        <v>0.21</v>
      </c>
      <c r="BP245">
        <v>1</v>
      </c>
      <c r="BQ245">
        <v>0</v>
      </c>
      <c r="BR245">
        <v>9.7965</v>
      </c>
      <c r="BS245">
        <v>117.2535</v>
      </c>
      <c r="BT245">
        <v>0</v>
      </c>
      <c r="BU245">
        <v>0</v>
      </c>
      <c r="BV245">
        <v>0.26250000000000001</v>
      </c>
      <c r="BW245">
        <v>1</v>
      </c>
      <c r="CV245">
        <v>0</v>
      </c>
      <c r="CW245">
        <f>ROUND(Y245*Source!I321*DO245,7)</f>
        <v>0</v>
      </c>
      <c r="CX245">
        <f>ROUND(Y245*Source!I321,7)</f>
        <v>0</v>
      </c>
      <c r="CY245">
        <f>AB245</f>
        <v>54.86</v>
      </c>
      <c r="CZ245">
        <f>AF245</f>
        <v>37.32</v>
      </c>
      <c r="DA245">
        <f>AJ245</f>
        <v>1.47</v>
      </c>
      <c r="DB245">
        <f>ROUND((ROUND(AT245*CZ245,2)*ROUND(1.25,7)),6)</f>
        <v>9.8000000000000007</v>
      </c>
      <c r="DC245">
        <f>ROUND((ROUND(AT245*AG245,2)*ROUND(1.25,7)),6)</f>
        <v>117.25</v>
      </c>
      <c r="DD245" t="s">
        <v>3</v>
      </c>
      <c r="DE245" t="s">
        <v>3</v>
      </c>
      <c r="DF245">
        <f t="shared" si="97"/>
        <v>0</v>
      </c>
      <c r="DG245">
        <f>ROUND(ROUND(AF245*AJ245,2)*CX245,2)</f>
        <v>0</v>
      </c>
      <c r="DH245">
        <f t="shared" si="80"/>
        <v>0</v>
      </c>
      <c r="DI245">
        <f t="shared" si="81"/>
        <v>0</v>
      </c>
      <c r="DJ245">
        <f>DG245+DH245</f>
        <v>0</v>
      </c>
      <c r="DK245">
        <v>0</v>
      </c>
      <c r="DL245" t="s">
        <v>855</v>
      </c>
      <c r="DM245">
        <v>3</v>
      </c>
      <c r="DN245" t="s">
        <v>848</v>
      </c>
      <c r="DO245">
        <v>1</v>
      </c>
    </row>
    <row r="246" spans="1:119" x14ac:dyDescent="0.2">
      <c r="A246">
        <f>ROW(Source!A321)</f>
        <v>321</v>
      </c>
      <c r="B246">
        <v>32945098</v>
      </c>
      <c r="C246">
        <v>32952725</v>
      </c>
      <c r="D246">
        <v>31966208</v>
      </c>
      <c r="E246">
        <v>1</v>
      </c>
      <c r="F246">
        <v>1</v>
      </c>
      <c r="G246">
        <v>1</v>
      </c>
      <c r="H246">
        <v>2</v>
      </c>
      <c r="I246" t="s">
        <v>948</v>
      </c>
      <c r="J246" t="s">
        <v>949</v>
      </c>
      <c r="K246" t="s">
        <v>950</v>
      </c>
      <c r="L246">
        <v>1368</v>
      </c>
      <c r="N246">
        <v>1011</v>
      </c>
      <c r="O246" t="s">
        <v>854</v>
      </c>
      <c r="P246" t="s">
        <v>854</v>
      </c>
      <c r="Q246">
        <v>1</v>
      </c>
      <c r="W246">
        <v>0</v>
      </c>
      <c r="X246">
        <v>876597859</v>
      </c>
      <c r="Y246">
        <f>(AT246*ROUND(1.25,7))</f>
        <v>0.875</v>
      </c>
      <c r="AA246">
        <v>0</v>
      </c>
      <c r="AB246">
        <v>3.4</v>
      </c>
      <c r="AC246">
        <v>446.68</v>
      </c>
      <c r="AD246">
        <v>0</v>
      </c>
      <c r="AE246">
        <v>0</v>
      </c>
      <c r="AF246">
        <v>2.31</v>
      </c>
      <c r="AG246">
        <v>446.68</v>
      </c>
      <c r="AH246">
        <v>0</v>
      </c>
      <c r="AI246">
        <v>1</v>
      </c>
      <c r="AJ246">
        <v>1.47</v>
      </c>
      <c r="AK246">
        <v>1</v>
      </c>
      <c r="AL246">
        <v>1</v>
      </c>
      <c r="AM246">
        <v>2</v>
      </c>
      <c r="AN246">
        <v>0</v>
      </c>
      <c r="AO246">
        <v>0</v>
      </c>
      <c r="AP246">
        <v>1</v>
      </c>
      <c r="AQ246">
        <v>1</v>
      </c>
      <c r="AR246">
        <v>0</v>
      </c>
      <c r="AS246" t="s">
        <v>3</v>
      </c>
      <c r="AT246">
        <v>0.7</v>
      </c>
      <c r="AU246" t="s">
        <v>38</v>
      </c>
      <c r="AV246">
        <v>1</v>
      </c>
      <c r="AW246">
        <v>2</v>
      </c>
      <c r="AX246">
        <v>32952730</v>
      </c>
      <c r="AY246">
        <v>1</v>
      </c>
      <c r="AZ246">
        <v>0</v>
      </c>
      <c r="BA246">
        <v>246</v>
      </c>
      <c r="BB246">
        <v>1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1.617</v>
      </c>
      <c r="BL246">
        <v>312.67599999999999</v>
      </c>
      <c r="BM246">
        <v>0</v>
      </c>
      <c r="BN246">
        <v>0</v>
      </c>
      <c r="BO246">
        <v>0.7</v>
      </c>
      <c r="BP246">
        <v>1</v>
      </c>
      <c r="BQ246">
        <v>0</v>
      </c>
      <c r="BR246">
        <v>2.0212500000000002</v>
      </c>
      <c r="BS246">
        <v>390.84500000000003</v>
      </c>
      <c r="BT246">
        <v>0</v>
      </c>
      <c r="BU246">
        <v>0</v>
      </c>
      <c r="BV246">
        <v>0.875</v>
      </c>
      <c r="BW246">
        <v>1</v>
      </c>
      <c r="CV246">
        <v>0</v>
      </c>
      <c r="CW246">
        <f>ROUND(Y246*Source!I321*DO246,7)</f>
        <v>0</v>
      </c>
      <c r="CX246">
        <f>ROUND(Y246*Source!I321,7)</f>
        <v>0</v>
      </c>
      <c r="CY246">
        <f>AB246</f>
        <v>3.4</v>
      </c>
      <c r="CZ246">
        <f>AF246</f>
        <v>2.31</v>
      </c>
      <c r="DA246">
        <f>AJ246</f>
        <v>1.47</v>
      </c>
      <c r="DB246">
        <f>ROUND((ROUND(AT246*CZ246,2)*ROUND(1.25,7)),6)</f>
        <v>2.0249999999999999</v>
      </c>
      <c r="DC246">
        <f>ROUND((ROUND(AT246*AG246,2)*ROUND(1.25,7)),6)</f>
        <v>390.85</v>
      </c>
      <c r="DD246" t="s">
        <v>3</v>
      </c>
      <c r="DE246" t="s">
        <v>3</v>
      </c>
      <c r="DF246">
        <f t="shared" si="97"/>
        <v>0</v>
      </c>
      <c r="DG246">
        <f>ROUND(ROUND(AF246*AJ246,2)*CX246,2)</f>
        <v>0</v>
      </c>
      <c r="DH246">
        <f t="shared" si="80"/>
        <v>0</v>
      </c>
      <c r="DI246">
        <f t="shared" si="81"/>
        <v>0</v>
      </c>
      <c r="DJ246">
        <f>DG246+DH246</f>
        <v>0</v>
      </c>
      <c r="DK246">
        <v>0</v>
      </c>
      <c r="DL246" t="s">
        <v>855</v>
      </c>
      <c r="DM246">
        <v>3</v>
      </c>
      <c r="DN246" t="s">
        <v>848</v>
      </c>
      <c r="DO246">
        <v>1</v>
      </c>
    </row>
    <row r="247" spans="1:119" x14ac:dyDescent="0.2">
      <c r="A247">
        <f>ROW(Source!A321)</f>
        <v>321</v>
      </c>
      <c r="B247">
        <v>32945098</v>
      </c>
      <c r="C247">
        <v>32952725</v>
      </c>
      <c r="D247">
        <v>31910697</v>
      </c>
      <c r="E247">
        <v>1</v>
      </c>
      <c r="F247">
        <v>1</v>
      </c>
      <c r="G247">
        <v>1</v>
      </c>
      <c r="H247">
        <v>3</v>
      </c>
      <c r="I247" t="s">
        <v>951</v>
      </c>
      <c r="J247" t="s">
        <v>952</v>
      </c>
      <c r="K247" t="s">
        <v>953</v>
      </c>
      <c r="L247">
        <v>1339</v>
      </c>
      <c r="N247">
        <v>1007</v>
      </c>
      <c r="O247" t="s">
        <v>639</v>
      </c>
      <c r="P247" t="s">
        <v>639</v>
      </c>
      <c r="Q247">
        <v>1</v>
      </c>
      <c r="W247">
        <v>0</v>
      </c>
      <c r="X247">
        <v>-1879317523</v>
      </c>
      <c r="Y247">
        <f>AT247</f>
        <v>0.51</v>
      </c>
      <c r="AA247">
        <v>32.85</v>
      </c>
      <c r="AB247">
        <v>0</v>
      </c>
      <c r="AC247">
        <v>0</v>
      </c>
      <c r="AD247">
        <v>0</v>
      </c>
      <c r="AE247">
        <v>35.71</v>
      </c>
      <c r="AF247">
        <v>0</v>
      </c>
      <c r="AG247">
        <v>0</v>
      </c>
      <c r="AH247">
        <v>0</v>
      </c>
      <c r="AI247">
        <v>0.92</v>
      </c>
      <c r="AJ247">
        <v>1</v>
      </c>
      <c r="AK247">
        <v>1</v>
      </c>
      <c r="AL247">
        <v>1</v>
      </c>
      <c r="AM247">
        <v>2</v>
      </c>
      <c r="AN247">
        <v>0</v>
      </c>
      <c r="AO247">
        <v>0</v>
      </c>
      <c r="AP247">
        <v>0</v>
      </c>
      <c r="AQ247">
        <v>1</v>
      </c>
      <c r="AR247">
        <v>0</v>
      </c>
      <c r="AS247" t="s">
        <v>3</v>
      </c>
      <c r="AT247">
        <v>0.51</v>
      </c>
      <c r="AU247" t="s">
        <v>3</v>
      </c>
      <c r="AV247">
        <v>0</v>
      </c>
      <c r="AW247">
        <v>2</v>
      </c>
      <c r="AX247">
        <v>32952731</v>
      </c>
      <c r="AY247">
        <v>1</v>
      </c>
      <c r="AZ247">
        <v>0</v>
      </c>
      <c r="BA247">
        <v>247</v>
      </c>
      <c r="BB247">
        <v>1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18.2121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1</v>
      </c>
      <c r="BQ247">
        <v>18.2121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1</v>
      </c>
      <c r="CV247">
        <v>0</v>
      </c>
      <c r="CW247">
        <v>0</v>
      </c>
      <c r="CX247">
        <f>ROUND(Y247*Source!I321,7)</f>
        <v>0</v>
      </c>
      <c r="CY247">
        <f>AA247</f>
        <v>32.85</v>
      </c>
      <c r="CZ247">
        <f>AE247</f>
        <v>35.71</v>
      </c>
      <c r="DA247">
        <f>AI247</f>
        <v>0.92</v>
      </c>
      <c r="DB247">
        <f>ROUND(ROUND(AT247*CZ247,2),6)</f>
        <v>18.21</v>
      </c>
      <c r="DC247">
        <f>ROUND(ROUND(AT247*AG247,2),6)</f>
        <v>0</v>
      </c>
      <c r="DD247" t="s">
        <v>3</v>
      </c>
      <c r="DE247" t="s">
        <v>3</v>
      </c>
      <c r="DF247">
        <f>ROUND(ROUND(AE247*AI247,2)*CX247,2)</f>
        <v>0</v>
      </c>
      <c r="DG247">
        <f>ROUND(ROUND(AF247,2)*CX247,2)</f>
        <v>0</v>
      </c>
      <c r="DH247">
        <f t="shared" si="80"/>
        <v>0</v>
      </c>
      <c r="DI247">
        <f t="shared" si="81"/>
        <v>0</v>
      </c>
      <c r="DJ247">
        <f>DF247</f>
        <v>0</v>
      </c>
      <c r="DK247">
        <v>0</v>
      </c>
      <c r="DL247" t="s">
        <v>3</v>
      </c>
      <c r="DM247">
        <v>0</v>
      </c>
      <c r="DN247" t="s">
        <v>3</v>
      </c>
      <c r="DO247">
        <v>0</v>
      </c>
    </row>
    <row r="248" spans="1:119" x14ac:dyDescent="0.2">
      <c r="A248">
        <f>ROW(Source!A321)</f>
        <v>321</v>
      </c>
      <c r="B248">
        <v>32945098</v>
      </c>
      <c r="C248">
        <v>32952725</v>
      </c>
      <c r="D248">
        <v>31839816</v>
      </c>
      <c r="E248">
        <v>114</v>
      </c>
      <c r="F248">
        <v>1</v>
      </c>
      <c r="G248">
        <v>1</v>
      </c>
      <c r="H248">
        <v>3</v>
      </c>
      <c r="I248" t="s">
        <v>282</v>
      </c>
      <c r="J248" t="s">
        <v>3</v>
      </c>
      <c r="K248" t="s">
        <v>283</v>
      </c>
      <c r="L248">
        <v>1348</v>
      </c>
      <c r="N248">
        <v>1009</v>
      </c>
      <c r="O248" t="s">
        <v>33</v>
      </c>
      <c r="P248" t="s">
        <v>33</v>
      </c>
      <c r="Q248">
        <v>1000</v>
      </c>
      <c r="W248">
        <v>0</v>
      </c>
      <c r="X248">
        <v>1880203204</v>
      </c>
      <c r="Y248">
        <f>AT248</f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1</v>
      </c>
      <c r="AJ248">
        <v>1</v>
      </c>
      <c r="AK248">
        <v>1</v>
      </c>
      <c r="AL248">
        <v>1</v>
      </c>
      <c r="AM248">
        <v>0</v>
      </c>
      <c r="AN248">
        <v>1</v>
      </c>
      <c r="AO248">
        <v>0</v>
      </c>
      <c r="AP248">
        <v>0</v>
      </c>
      <c r="AQ248">
        <v>0</v>
      </c>
      <c r="AR248">
        <v>0</v>
      </c>
      <c r="AS248" t="s">
        <v>3</v>
      </c>
      <c r="AT248">
        <v>0</v>
      </c>
      <c r="AU248" t="s">
        <v>3</v>
      </c>
      <c r="AV248">
        <v>0</v>
      </c>
      <c r="AW248">
        <v>2</v>
      </c>
      <c r="AX248">
        <v>32952732</v>
      </c>
      <c r="AY248">
        <v>1</v>
      </c>
      <c r="AZ248">
        <v>0</v>
      </c>
      <c r="BA248">
        <v>248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CV248">
        <v>0</v>
      </c>
      <c r="CW248">
        <v>0</v>
      </c>
      <c r="CX248">
        <f>ROUND(Y248*Source!I321,7)</f>
        <v>0</v>
      </c>
      <c r="CY248">
        <f>AA248</f>
        <v>0</v>
      </c>
      <c r="CZ248">
        <f>AE248</f>
        <v>0</v>
      </c>
      <c r="DA248">
        <f>AI248</f>
        <v>1</v>
      </c>
      <c r="DB248">
        <f>ROUND(ROUND(AT248*CZ248,2),6)</f>
        <v>0</v>
      </c>
      <c r="DC248">
        <f>ROUND(ROUND(AT248*AG248,2),6)</f>
        <v>0</v>
      </c>
      <c r="DD248" t="s">
        <v>3</v>
      </c>
      <c r="DE248" t="s">
        <v>3</v>
      </c>
      <c r="DF248">
        <f t="shared" ref="DF248:DF253" si="98">ROUND(ROUND(AE248,2)*CX248,2)</f>
        <v>0</v>
      </c>
      <c r="DG248">
        <f>ROUND(ROUND(AF248,2)*CX248,2)</f>
        <v>0</v>
      </c>
      <c r="DH248">
        <f t="shared" si="80"/>
        <v>0</v>
      </c>
      <c r="DI248">
        <f t="shared" si="81"/>
        <v>0</v>
      </c>
      <c r="DJ248">
        <f>DF248</f>
        <v>0</v>
      </c>
      <c r="DK248">
        <v>0</v>
      </c>
      <c r="DL248" t="s">
        <v>3</v>
      </c>
      <c r="DM248">
        <v>0</v>
      </c>
      <c r="DN248" t="s">
        <v>3</v>
      </c>
      <c r="DO248">
        <v>0</v>
      </c>
    </row>
    <row r="249" spans="1:119" x14ac:dyDescent="0.2">
      <c r="A249">
        <f>ROW(Source!A321)</f>
        <v>321</v>
      </c>
      <c r="B249">
        <v>32945098</v>
      </c>
      <c r="C249">
        <v>32952725</v>
      </c>
      <c r="D249">
        <v>31842263</v>
      </c>
      <c r="E249">
        <v>114</v>
      </c>
      <c r="F249">
        <v>1</v>
      </c>
      <c r="G249">
        <v>1</v>
      </c>
      <c r="H249">
        <v>3</v>
      </c>
      <c r="I249" t="s">
        <v>285</v>
      </c>
      <c r="J249" t="s">
        <v>3</v>
      </c>
      <c r="K249" t="s">
        <v>191</v>
      </c>
      <c r="L249">
        <v>1348</v>
      </c>
      <c r="N249">
        <v>1009</v>
      </c>
      <c r="O249" t="s">
        <v>33</v>
      </c>
      <c r="P249" t="s">
        <v>33</v>
      </c>
      <c r="Q249">
        <v>1000</v>
      </c>
      <c r="W249">
        <v>0</v>
      </c>
      <c r="X249">
        <v>-1212923053</v>
      </c>
      <c r="Y249">
        <f>AT249</f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1</v>
      </c>
      <c r="AJ249">
        <v>1</v>
      </c>
      <c r="AK249">
        <v>1</v>
      </c>
      <c r="AL249">
        <v>1</v>
      </c>
      <c r="AM249">
        <v>0</v>
      </c>
      <c r="AN249">
        <v>1</v>
      </c>
      <c r="AO249">
        <v>0</v>
      </c>
      <c r="AP249">
        <v>0</v>
      </c>
      <c r="AQ249">
        <v>0</v>
      </c>
      <c r="AR249">
        <v>0</v>
      </c>
      <c r="AS249" t="s">
        <v>3</v>
      </c>
      <c r="AT249">
        <v>0</v>
      </c>
      <c r="AU249" t="s">
        <v>3</v>
      </c>
      <c r="AV249">
        <v>0</v>
      </c>
      <c r="AW249">
        <v>2</v>
      </c>
      <c r="AX249">
        <v>32952733</v>
      </c>
      <c r="AY249">
        <v>1</v>
      </c>
      <c r="AZ249">
        <v>0</v>
      </c>
      <c r="BA249">
        <v>249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CV249">
        <v>0</v>
      </c>
      <c r="CW249">
        <v>0</v>
      </c>
      <c r="CX249">
        <f>ROUND(Y249*Source!I321,7)</f>
        <v>0</v>
      </c>
      <c r="CY249">
        <f>AA249</f>
        <v>0</v>
      </c>
      <c r="CZ249">
        <f>AE249</f>
        <v>0</v>
      </c>
      <c r="DA249">
        <f>AI249</f>
        <v>1</v>
      </c>
      <c r="DB249">
        <f>ROUND(ROUND(AT249*CZ249,2),6)</f>
        <v>0</v>
      </c>
      <c r="DC249">
        <f>ROUND(ROUND(AT249*AG249,2),6)</f>
        <v>0</v>
      </c>
      <c r="DD249" t="s">
        <v>3</v>
      </c>
      <c r="DE249" t="s">
        <v>3</v>
      </c>
      <c r="DF249">
        <f t="shared" si="98"/>
        <v>0</v>
      </c>
      <c r="DG249">
        <f>ROUND(ROUND(AF249,2)*CX249,2)</f>
        <v>0</v>
      </c>
      <c r="DH249">
        <f t="shared" si="80"/>
        <v>0</v>
      </c>
      <c r="DI249">
        <f t="shared" si="81"/>
        <v>0</v>
      </c>
      <c r="DJ249">
        <f>DF249</f>
        <v>0</v>
      </c>
      <c r="DK249">
        <v>0</v>
      </c>
      <c r="DL249" t="s">
        <v>3</v>
      </c>
      <c r="DM249">
        <v>0</v>
      </c>
      <c r="DN249" t="s">
        <v>3</v>
      </c>
      <c r="DO249">
        <v>0</v>
      </c>
    </row>
    <row r="250" spans="1:119" x14ac:dyDescent="0.2">
      <c r="A250">
        <f>ROW(Source!A326)</f>
        <v>326</v>
      </c>
      <c r="B250">
        <v>32945098</v>
      </c>
      <c r="C250">
        <v>32952741</v>
      </c>
      <c r="D250">
        <v>31838397</v>
      </c>
      <c r="E250">
        <v>114</v>
      </c>
      <c r="F250">
        <v>1</v>
      </c>
      <c r="G250">
        <v>1</v>
      </c>
      <c r="H250">
        <v>1</v>
      </c>
      <c r="I250" t="s">
        <v>960</v>
      </c>
      <c r="J250" t="s">
        <v>3</v>
      </c>
      <c r="K250" t="s">
        <v>961</v>
      </c>
      <c r="L250">
        <v>1191</v>
      </c>
      <c r="N250">
        <v>1013</v>
      </c>
      <c r="O250" t="s">
        <v>848</v>
      </c>
      <c r="P250" t="s">
        <v>848</v>
      </c>
      <c r="Q250">
        <v>1</v>
      </c>
      <c r="W250">
        <v>0</v>
      </c>
      <c r="X250">
        <v>32079103</v>
      </c>
      <c r="Y250">
        <f>(AT250*ROUND(1.15,7))</f>
        <v>37.639499999999991</v>
      </c>
      <c r="AA250">
        <v>0</v>
      </c>
      <c r="AB250">
        <v>0</v>
      </c>
      <c r="AC250">
        <v>0</v>
      </c>
      <c r="AD250">
        <v>463.57</v>
      </c>
      <c r="AE250">
        <v>0</v>
      </c>
      <c r="AF250">
        <v>0</v>
      </c>
      <c r="AG250">
        <v>0</v>
      </c>
      <c r="AH250">
        <v>463.57</v>
      </c>
      <c r="AI250">
        <v>1</v>
      </c>
      <c r="AJ250">
        <v>1</v>
      </c>
      <c r="AK250">
        <v>1</v>
      </c>
      <c r="AL250">
        <v>1</v>
      </c>
      <c r="AM250">
        <v>-2</v>
      </c>
      <c r="AN250">
        <v>0</v>
      </c>
      <c r="AO250">
        <v>0</v>
      </c>
      <c r="AP250">
        <v>1</v>
      </c>
      <c r="AQ250">
        <v>1</v>
      </c>
      <c r="AR250">
        <v>0</v>
      </c>
      <c r="AS250" t="s">
        <v>3</v>
      </c>
      <c r="AT250">
        <v>32.729999999999997</v>
      </c>
      <c r="AU250" t="s">
        <v>39</v>
      </c>
      <c r="AV250">
        <v>1</v>
      </c>
      <c r="AW250">
        <v>2</v>
      </c>
      <c r="AX250">
        <v>32952742</v>
      </c>
      <c r="AY250">
        <v>1</v>
      </c>
      <c r="AZ250">
        <v>0</v>
      </c>
      <c r="BA250">
        <v>250</v>
      </c>
      <c r="BB250">
        <v>1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15172.646099999998</v>
      </c>
      <c r="BN250">
        <v>32.729999999999997</v>
      </c>
      <c r="BO250">
        <v>0</v>
      </c>
      <c r="BP250">
        <v>1</v>
      </c>
      <c r="BQ250">
        <v>0</v>
      </c>
      <c r="BR250">
        <v>0</v>
      </c>
      <c r="BS250">
        <v>0</v>
      </c>
      <c r="BT250">
        <v>17448.543014999996</v>
      </c>
      <c r="BU250">
        <v>37.639499999999991</v>
      </c>
      <c r="BV250">
        <v>0</v>
      </c>
      <c r="BW250">
        <v>1</v>
      </c>
      <c r="CU250">
        <f>ROUND(AT250*Source!I326*AH250*AL250,2)</f>
        <v>0</v>
      </c>
      <c r="CV250">
        <f>ROUND(Y250*Source!I326,7)</f>
        <v>0</v>
      </c>
      <c r="CW250">
        <v>0</v>
      </c>
      <c r="CX250">
        <f>ROUND(Y250*Source!I326,7)</f>
        <v>0</v>
      </c>
      <c r="CY250">
        <f>AD250</f>
        <v>463.57</v>
      </c>
      <c r="CZ250">
        <f>AH250</f>
        <v>463.57</v>
      </c>
      <c r="DA250">
        <f>AL250</f>
        <v>1</v>
      </c>
      <c r="DB250">
        <f>ROUND((ROUND(AT250*CZ250,2)*ROUND(1.15,7)),6)</f>
        <v>17448.547500000001</v>
      </c>
      <c r="DC250">
        <f>ROUND((ROUND(AT250*AG250,2)*ROUND(1.15,7)),6)</f>
        <v>0</v>
      </c>
      <c r="DD250" t="s">
        <v>3</v>
      </c>
      <c r="DE250" t="s">
        <v>3</v>
      </c>
      <c r="DF250">
        <f t="shared" si="98"/>
        <v>0</v>
      </c>
      <c r="DG250">
        <f>ROUND(ROUND(AF250,2)*CX250,2)</f>
        <v>0</v>
      </c>
      <c r="DH250">
        <f t="shared" si="80"/>
        <v>0</v>
      </c>
      <c r="DI250">
        <f t="shared" si="81"/>
        <v>0</v>
      </c>
      <c r="DJ250">
        <f>DI250</f>
        <v>0</v>
      </c>
      <c r="DK250">
        <v>1</v>
      </c>
      <c r="DL250" t="s">
        <v>3</v>
      </c>
      <c r="DM250">
        <v>0</v>
      </c>
      <c r="DN250" t="s">
        <v>3</v>
      </c>
      <c r="DO250">
        <v>0</v>
      </c>
    </row>
    <row r="251" spans="1:119" x14ac:dyDescent="0.2">
      <c r="A251">
        <f>ROW(Source!A326)</f>
        <v>326</v>
      </c>
      <c r="B251">
        <v>32945098</v>
      </c>
      <c r="C251">
        <v>32952741</v>
      </c>
      <c r="D251">
        <v>31838589</v>
      </c>
      <c r="E251">
        <v>114</v>
      </c>
      <c r="F251">
        <v>1</v>
      </c>
      <c r="G251">
        <v>1</v>
      </c>
      <c r="H251">
        <v>1</v>
      </c>
      <c r="I251" t="s">
        <v>849</v>
      </c>
      <c r="J251" t="s">
        <v>3</v>
      </c>
      <c r="K251" t="s">
        <v>850</v>
      </c>
      <c r="L251">
        <v>1191</v>
      </c>
      <c r="N251">
        <v>1013</v>
      </c>
      <c r="O251" t="s">
        <v>848</v>
      </c>
      <c r="P251" t="s">
        <v>848</v>
      </c>
      <c r="Q251">
        <v>1</v>
      </c>
      <c r="W251">
        <v>0</v>
      </c>
      <c r="X251">
        <v>-1417349443</v>
      </c>
      <c r="Y251">
        <f>(AT251*ROUND(1.25,7))</f>
        <v>0.13750000000000001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1</v>
      </c>
      <c r="AJ251">
        <v>1</v>
      </c>
      <c r="AK251">
        <v>1</v>
      </c>
      <c r="AL251">
        <v>1</v>
      </c>
      <c r="AM251">
        <v>-2</v>
      </c>
      <c r="AN251">
        <v>0</v>
      </c>
      <c r="AO251">
        <v>0</v>
      </c>
      <c r="AP251">
        <v>1</v>
      </c>
      <c r="AQ251">
        <v>1</v>
      </c>
      <c r="AR251">
        <v>0</v>
      </c>
      <c r="AS251" t="s">
        <v>3</v>
      </c>
      <c r="AT251">
        <v>0.11</v>
      </c>
      <c r="AU251" t="s">
        <v>38</v>
      </c>
      <c r="AV251">
        <v>2</v>
      </c>
      <c r="AW251">
        <v>2</v>
      </c>
      <c r="AX251">
        <v>32952743</v>
      </c>
      <c r="AY251">
        <v>1</v>
      </c>
      <c r="AZ251">
        <v>0</v>
      </c>
      <c r="BA251">
        <v>251</v>
      </c>
      <c r="BB251">
        <v>1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CV251">
        <v>0</v>
      </c>
      <c r="CW251">
        <v>0</v>
      </c>
      <c r="CX251">
        <f>ROUND(Y251*Source!I326,7)</f>
        <v>0</v>
      </c>
      <c r="CY251">
        <f>AD251</f>
        <v>0</v>
      </c>
      <c r="CZ251">
        <f>AH251</f>
        <v>0</v>
      </c>
      <c r="DA251">
        <f>AL251</f>
        <v>1</v>
      </c>
      <c r="DB251">
        <f>ROUND((ROUND(AT251*CZ251,2)*ROUND(1.25,7)),6)</f>
        <v>0</v>
      </c>
      <c r="DC251">
        <f>ROUND((ROUND(AT251*AG251,2)*ROUND(1.25,7)),6)</f>
        <v>0</v>
      </c>
      <c r="DD251" t="s">
        <v>3</v>
      </c>
      <c r="DE251" t="s">
        <v>3</v>
      </c>
      <c r="DF251">
        <f t="shared" si="98"/>
        <v>0</v>
      </c>
      <c r="DG251">
        <f>ROUND(ROUND(AF251,2)*CX251,2)</f>
        <v>0</v>
      </c>
      <c r="DH251">
        <f t="shared" si="80"/>
        <v>0</v>
      </c>
      <c r="DI251">
        <f t="shared" si="81"/>
        <v>0</v>
      </c>
      <c r="DJ251">
        <f>DI251</f>
        <v>0</v>
      </c>
      <c r="DK251">
        <v>0</v>
      </c>
      <c r="DL251" t="s">
        <v>3</v>
      </c>
      <c r="DM251">
        <v>0</v>
      </c>
      <c r="DN251" t="s">
        <v>3</v>
      </c>
      <c r="DO251">
        <v>0</v>
      </c>
    </row>
    <row r="252" spans="1:119" x14ac:dyDescent="0.2">
      <c r="A252">
        <f>ROW(Source!A326)</f>
        <v>326</v>
      </c>
      <c r="B252">
        <v>32945098</v>
      </c>
      <c r="C252">
        <v>32952741</v>
      </c>
      <c r="D252">
        <v>31966100</v>
      </c>
      <c r="E252">
        <v>1</v>
      </c>
      <c r="F252">
        <v>1</v>
      </c>
      <c r="G252">
        <v>1</v>
      </c>
      <c r="H252">
        <v>2</v>
      </c>
      <c r="I252" t="s">
        <v>905</v>
      </c>
      <c r="J252" t="s">
        <v>906</v>
      </c>
      <c r="K252" t="s">
        <v>907</v>
      </c>
      <c r="L252">
        <v>1368</v>
      </c>
      <c r="N252">
        <v>1011</v>
      </c>
      <c r="O252" t="s">
        <v>854</v>
      </c>
      <c r="P252" t="s">
        <v>854</v>
      </c>
      <c r="Q252">
        <v>1</v>
      </c>
      <c r="W252">
        <v>0</v>
      </c>
      <c r="X252">
        <v>-1850480532</v>
      </c>
      <c r="Y252">
        <f>(AT252*ROUND(1.25,7))</f>
        <v>1.2500000000000001E-2</v>
      </c>
      <c r="AA252">
        <v>0</v>
      </c>
      <c r="AB252">
        <v>45</v>
      </c>
      <c r="AC252">
        <v>446.68</v>
      </c>
      <c r="AD252">
        <v>0</v>
      </c>
      <c r="AE252">
        <v>0</v>
      </c>
      <c r="AF252">
        <v>30.61</v>
      </c>
      <c r="AG252">
        <v>446.68</v>
      </c>
      <c r="AH252">
        <v>0</v>
      </c>
      <c r="AI252">
        <v>1</v>
      </c>
      <c r="AJ252">
        <v>1.47</v>
      </c>
      <c r="AK252">
        <v>1</v>
      </c>
      <c r="AL252">
        <v>1</v>
      </c>
      <c r="AM252">
        <v>2</v>
      </c>
      <c r="AN252">
        <v>0</v>
      </c>
      <c r="AO252">
        <v>0</v>
      </c>
      <c r="AP252">
        <v>1</v>
      </c>
      <c r="AQ252">
        <v>1</v>
      </c>
      <c r="AR252">
        <v>0</v>
      </c>
      <c r="AS252" t="s">
        <v>3</v>
      </c>
      <c r="AT252">
        <v>0.01</v>
      </c>
      <c r="AU252" t="s">
        <v>38</v>
      </c>
      <c r="AV252">
        <v>1</v>
      </c>
      <c r="AW252">
        <v>2</v>
      </c>
      <c r="AX252">
        <v>32952744</v>
      </c>
      <c r="AY252">
        <v>1</v>
      </c>
      <c r="AZ252">
        <v>0</v>
      </c>
      <c r="BA252">
        <v>252</v>
      </c>
      <c r="BB252">
        <v>1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0.30609999999999998</v>
      </c>
      <c r="BL252">
        <v>4.4668000000000001</v>
      </c>
      <c r="BM252">
        <v>0</v>
      </c>
      <c r="BN252">
        <v>0</v>
      </c>
      <c r="BO252">
        <v>0.01</v>
      </c>
      <c r="BP252">
        <v>1</v>
      </c>
      <c r="BQ252">
        <v>0</v>
      </c>
      <c r="BR252">
        <v>0.38262499999999999</v>
      </c>
      <c r="BS252">
        <v>5.5835000000000008</v>
      </c>
      <c r="BT252">
        <v>0</v>
      </c>
      <c r="BU252">
        <v>0</v>
      </c>
      <c r="BV252">
        <v>1.2500000000000001E-2</v>
      </c>
      <c r="BW252">
        <v>1</v>
      </c>
      <c r="CV252">
        <v>0</v>
      </c>
      <c r="CW252">
        <f>ROUND(Y252*Source!I326*DO252,7)</f>
        <v>0</v>
      </c>
      <c r="CX252">
        <f>ROUND(Y252*Source!I326,7)</f>
        <v>0</v>
      </c>
      <c r="CY252">
        <f>AB252</f>
        <v>45</v>
      </c>
      <c r="CZ252">
        <f>AF252</f>
        <v>30.61</v>
      </c>
      <c r="DA252">
        <f>AJ252</f>
        <v>1.47</v>
      </c>
      <c r="DB252">
        <f>ROUND((ROUND(AT252*CZ252,2)*ROUND(1.25,7)),6)</f>
        <v>0.38750000000000001</v>
      </c>
      <c r="DC252">
        <f>ROUND((ROUND(AT252*AG252,2)*ROUND(1.25,7)),6)</f>
        <v>5.5875000000000004</v>
      </c>
      <c r="DD252" t="s">
        <v>3</v>
      </c>
      <c r="DE252" t="s">
        <v>3</v>
      </c>
      <c r="DF252">
        <f t="shared" si="98"/>
        <v>0</v>
      </c>
      <c r="DG252">
        <f>ROUND(ROUND(AF252*AJ252,2)*CX252,2)</f>
        <v>0</v>
      </c>
      <c r="DH252">
        <f t="shared" si="80"/>
        <v>0</v>
      </c>
      <c r="DI252">
        <f t="shared" si="81"/>
        <v>0</v>
      </c>
      <c r="DJ252">
        <f>DG252+DH252</f>
        <v>0</v>
      </c>
      <c r="DK252">
        <v>0</v>
      </c>
      <c r="DL252" t="s">
        <v>855</v>
      </c>
      <c r="DM252">
        <v>3</v>
      </c>
      <c r="DN252" t="s">
        <v>848</v>
      </c>
      <c r="DO252">
        <v>1</v>
      </c>
    </row>
    <row r="253" spans="1:119" x14ac:dyDescent="0.2">
      <c r="A253">
        <f>ROW(Source!A326)</f>
        <v>326</v>
      </c>
      <c r="B253">
        <v>32945098</v>
      </c>
      <c r="C253">
        <v>32952741</v>
      </c>
      <c r="D253">
        <v>31966811</v>
      </c>
      <c r="E253">
        <v>1</v>
      </c>
      <c r="F253">
        <v>1</v>
      </c>
      <c r="G253">
        <v>1</v>
      </c>
      <c r="H253">
        <v>2</v>
      </c>
      <c r="I253" t="s">
        <v>858</v>
      </c>
      <c r="J253" t="s">
        <v>859</v>
      </c>
      <c r="K253" t="s">
        <v>860</v>
      </c>
      <c r="L253">
        <v>1368</v>
      </c>
      <c r="N253">
        <v>1011</v>
      </c>
      <c r="O253" t="s">
        <v>854</v>
      </c>
      <c r="P253" t="s">
        <v>854</v>
      </c>
      <c r="Q253">
        <v>1</v>
      </c>
      <c r="W253">
        <v>0</v>
      </c>
      <c r="X253">
        <v>-1152394969</v>
      </c>
      <c r="Y253">
        <f>(AT253*ROUND(1.25,7))</f>
        <v>0.125</v>
      </c>
      <c r="AA253">
        <v>0</v>
      </c>
      <c r="AB253">
        <v>605.36</v>
      </c>
      <c r="AC253">
        <v>502.98</v>
      </c>
      <c r="AD253">
        <v>0</v>
      </c>
      <c r="AE253">
        <v>0</v>
      </c>
      <c r="AF253">
        <v>605.36</v>
      </c>
      <c r="AG253">
        <v>502.98</v>
      </c>
      <c r="AH253">
        <v>0</v>
      </c>
      <c r="AI253">
        <v>1</v>
      </c>
      <c r="AJ253">
        <v>1</v>
      </c>
      <c r="AK253">
        <v>1</v>
      </c>
      <c r="AL253">
        <v>1</v>
      </c>
      <c r="AM253">
        <v>-2</v>
      </c>
      <c r="AN253">
        <v>0</v>
      </c>
      <c r="AO253">
        <v>0</v>
      </c>
      <c r="AP253">
        <v>1</v>
      </c>
      <c r="AQ253">
        <v>1</v>
      </c>
      <c r="AR253">
        <v>0</v>
      </c>
      <c r="AS253" t="s">
        <v>3</v>
      </c>
      <c r="AT253">
        <v>0.1</v>
      </c>
      <c r="AU253" t="s">
        <v>38</v>
      </c>
      <c r="AV253">
        <v>1</v>
      </c>
      <c r="AW253">
        <v>2</v>
      </c>
      <c r="AX253">
        <v>32952745</v>
      </c>
      <c r="AY253">
        <v>1</v>
      </c>
      <c r="AZ253">
        <v>0</v>
      </c>
      <c r="BA253">
        <v>253</v>
      </c>
      <c r="BB253">
        <v>1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60.536000000000001</v>
      </c>
      <c r="BL253">
        <v>50.298000000000002</v>
      </c>
      <c r="BM253">
        <v>0</v>
      </c>
      <c r="BN253">
        <v>0</v>
      </c>
      <c r="BO253">
        <v>0.1</v>
      </c>
      <c r="BP253">
        <v>1</v>
      </c>
      <c r="BQ253">
        <v>0</v>
      </c>
      <c r="BR253">
        <v>75.67</v>
      </c>
      <c r="BS253">
        <v>62.872500000000002</v>
      </c>
      <c r="BT253">
        <v>0</v>
      </c>
      <c r="BU253">
        <v>0</v>
      </c>
      <c r="BV253">
        <v>0.125</v>
      </c>
      <c r="BW253">
        <v>1</v>
      </c>
      <c r="CV253">
        <v>0</v>
      </c>
      <c r="CW253">
        <f>ROUND(Y253*Source!I326*DO253,7)</f>
        <v>0</v>
      </c>
      <c r="CX253">
        <f>ROUND(Y253*Source!I326,7)</f>
        <v>0</v>
      </c>
      <c r="CY253">
        <f>AB253</f>
        <v>605.36</v>
      </c>
      <c r="CZ253">
        <f>AF253</f>
        <v>605.36</v>
      </c>
      <c r="DA253">
        <f>AJ253</f>
        <v>1</v>
      </c>
      <c r="DB253">
        <f>ROUND((ROUND(AT253*CZ253,2)*ROUND(1.25,7)),6)</f>
        <v>75.674999999999997</v>
      </c>
      <c r="DC253">
        <f>ROUND((ROUND(AT253*AG253,2)*ROUND(1.25,7)),6)</f>
        <v>62.875</v>
      </c>
      <c r="DD253" t="s">
        <v>3</v>
      </c>
      <c r="DE253" t="s">
        <v>3</v>
      </c>
      <c r="DF253">
        <f t="shared" si="98"/>
        <v>0</v>
      </c>
      <c r="DG253">
        <f t="shared" ref="DG253:DG262" si="99">ROUND(ROUND(AF253,2)*CX253,2)</f>
        <v>0</v>
      </c>
      <c r="DH253">
        <f t="shared" si="80"/>
        <v>0</v>
      </c>
      <c r="DI253">
        <f t="shared" si="81"/>
        <v>0</v>
      </c>
      <c r="DJ253">
        <f>DG253+DH253</f>
        <v>0</v>
      </c>
      <c r="DK253">
        <v>1</v>
      </c>
      <c r="DL253" t="s">
        <v>861</v>
      </c>
      <c r="DM253">
        <v>4</v>
      </c>
      <c r="DN253" t="s">
        <v>848</v>
      </c>
      <c r="DO253">
        <v>1</v>
      </c>
    </row>
    <row r="254" spans="1:119" x14ac:dyDescent="0.2">
      <c r="A254">
        <f>ROW(Source!A326)</f>
        <v>326</v>
      </c>
      <c r="B254">
        <v>32945098</v>
      </c>
      <c r="C254">
        <v>32952741</v>
      </c>
      <c r="D254">
        <v>31913068</v>
      </c>
      <c r="E254">
        <v>1</v>
      </c>
      <c r="F254">
        <v>1</v>
      </c>
      <c r="G254">
        <v>1</v>
      </c>
      <c r="H254">
        <v>3</v>
      </c>
      <c r="I254" t="s">
        <v>888</v>
      </c>
      <c r="J254" t="s">
        <v>889</v>
      </c>
      <c r="K254" t="s">
        <v>890</v>
      </c>
      <c r="L254">
        <v>1327</v>
      </c>
      <c r="N254">
        <v>1005</v>
      </c>
      <c r="O254" t="s">
        <v>64</v>
      </c>
      <c r="P254" t="s">
        <v>64</v>
      </c>
      <c r="Q254">
        <v>1</v>
      </c>
      <c r="W254">
        <v>0</v>
      </c>
      <c r="X254">
        <v>-327118913</v>
      </c>
      <c r="Y254">
        <f t="shared" ref="Y254:Y259" si="100">AT254</f>
        <v>0.84</v>
      </c>
      <c r="AA254">
        <v>680.24</v>
      </c>
      <c r="AB254">
        <v>0</v>
      </c>
      <c r="AC254">
        <v>0</v>
      </c>
      <c r="AD254">
        <v>0</v>
      </c>
      <c r="AE254">
        <v>531.44000000000005</v>
      </c>
      <c r="AF254">
        <v>0</v>
      </c>
      <c r="AG254">
        <v>0</v>
      </c>
      <c r="AH254">
        <v>0</v>
      </c>
      <c r="AI254">
        <v>1.28</v>
      </c>
      <c r="AJ254">
        <v>1</v>
      </c>
      <c r="AK254">
        <v>1</v>
      </c>
      <c r="AL254">
        <v>1</v>
      </c>
      <c r="AM254">
        <v>2</v>
      </c>
      <c r="AN254">
        <v>0</v>
      </c>
      <c r="AO254">
        <v>0</v>
      </c>
      <c r="AP254">
        <v>0</v>
      </c>
      <c r="AQ254">
        <v>1</v>
      </c>
      <c r="AR254">
        <v>0</v>
      </c>
      <c r="AS254" t="s">
        <v>3</v>
      </c>
      <c r="AT254">
        <v>0.84</v>
      </c>
      <c r="AU254" t="s">
        <v>3</v>
      </c>
      <c r="AV254">
        <v>0</v>
      </c>
      <c r="AW254">
        <v>2</v>
      </c>
      <c r="AX254">
        <v>32952746</v>
      </c>
      <c r="AY254">
        <v>1</v>
      </c>
      <c r="AZ254">
        <v>0</v>
      </c>
      <c r="BA254">
        <v>254</v>
      </c>
      <c r="BB254">
        <v>1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446.40960000000001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1</v>
      </c>
      <c r="BQ254">
        <v>446.40960000000001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1</v>
      </c>
      <c r="CV254">
        <v>0</v>
      </c>
      <c r="CW254">
        <v>0</v>
      </c>
      <c r="CX254">
        <f>ROUND(Y254*Source!I326,7)</f>
        <v>0</v>
      </c>
      <c r="CY254">
        <f>AA254</f>
        <v>680.24</v>
      </c>
      <c r="CZ254">
        <f>AE254</f>
        <v>531.44000000000005</v>
      </c>
      <c r="DA254">
        <f>AI254</f>
        <v>1.28</v>
      </c>
      <c r="DB254">
        <f t="shared" ref="DB254:DB259" si="101">ROUND(ROUND(AT254*CZ254,2),6)</f>
        <v>446.41</v>
      </c>
      <c r="DC254">
        <f t="shared" ref="DC254:DC259" si="102">ROUND(ROUND(AT254*AG254,2),6)</f>
        <v>0</v>
      </c>
      <c r="DD254" t="s">
        <v>3</v>
      </c>
      <c r="DE254" t="s">
        <v>3</v>
      </c>
      <c r="DF254">
        <f>ROUND(ROUND(AE254*AI254,2)*CX254,2)</f>
        <v>0</v>
      </c>
      <c r="DG254">
        <f t="shared" si="99"/>
        <v>0</v>
      </c>
      <c r="DH254">
        <f t="shared" si="80"/>
        <v>0</v>
      </c>
      <c r="DI254">
        <f t="shared" si="81"/>
        <v>0</v>
      </c>
      <c r="DJ254">
        <f>DF254</f>
        <v>0</v>
      </c>
      <c r="DK254">
        <v>0</v>
      </c>
      <c r="DL254" t="s">
        <v>3</v>
      </c>
      <c r="DM254">
        <v>0</v>
      </c>
      <c r="DN254" t="s">
        <v>3</v>
      </c>
      <c r="DO254">
        <v>0</v>
      </c>
    </row>
    <row r="255" spans="1:119" x14ac:dyDescent="0.2">
      <c r="A255">
        <f>ROW(Source!A326)</f>
        <v>326</v>
      </c>
      <c r="B255">
        <v>32945098</v>
      </c>
      <c r="C255">
        <v>32952741</v>
      </c>
      <c r="D255">
        <v>31913418</v>
      </c>
      <c r="E255">
        <v>1</v>
      </c>
      <c r="F255">
        <v>1</v>
      </c>
      <c r="G255">
        <v>1</v>
      </c>
      <c r="H255">
        <v>3</v>
      </c>
      <c r="I255" t="s">
        <v>877</v>
      </c>
      <c r="J255" t="s">
        <v>878</v>
      </c>
      <c r="K255" t="s">
        <v>879</v>
      </c>
      <c r="L255">
        <v>1346</v>
      </c>
      <c r="N255">
        <v>1009</v>
      </c>
      <c r="O255" t="s">
        <v>68</v>
      </c>
      <c r="P255" t="s">
        <v>68</v>
      </c>
      <c r="Q255">
        <v>1</v>
      </c>
      <c r="W255">
        <v>0</v>
      </c>
      <c r="X255">
        <v>-130701290</v>
      </c>
      <c r="Y255">
        <f t="shared" si="100"/>
        <v>0.31</v>
      </c>
      <c r="AA255">
        <v>83.04</v>
      </c>
      <c r="AB255">
        <v>0</v>
      </c>
      <c r="AC255">
        <v>0</v>
      </c>
      <c r="AD255">
        <v>0</v>
      </c>
      <c r="AE255">
        <v>56.11</v>
      </c>
      <c r="AF255">
        <v>0</v>
      </c>
      <c r="AG255">
        <v>0</v>
      </c>
      <c r="AH255">
        <v>0</v>
      </c>
      <c r="AI255">
        <v>1.48</v>
      </c>
      <c r="AJ255">
        <v>1</v>
      </c>
      <c r="AK255">
        <v>1</v>
      </c>
      <c r="AL255">
        <v>1</v>
      </c>
      <c r="AM255">
        <v>2</v>
      </c>
      <c r="AN255">
        <v>0</v>
      </c>
      <c r="AO255">
        <v>0</v>
      </c>
      <c r="AP255">
        <v>0</v>
      </c>
      <c r="AQ255">
        <v>1</v>
      </c>
      <c r="AR255">
        <v>0</v>
      </c>
      <c r="AS255" t="s">
        <v>3</v>
      </c>
      <c r="AT255">
        <v>0.31</v>
      </c>
      <c r="AU255" t="s">
        <v>3</v>
      </c>
      <c r="AV255">
        <v>0</v>
      </c>
      <c r="AW255">
        <v>2</v>
      </c>
      <c r="AX255">
        <v>32952747</v>
      </c>
      <c r="AY255">
        <v>1</v>
      </c>
      <c r="AZ255">
        <v>0</v>
      </c>
      <c r="BA255">
        <v>255</v>
      </c>
      <c r="BB255">
        <v>1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17.394099999999998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1</v>
      </c>
      <c r="BQ255">
        <v>17.394099999999998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1</v>
      </c>
      <c r="CV255">
        <v>0</v>
      </c>
      <c r="CW255">
        <v>0</v>
      </c>
      <c r="CX255">
        <f>ROUND(Y255*Source!I326,7)</f>
        <v>0</v>
      </c>
      <c r="CY255">
        <f>AA255</f>
        <v>83.04</v>
      </c>
      <c r="CZ255">
        <f>AE255</f>
        <v>56.11</v>
      </c>
      <c r="DA255">
        <f>AI255</f>
        <v>1.48</v>
      </c>
      <c r="DB255">
        <f t="shared" si="101"/>
        <v>17.39</v>
      </c>
      <c r="DC255">
        <f t="shared" si="102"/>
        <v>0</v>
      </c>
      <c r="DD255" t="s">
        <v>3</v>
      </c>
      <c r="DE255" t="s">
        <v>3</v>
      </c>
      <c r="DF255">
        <f>ROUND(ROUND(AE255*AI255,2)*CX255,2)</f>
        <v>0</v>
      </c>
      <c r="DG255">
        <f t="shared" si="99"/>
        <v>0</v>
      </c>
      <c r="DH255">
        <f t="shared" si="80"/>
        <v>0</v>
      </c>
      <c r="DI255">
        <f t="shared" si="81"/>
        <v>0</v>
      </c>
      <c r="DJ255">
        <f>DF255</f>
        <v>0</v>
      </c>
      <c r="DK255">
        <v>0</v>
      </c>
      <c r="DL255" t="s">
        <v>3</v>
      </c>
      <c r="DM255">
        <v>0</v>
      </c>
      <c r="DN255" t="s">
        <v>3</v>
      </c>
      <c r="DO255">
        <v>0</v>
      </c>
    </row>
    <row r="256" spans="1:119" x14ac:dyDescent="0.2">
      <c r="A256">
        <f>ROW(Source!A326)</f>
        <v>326</v>
      </c>
      <c r="B256">
        <v>32945098</v>
      </c>
      <c r="C256">
        <v>32952741</v>
      </c>
      <c r="D256">
        <v>31842226</v>
      </c>
      <c r="E256">
        <v>114</v>
      </c>
      <c r="F256">
        <v>1</v>
      </c>
      <c r="G256">
        <v>1</v>
      </c>
      <c r="H256">
        <v>3</v>
      </c>
      <c r="I256" t="s">
        <v>187</v>
      </c>
      <c r="J256" t="s">
        <v>3</v>
      </c>
      <c r="K256" t="s">
        <v>188</v>
      </c>
      <c r="L256">
        <v>1348</v>
      </c>
      <c r="N256">
        <v>1009</v>
      </c>
      <c r="O256" t="s">
        <v>33</v>
      </c>
      <c r="P256" t="s">
        <v>33</v>
      </c>
      <c r="Q256">
        <v>1000</v>
      </c>
      <c r="W256">
        <v>0</v>
      </c>
      <c r="X256">
        <v>1853111044</v>
      </c>
      <c r="Y256">
        <f t="shared" si="100"/>
        <v>0.03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1</v>
      </c>
      <c r="AJ256">
        <v>1</v>
      </c>
      <c r="AK256">
        <v>1</v>
      </c>
      <c r="AL256">
        <v>1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 t="s">
        <v>3</v>
      </c>
      <c r="AT256">
        <v>0.03</v>
      </c>
      <c r="AU256" t="s">
        <v>3</v>
      </c>
      <c r="AV256">
        <v>0</v>
      </c>
      <c r="AW256">
        <v>2</v>
      </c>
      <c r="AX256">
        <v>32952748</v>
      </c>
      <c r="AY256">
        <v>1</v>
      </c>
      <c r="AZ256">
        <v>0</v>
      </c>
      <c r="BA256">
        <v>256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CV256">
        <v>0</v>
      </c>
      <c r="CW256">
        <v>0</v>
      </c>
      <c r="CX256">
        <f>ROUND(Y256*Source!I326,7)</f>
        <v>0</v>
      </c>
      <c r="CY256">
        <f>AA256</f>
        <v>0</v>
      </c>
      <c r="CZ256">
        <f>AE256</f>
        <v>0</v>
      </c>
      <c r="DA256">
        <f>AI256</f>
        <v>1</v>
      </c>
      <c r="DB256">
        <f t="shared" si="101"/>
        <v>0</v>
      </c>
      <c r="DC256">
        <f t="shared" si="102"/>
        <v>0</v>
      </c>
      <c r="DD256" t="s">
        <v>3</v>
      </c>
      <c r="DE256" t="s">
        <v>3</v>
      </c>
      <c r="DF256">
        <f>ROUND(ROUND(AE256,2)*CX256,2)</f>
        <v>0</v>
      </c>
      <c r="DG256">
        <f t="shared" si="99"/>
        <v>0</v>
      </c>
      <c r="DH256">
        <f t="shared" si="80"/>
        <v>0</v>
      </c>
      <c r="DI256">
        <f t="shared" si="81"/>
        <v>0</v>
      </c>
      <c r="DJ256">
        <f>DF256</f>
        <v>0</v>
      </c>
      <c r="DK256">
        <v>0</v>
      </c>
      <c r="DL256" t="s">
        <v>3</v>
      </c>
      <c r="DM256">
        <v>0</v>
      </c>
      <c r="DN256" t="s">
        <v>3</v>
      </c>
      <c r="DO256">
        <v>0</v>
      </c>
    </row>
    <row r="257" spans="1:119" x14ac:dyDescent="0.2">
      <c r="A257">
        <f>ROW(Source!A326)</f>
        <v>326</v>
      </c>
      <c r="B257">
        <v>32945098</v>
      </c>
      <c r="C257">
        <v>32952741</v>
      </c>
      <c r="D257">
        <v>31842244</v>
      </c>
      <c r="E257">
        <v>114</v>
      </c>
      <c r="F257">
        <v>1</v>
      </c>
      <c r="G257">
        <v>1</v>
      </c>
      <c r="H257">
        <v>3</v>
      </c>
      <c r="I257" t="s">
        <v>190</v>
      </c>
      <c r="J257" t="s">
        <v>3</v>
      </c>
      <c r="K257" t="s">
        <v>191</v>
      </c>
      <c r="L257">
        <v>1348</v>
      </c>
      <c r="N257">
        <v>1009</v>
      </c>
      <c r="O257" t="s">
        <v>33</v>
      </c>
      <c r="P257" t="s">
        <v>33</v>
      </c>
      <c r="Q257">
        <v>1000</v>
      </c>
      <c r="W257">
        <v>0</v>
      </c>
      <c r="X257">
        <v>696686784</v>
      </c>
      <c r="Y257">
        <f t="shared" si="100"/>
        <v>0.02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1</v>
      </c>
      <c r="AJ257">
        <v>1</v>
      </c>
      <c r="AK257">
        <v>1</v>
      </c>
      <c r="AL257">
        <v>1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 t="s">
        <v>3</v>
      </c>
      <c r="AT257">
        <v>0.02</v>
      </c>
      <c r="AU257" t="s">
        <v>3</v>
      </c>
      <c r="AV257">
        <v>0</v>
      </c>
      <c r="AW257">
        <v>2</v>
      </c>
      <c r="AX257">
        <v>32952749</v>
      </c>
      <c r="AY257">
        <v>1</v>
      </c>
      <c r="AZ257">
        <v>0</v>
      </c>
      <c r="BA257">
        <v>257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CV257">
        <v>0</v>
      </c>
      <c r="CW257">
        <v>0</v>
      </c>
      <c r="CX257">
        <f>ROUND(Y257*Source!I326,7)</f>
        <v>0</v>
      </c>
      <c r="CY257">
        <f>AA257</f>
        <v>0</v>
      </c>
      <c r="CZ257">
        <f>AE257</f>
        <v>0</v>
      </c>
      <c r="DA257">
        <f>AI257</f>
        <v>1</v>
      </c>
      <c r="DB257">
        <f t="shared" si="101"/>
        <v>0</v>
      </c>
      <c r="DC257">
        <f t="shared" si="102"/>
        <v>0</v>
      </c>
      <c r="DD257" t="s">
        <v>3</v>
      </c>
      <c r="DE257" t="s">
        <v>3</v>
      </c>
      <c r="DF257">
        <f>ROUND(ROUND(AE257,2)*CX257,2)</f>
        <v>0</v>
      </c>
      <c r="DG257">
        <f t="shared" si="99"/>
        <v>0</v>
      </c>
      <c r="DH257">
        <f t="shared" ref="DH257:DH320" si="103">ROUND(ROUND(AG257,2)*CX257,2)</f>
        <v>0</v>
      </c>
      <c r="DI257">
        <f t="shared" ref="DI257:DI320" si="104">ROUND(ROUND(AH257,2)*CX257,2)</f>
        <v>0</v>
      </c>
      <c r="DJ257">
        <f>DF257</f>
        <v>0</v>
      </c>
      <c r="DK257">
        <v>0</v>
      </c>
      <c r="DL257" t="s">
        <v>3</v>
      </c>
      <c r="DM257">
        <v>0</v>
      </c>
      <c r="DN257" t="s">
        <v>3</v>
      </c>
      <c r="DO257">
        <v>0</v>
      </c>
    </row>
    <row r="258" spans="1:119" x14ac:dyDescent="0.2">
      <c r="A258">
        <f>ROW(Source!A326)</f>
        <v>326</v>
      </c>
      <c r="B258">
        <v>32945098</v>
      </c>
      <c r="C258">
        <v>32952741</v>
      </c>
      <c r="D258">
        <v>31932255</v>
      </c>
      <c r="E258">
        <v>1</v>
      </c>
      <c r="F258">
        <v>1</v>
      </c>
      <c r="G258">
        <v>1</v>
      </c>
      <c r="H258">
        <v>3</v>
      </c>
      <c r="I258" t="s">
        <v>908</v>
      </c>
      <c r="J258" t="s">
        <v>909</v>
      </c>
      <c r="K258" t="s">
        <v>910</v>
      </c>
      <c r="L258">
        <v>1348</v>
      </c>
      <c r="N258">
        <v>1009</v>
      </c>
      <c r="O258" t="s">
        <v>33</v>
      </c>
      <c r="P258" t="s">
        <v>33</v>
      </c>
      <c r="Q258">
        <v>1000</v>
      </c>
      <c r="W258">
        <v>0</v>
      </c>
      <c r="X258">
        <v>1165994073</v>
      </c>
      <c r="Y258">
        <f t="shared" si="100"/>
        <v>5.0000000000000001E-3</v>
      </c>
      <c r="AA258">
        <v>77601.789999999994</v>
      </c>
      <c r="AB258">
        <v>0</v>
      </c>
      <c r="AC258">
        <v>0</v>
      </c>
      <c r="AD258">
        <v>0</v>
      </c>
      <c r="AE258">
        <v>52790.33</v>
      </c>
      <c r="AF258">
        <v>0</v>
      </c>
      <c r="AG258">
        <v>0</v>
      </c>
      <c r="AH258">
        <v>0</v>
      </c>
      <c r="AI258">
        <v>1.47</v>
      </c>
      <c r="AJ258">
        <v>1</v>
      </c>
      <c r="AK258">
        <v>1</v>
      </c>
      <c r="AL258">
        <v>1</v>
      </c>
      <c r="AM258">
        <v>2</v>
      </c>
      <c r="AN258">
        <v>0</v>
      </c>
      <c r="AO258">
        <v>0</v>
      </c>
      <c r="AP258">
        <v>0</v>
      </c>
      <c r="AQ258">
        <v>1</v>
      </c>
      <c r="AR258">
        <v>0</v>
      </c>
      <c r="AS258" t="s">
        <v>3</v>
      </c>
      <c r="AT258">
        <v>5.0000000000000001E-3</v>
      </c>
      <c r="AU258" t="s">
        <v>3</v>
      </c>
      <c r="AV258">
        <v>0</v>
      </c>
      <c r="AW258">
        <v>2</v>
      </c>
      <c r="AX258">
        <v>32952750</v>
      </c>
      <c r="AY258">
        <v>1</v>
      </c>
      <c r="AZ258">
        <v>0</v>
      </c>
      <c r="BA258">
        <v>258</v>
      </c>
      <c r="BB258">
        <v>1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263.95165000000003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1</v>
      </c>
      <c r="BQ258">
        <v>263.95165000000003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1</v>
      </c>
      <c r="CV258">
        <v>0</v>
      </c>
      <c r="CW258">
        <v>0</v>
      </c>
      <c r="CX258">
        <f>ROUND(Y258*Source!I326,7)</f>
        <v>0</v>
      </c>
      <c r="CY258">
        <f>AA258</f>
        <v>77601.789999999994</v>
      </c>
      <c r="CZ258">
        <f>AE258</f>
        <v>52790.33</v>
      </c>
      <c r="DA258">
        <f>AI258</f>
        <v>1.47</v>
      </c>
      <c r="DB258">
        <f t="shared" si="101"/>
        <v>263.95</v>
      </c>
      <c r="DC258">
        <f t="shared" si="102"/>
        <v>0</v>
      </c>
      <c r="DD258" t="s">
        <v>3</v>
      </c>
      <c r="DE258" t="s">
        <v>3</v>
      </c>
      <c r="DF258">
        <f>ROUND(ROUND(AE258*AI258,2)*CX258,2)</f>
        <v>0</v>
      </c>
      <c r="DG258">
        <f t="shared" si="99"/>
        <v>0</v>
      </c>
      <c r="DH258">
        <f t="shared" si="103"/>
        <v>0</v>
      </c>
      <c r="DI258">
        <f t="shared" si="104"/>
        <v>0</v>
      </c>
      <c r="DJ258">
        <f>DF258</f>
        <v>0</v>
      </c>
      <c r="DK258">
        <v>0</v>
      </c>
      <c r="DL258" t="s">
        <v>3</v>
      </c>
      <c r="DM258">
        <v>0</v>
      </c>
      <c r="DN258" t="s">
        <v>3</v>
      </c>
      <c r="DO258">
        <v>0</v>
      </c>
    </row>
    <row r="259" spans="1:119" x14ac:dyDescent="0.2">
      <c r="A259">
        <f>ROW(Source!A366)</f>
        <v>366</v>
      </c>
      <c r="B259">
        <v>32945098</v>
      </c>
      <c r="C259">
        <v>32952758</v>
      </c>
      <c r="D259">
        <v>25847973</v>
      </c>
      <c r="E259">
        <v>114</v>
      </c>
      <c r="F259">
        <v>1</v>
      </c>
      <c r="G259">
        <v>1</v>
      </c>
      <c r="H259">
        <v>1</v>
      </c>
      <c r="I259" t="s">
        <v>846</v>
      </c>
      <c r="J259" t="s">
        <v>3</v>
      </c>
      <c r="K259" t="s">
        <v>847</v>
      </c>
      <c r="L259">
        <v>1191</v>
      </c>
      <c r="N259">
        <v>1013</v>
      </c>
      <c r="O259" t="s">
        <v>848</v>
      </c>
      <c r="P259" t="s">
        <v>848</v>
      </c>
      <c r="Q259">
        <v>1</v>
      </c>
      <c r="W259">
        <v>0</v>
      </c>
      <c r="X259">
        <v>370475345</v>
      </c>
      <c r="Y259">
        <f t="shared" si="100"/>
        <v>25.7</v>
      </c>
      <c r="AA259">
        <v>0</v>
      </c>
      <c r="AB259">
        <v>0</v>
      </c>
      <c r="AC259">
        <v>0</v>
      </c>
      <c r="AD259">
        <v>409.14</v>
      </c>
      <c r="AE259">
        <v>0</v>
      </c>
      <c r="AF259">
        <v>0</v>
      </c>
      <c r="AG259">
        <v>0</v>
      </c>
      <c r="AH259">
        <v>409.14</v>
      </c>
      <c r="AI259">
        <v>1</v>
      </c>
      <c r="AJ259">
        <v>1</v>
      </c>
      <c r="AK259">
        <v>1</v>
      </c>
      <c r="AL259">
        <v>1</v>
      </c>
      <c r="AM259">
        <v>-2</v>
      </c>
      <c r="AN259">
        <v>0</v>
      </c>
      <c r="AO259">
        <v>0</v>
      </c>
      <c r="AP259">
        <v>0</v>
      </c>
      <c r="AQ259">
        <v>1</v>
      </c>
      <c r="AR259">
        <v>0</v>
      </c>
      <c r="AS259" t="s">
        <v>3</v>
      </c>
      <c r="AT259">
        <v>25.7</v>
      </c>
      <c r="AU259" t="s">
        <v>3</v>
      </c>
      <c r="AV259">
        <v>1</v>
      </c>
      <c r="AW259">
        <v>2</v>
      </c>
      <c r="AX259">
        <v>32952760</v>
      </c>
      <c r="AY259">
        <v>1</v>
      </c>
      <c r="AZ259">
        <v>0</v>
      </c>
      <c r="BA259">
        <v>259</v>
      </c>
      <c r="BB259">
        <v>1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10514.897999999999</v>
      </c>
      <c r="BN259">
        <v>25.7</v>
      </c>
      <c r="BO259">
        <v>0</v>
      </c>
      <c r="BP259">
        <v>1</v>
      </c>
      <c r="BQ259">
        <v>0</v>
      </c>
      <c r="BR259">
        <v>0</v>
      </c>
      <c r="BS259">
        <v>0</v>
      </c>
      <c r="BT259">
        <v>10514.897999999999</v>
      </c>
      <c r="BU259">
        <v>25.7</v>
      </c>
      <c r="BV259">
        <v>0</v>
      </c>
      <c r="BW259">
        <v>1</v>
      </c>
      <c r="CU259">
        <f>ROUND(AT259*Source!I366*AH259*AL259,2)</f>
        <v>0</v>
      </c>
      <c r="CV259">
        <f>ROUND(Y259*Source!I366,7)</f>
        <v>0</v>
      </c>
      <c r="CW259">
        <v>0</v>
      </c>
      <c r="CX259">
        <f>ROUND(Y259*Source!I366,7)</f>
        <v>0</v>
      </c>
      <c r="CY259">
        <f>AD259</f>
        <v>409.14</v>
      </c>
      <c r="CZ259">
        <f>AH259</f>
        <v>409.14</v>
      </c>
      <c r="DA259">
        <f>AL259</f>
        <v>1</v>
      </c>
      <c r="DB259">
        <f t="shared" si="101"/>
        <v>10514.9</v>
      </c>
      <c r="DC259">
        <f t="shared" si="102"/>
        <v>0</v>
      </c>
      <c r="DD259" t="s">
        <v>3</v>
      </c>
      <c r="DE259" t="s">
        <v>3</v>
      </c>
      <c r="DF259">
        <f t="shared" ref="DF259:DF264" si="105">ROUND(ROUND(AE259,2)*CX259,2)</f>
        <v>0</v>
      </c>
      <c r="DG259">
        <f t="shared" si="99"/>
        <v>0</v>
      </c>
      <c r="DH259">
        <f t="shared" si="103"/>
        <v>0</v>
      </c>
      <c r="DI259">
        <f t="shared" si="104"/>
        <v>0</v>
      </c>
      <c r="DJ259">
        <f>DI259</f>
        <v>0</v>
      </c>
      <c r="DK259">
        <v>1</v>
      </c>
      <c r="DL259" t="s">
        <v>3</v>
      </c>
      <c r="DM259">
        <v>0</v>
      </c>
      <c r="DN259" t="s">
        <v>3</v>
      </c>
      <c r="DO259">
        <v>0</v>
      </c>
    </row>
    <row r="260" spans="1:119" x14ac:dyDescent="0.2">
      <c r="A260">
        <f>ROW(Source!A367)</f>
        <v>367</v>
      </c>
      <c r="B260">
        <v>32945098</v>
      </c>
      <c r="C260">
        <v>32952761</v>
      </c>
      <c r="D260">
        <v>25847992</v>
      </c>
      <c r="E260">
        <v>114</v>
      </c>
      <c r="F260">
        <v>1</v>
      </c>
      <c r="G260">
        <v>1</v>
      </c>
      <c r="H260">
        <v>1</v>
      </c>
      <c r="I260" t="s">
        <v>856</v>
      </c>
      <c r="J260" t="s">
        <v>3</v>
      </c>
      <c r="K260" t="s">
        <v>857</v>
      </c>
      <c r="L260">
        <v>1191</v>
      </c>
      <c r="N260">
        <v>1013</v>
      </c>
      <c r="O260" t="s">
        <v>848</v>
      </c>
      <c r="P260" t="s">
        <v>848</v>
      </c>
      <c r="Q260">
        <v>1</v>
      </c>
      <c r="W260">
        <v>0</v>
      </c>
      <c r="X260">
        <v>-1833565283</v>
      </c>
      <c r="Y260">
        <f>(AT260*ROUND(1.15,7))</f>
        <v>43.400999999999996</v>
      </c>
      <c r="AA260">
        <v>0</v>
      </c>
      <c r="AB260">
        <v>0</v>
      </c>
      <c r="AC260">
        <v>0</v>
      </c>
      <c r="AD260">
        <v>446.68</v>
      </c>
      <c r="AE260">
        <v>0</v>
      </c>
      <c r="AF260">
        <v>0</v>
      </c>
      <c r="AG260">
        <v>0</v>
      </c>
      <c r="AH260">
        <v>446.68</v>
      </c>
      <c r="AI260">
        <v>1</v>
      </c>
      <c r="AJ260">
        <v>1</v>
      </c>
      <c r="AK260">
        <v>1</v>
      </c>
      <c r="AL260">
        <v>1</v>
      </c>
      <c r="AM260">
        <v>-2</v>
      </c>
      <c r="AN260">
        <v>0</v>
      </c>
      <c r="AO260">
        <v>0</v>
      </c>
      <c r="AP260">
        <v>1</v>
      </c>
      <c r="AQ260">
        <v>1</v>
      </c>
      <c r="AR260">
        <v>0</v>
      </c>
      <c r="AS260" t="s">
        <v>3</v>
      </c>
      <c r="AT260">
        <v>37.74</v>
      </c>
      <c r="AU260" t="s">
        <v>39</v>
      </c>
      <c r="AV260">
        <v>1</v>
      </c>
      <c r="AW260">
        <v>2</v>
      </c>
      <c r="AX260">
        <v>32952770</v>
      </c>
      <c r="AY260">
        <v>1</v>
      </c>
      <c r="AZ260">
        <v>0</v>
      </c>
      <c r="BA260">
        <v>260</v>
      </c>
      <c r="BB260">
        <v>1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16857.7032</v>
      </c>
      <c r="BN260">
        <v>37.74</v>
      </c>
      <c r="BO260">
        <v>0</v>
      </c>
      <c r="BP260">
        <v>1</v>
      </c>
      <c r="BQ260">
        <v>0</v>
      </c>
      <c r="BR260">
        <v>0</v>
      </c>
      <c r="BS260">
        <v>0</v>
      </c>
      <c r="BT260">
        <v>19386.358679999998</v>
      </c>
      <c r="BU260">
        <v>43.400999999999996</v>
      </c>
      <c r="BV260">
        <v>0</v>
      </c>
      <c r="BW260">
        <v>1</v>
      </c>
      <c r="CU260">
        <f>ROUND(AT260*Source!I367*AH260*AL260,2)</f>
        <v>0</v>
      </c>
      <c r="CV260">
        <f>ROUND(Y260*Source!I367,7)</f>
        <v>0</v>
      </c>
      <c r="CW260">
        <v>0</v>
      </c>
      <c r="CX260">
        <f>ROUND(Y260*Source!I367,7)</f>
        <v>0</v>
      </c>
      <c r="CY260">
        <f>AD260</f>
        <v>446.68</v>
      </c>
      <c r="CZ260">
        <f>AH260</f>
        <v>446.68</v>
      </c>
      <c r="DA260">
        <f>AL260</f>
        <v>1</v>
      </c>
      <c r="DB260">
        <f>ROUND((ROUND(AT260*CZ260,2)*ROUND(1.15,7)),6)</f>
        <v>19386.355</v>
      </c>
      <c r="DC260">
        <f>ROUND((ROUND(AT260*AG260,2)*ROUND(1.15,7)),6)</f>
        <v>0</v>
      </c>
      <c r="DD260" t="s">
        <v>3</v>
      </c>
      <c r="DE260" t="s">
        <v>3</v>
      </c>
      <c r="DF260">
        <f t="shared" si="105"/>
        <v>0</v>
      </c>
      <c r="DG260">
        <f t="shared" si="99"/>
        <v>0</v>
      </c>
      <c r="DH260">
        <f t="shared" si="103"/>
        <v>0</v>
      </c>
      <c r="DI260">
        <f t="shared" si="104"/>
        <v>0</v>
      </c>
      <c r="DJ260">
        <f>DI260</f>
        <v>0</v>
      </c>
      <c r="DK260">
        <v>1</v>
      </c>
      <c r="DL260" t="s">
        <v>3</v>
      </c>
      <c r="DM260">
        <v>0</v>
      </c>
      <c r="DN260" t="s">
        <v>3</v>
      </c>
      <c r="DO260">
        <v>0</v>
      </c>
    </row>
    <row r="261" spans="1:119" x14ac:dyDescent="0.2">
      <c r="A261">
        <f>ROW(Source!A367)</f>
        <v>367</v>
      </c>
      <c r="B261">
        <v>32945098</v>
      </c>
      <c r="C261">
        <v>32952761</v>
      </c>
      <c r="D261">
        <v>25847946</v>
      </c>
      <c r="E261">
        <v>114</v>
      </c>
      <c r="F261">
        <v>1</v>
      </c>
      <c r="G261">
        <v>1</v>
      </c>
      <c r="H261">
        <v>1</v>
      </c>
      <c r="I261" t="s">
        <v>849</v>
      </c>
      <c r="J261" t="s">
        <v>3</v>
      </c>
      <c r="K261" t="s">
        <v>850</v>
      </c>
      <c r="L261">
        <v>1191</v>
      </c>
      <c r="N261">
        <v>1013</v>
      </c>
      <c r="O261" t="s">
        <v>848</v>
      </c>
      <c r="P261" t="s">
        <v>848</v>
      </c>
      <c r="Q261">
        <v>1</v>
      </c>
      <c r="W261">
        <v>0</v>
      </c>
      <c r="X261">
        <v>-1417349443</v>
      </c>
      <c r="Y261">
        <f>(AT261*ROUND(1.25,7))</f>
        <v>1.2375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1</v>
      </c>
      <c r="AJ261">
        <v>1</v>
      </c>
      <c r="AK261">
        <v>1</v>
      </c>
      <c r="AL261">
        <v>1</v>
      </c>
      <c r="AM261">
        <v>-2</v>
      </c>
      <c r="AN261">
        <v>0</v>
      </c>
      <c r="AO261">
        <v>0</v>
      </c>
      <c r="AP261">
        <v>1</v>
      </c>
      <c r="AQ261">
        <v>1</v>
      </c>
      <c r="AR261">
        <v>0</v>
      </c>
      <c r="AS261" t="s">
        <v>3</v>
      </c>
      <c r="AT261">
        <v>0.99</v>
      </c>
      <c r="AU261" t="s">
        <v>38</v>
      </c>
      <c r="AV261">
        <v>2</v>
      </c>
      <c r="AW261">
        <v>2</v>
      </c>
      <c r="AX261">
        <v>32952771</v>
      </c>
      <c r="AY261">
        <v>1</v>
      </c>
      <c r="AZ261">
        <v>0</v>
      </c>
      <c r="BA261">
        <v>261</v>
      </c>
      <c r="BB261">
        <v>1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CV261">
        <v>0</v>
      </c>
      <c r="CW261">
        <v>0</v>
      </c>
      <c r="CX261">
        <f>ROUND(Y261*Source!I367,7)</f>
        <v>0</v>
      </c>
      <c r="CY261">
        <f>AD261</f>
        <v>0</v>
      </c>
      <c r="CZ261">
        <f>AH261</f>
        <v>0</v>
      </c>
      <c r="DA261">
        <f>AL261</f>
        <v>1</v>
      </c>
      <c r="DB261">
        <f>ROUND((ROUND(AT261*CZ261,2)*ROUND(1.25,7)),6)</f>
        <v>0</v>
      </c>
      <c r="DC261">
        <f>ROUND((ROUND(AT261*AG261,2)*ROUND(1.25,7)),6)</f>
        <v>0</v>
      </c>
      <c r="DD261" t="s">
        <v>3</v>
      </c>
      <c r="DE261" t="s">
        <v>3</v>
      </c>
      <c r="DF261">
        <f t="shared" si="105"/>
        <v>0</v>
      </c>
      <c r="DG261">
        <f t="shared" si="99"/>
        <v>0</v>
      </c>
      <c r="DH261">
        <f t="shared" si="103"/>
        <v>0</v>
      </c>
      <c r="DI261">
        <f t="shared" si="104"/>
        <v>0</v>
      </c>
      <c r="DJ261">
        <f>DI261</f>
        <v>0</v>
      </c>
      <c r="DK261">
        <v>0</v>
      </c>
      <c r="DL261" t="s">
        <v>3</v>
      </c>
      <c r="DM261">
        <v>0</v>
      </c>
      <c r="DN261" t="s">
        <v>3</v>
      </c>
      <c r="DO261">
        <v>0</v>
      </c>
    </row>
    <row r="262" spans="1:119" x14ac:dyDescent="0.2">
      <c r="A262">
        <f>ROW(Source!A367)</f>
        <v>367</v>
      </c>
      <c r="B262">
        <v>32945098</v>
      </c>
      <c r="C262">
        <v>32952761</v>
      </c>
      <c r="D262">
        <v>31966072</v>
      </c>
      <c r="E262">
        <v>1</v>
      </c>
      <c r="F262">
        <v>1</v>
      </c>
      <c r="G262">
        <v>1</v>
      </c>
      <c r="H262">
        <v>2</v>
      </c>
      <c r="I262" t="s">
        <v>944</v>
      </c>
      <c r="J262" t="s">
        <v>945</v>
      </c>
      <c r="K262" t="s">
        <v>946</v>
      </c>
      <c r="L262">
        <v>1368</v>
      </c>
      <c r="N262">
        <v>1011</v>
      </c>
      <c r="O262" t="s">
        <v>854</v>
      </c>
      <c r="P262" t="s">
        <v>854</v>
      </c>
      <c r="Q262">
        <v>1</v>
      </c>
      <c r="W262">
        <v>0</v>
      </c>
      <c r="X262">
        <v>645920724</v>
      </c>
      <c r="Y262">
        <f>(AT262*ROUND(1.25,7))</f>
        <v>2.5000000000000001E-2</v>
      </c>
      <c r="AA262">
        <v>0</v>
      </c>
      <c r="AB262">
        <v>1568.18</v>
      </c>
      <c r="AC262">
        <v>578.04999999999995</v>
      </c>
      <c r="AD262">
        <v>0</v>
      </c>
      <c r="AE262">
        <v>0</v>
      </c>
      <c r="AF262">
        <v>1568.18</v>
      </c>
      <c r="AG262">
        <v>578.04999999999995</v>
      </c>
      <c r="AH262">
        <v>0</v>
      </c>
      <c r="AI262">
        <v>1</v>
      </c>
      <c r="AJ262">
        <v>1</v>
      </c>
      <c r="AK262">
        <v>1</v>
      </c>
      <c r="AL262">
        <v>1</v>
      </c>
      <c r="AM262">
        <v>-2</v>
      </c>
      <c r="AN262">
        <v>0</v>
      </c>
      <c r="AO262">
        <v>0</v>
      </c>
      <c r="AP262">
        <v>1</v>
      </c>
      <c r="AQ262">
        <v>1</v>
      </c>
      <c r="AR262">
        <v>0</v>
      </c>
      <c r="AS262" t="s">
        <v>3</v>
      </c>
      <c r="AT262">
        <v>0.02</v>
      </c>
      <c r="AU262" t="s">
        <v>38</v>
      </c>
      <c r="AV262">
        <v>1</v>
      </c>
      <c r="AW262">
        <v>2</v>
      </c>
      <c r="AX262">
        <v>32952772</v>
      </c>
      <c r="AY262">
        <v>1</v>
      </c>
      <c r="AZ262">
        <v>0</v>
      </c>
      <c r="BA262">
        <v>262</v>
      </c>
      <c r="BB262">
        <v>1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31.363600000000002</v>
      </c>
      <c r="BL262">
        <v>11.561</v>
      </c>
      <c r="BM262">
        <v>0</v>
      </c>
      <c r="BN262">
        <v>0</v>
      </c>
      <c r="BO262">
        <v>0.02</v>
      </c>
      <c r="BP262">
        <v>1</v>
      </c>
      <c r="BQ262">
        <v>0</v>
      </c>
      <c r="BR262">
        <v>39.204500000000003</v>
      </c>
      <c r="BS262">
        <v>14.45125</v>
      </c>
      <c r="BT262">
        <v>0</v>
      </c>
      <c r="BU262">
        <v>0</v>
      </c>
      <c r="BV262">
        <v>2.5000000000000001E-2</v>
      </c>
      <c r="BW262">
        <v>1</v>
      </c>
      <c r="CV262">
        <v>0</v>
      </c>
      <c r="CW262">
        <f>ROUND(Y262*Source!I367*DO262,7)</f>
        <v>0</v>
      </c>
      <c r="CX262">
        <f>ROUND(Y262*Source!I367,7)</f>
        <v>0</v>
      </c>
      <c r="CY262">
        <f>AB262</f>
        <v>1568.18</v>
      </c>
      <c r="CZ262">
        <f>AF262</f>
        <v>1568.18</v>
      </c>
      <c r="DA262">
        <f>AJ262</f>
        <v>1</v>
      </c>
      <c r="DB262">
        <f>ROUND((ROUND(AT262*CZ262,2)*ROUND(1.25,7)),6)</f>
        <v>39.200000000000003</v>
      </c>
      <c r="DC262">
        <f>ROUND((ROUND(AT262*AG262,2)*ROUND(1.25,7)),6)</f>
        <v>14.45</v>
      </c>
      <c r="DD262" t="s">
        <v>3</v>
      </c>
      <c r="DE262" t="s">
        <v>3</v>
      </c>
      <c r="DF262">
        <f t="shared" si="105"/>
        <v>0</v>
      </c>
      <c r="DG262">
        <f t="shared" si="99"/>
        <v>0</v>
      </c>
      <c r="DH262">
        <f t="shared" si="103"/>
        <v>0</v>
      </c>
      <c r="DI262">
        <f t="shared" si="104"/>
        <v>0</v>
      </c>
      <c r="DJ262">
        <f>DG262+DH262</f>
        <v>0</v>
      </c>
      <c r="DK262">
        <v>1</v>
      </c>
      <c r="DL262" t="s">
        <v>947</v>
      </c>
      <c r="DM262">
        <v>5</v>
      </c>
      <c r="DN262" t="s">
        <v>848</v>
      </c>
      <c r="DO262">
        <v>1</v>
      </c>
    </row>
    <row r="263" spans="1:119" x14ac:dyDescent="0.2">
      <c r="A263">
        <f>ROW(Source!A367)</f>
        <v>367</v>
      </c>
      <c r="B263">
        <v>32945098</v>
      </c>
      <c r="C263">
        <v>32952761</v>
      </c>
      <c r="D263">
        <v>31966102</v>
      </c>
      <c r="E263">
        <v>1</v>
      </c>
      <c r="F263">
        <v>1</v>
      </c>
      <c r="G263">
        <v>1</v>
      </c>
      <c r="H263">
        <v>2</v>
      </c>
      <c r="I263" t="s">
        <v>851</v>
      </c>
      <c r="J263" t="s">
        <v>852</v>
      </c>
      <c r="K263" t="s">
        <v>853</v>
      </c>
      <c r="L263">
        <v>1368</v>
      </c>
      <c r="N263">
        <v>1011</v>
      </c>
      <c r="O263" t="s">
        <v>854</v>
      </c>
      <c r="P263" t="s">
        <v>854</v>
      </c>
      <c r="Q263">
        <v>1</v>
      </c>
      <c r="W263">
        <v>0</v>
      </c>
      <c r="X263">
        <v>-92307625</v>
      </c>
      <c r="Y263">
        <f>(AT263*ROUND(1.25,7))</f>
        <v>0.27500000000000002</v>
      </c>
      <c r="AA263">
        <v>0</v>
      </c>
      <c r="AB263">
        <v>54.86</v>
      </c>
      <c r="AC263">
        <v>446.68</v>
      </c>
      <c r="AD263">
        <v>0</v>
      </c>
      <c r="AE263">
        <v>0</v>
      </c>
      <c r="AF263">
        <v>37.32</v>
      </c>
      <c r="AG263">
        <v>446.68</v>
      </c>
      <c r="AH263">
        <v>0</v>
      </c>
      <c r="AI263">
        <v>1</v>
      </c>
      <c r="AJ263">
        <v>1.47</v>
      </c>
      <c r="AK263">
        <v>1</v>
      </c>
      <c r="AL263">
        <v>1</v>
      </c>
      <c r="AM263">
        <v>2</v>
      </c>
      <c r="AN263">
        <v>0</v>
      </c>
      <c r="AO263">
        <v>0</v>
      </c>
      <c r="AP263">
        <v>1</v>
      </c>
      <c r="AQ263">
        <v>1</v>
      </c>
      <c r="AR263">
        <v>0</v>
      </c>
      <c r="AS263" t="s">
        <v>3</v>
      </c>
      <c r="AT263">
        <v>0.22</v>
      </c>
      <c r="AU263" t="s">
        <v>38</v>
      </c>
      <c r="AV263">
        <v>1</v>
      </c>
      <c r="AW263">
        <v>2</v>
      </c>
      <c r="AX263">
        <v>32952773</v>
      </c>
      <c r="AY263">
        <v>1</v>
      </c>
      <c r="AZ263">
        <v>0</v>
      </c>
      <c r="BA263">
        <v>263</v>
      </c>
      <c r="BB263">
        <v>1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8.2103999999999999</v>
      </c>
      <c r="BL263">
        <v>98.269599999999997</v>
      </c>
      <c r="BM263">
        <v>0</v>
      </c>
      <c r="BN263">
        <v>0</v>
      </c>
      <c r="BO263">
        <v>0.22</v>
      </c>
      <c r="BP263">
        <v>1</v>
      </c>
      <c r="BQ263">
        <v>0</v>
      </c>
      <c r="BR263">
        <v>10.263000000000002</v>
      </c>
      <c r="BS263">
        <v>122.83700000000002</v>
      </c>
      <c r="BT263">
        <v>0</v>
      </c>
      <c r="BU263">
        <v>0</v>
      </c>
      <c r="BV263">
        <v>0.27500000000000002</v>
      </c>
      <c r="BW263">
        <v>1</v>
      </c>
      <c r="CV263">
        <v>0</v>
      </c>
      <c r="CW263">
        <f>ROUND(Y263*Source!I367*DO263,7)</f>
        <v>0</v>
      </c>
      <c r="CX263">
        <f>ROUND(Y263*Source!I367,7)</f>
        <v>0</v>
      </c>
      <c r="CY263">
        <f>AB263</f>
        <v>54.86</v>
      </c>
      <c r="CZ263">
        <f>AF263</f>
        <v>37.32</v>
      </c>
      <c r="DA263">
        <f>AJ263</f>
        <v>1.47</v>
      </c>
      <c r="DB263">
        <f>ROUND((ROUND(AT263*CZ263,2)*ROUND(1.25,7)),6)</f>
        <v>10.262499999999999</v>
      </c>
      <c r="DC263">
        <f>ROUND((ROUND(AT263*AG263,2)*ROUND(1.25,7)),6)</f>
        <v>122.83750000000001</v>
      </c>
      <c r="DD263" t="s">
        <v>3</v>
      </c>
      <c r="DE263" t="s">
        <v>3</v>
      </c>
      <c r="DF263">
        <f t="shared" si="105"/>
        <v>0</v>
      </c>
      <c r="DG263">
        <f>ROUND(ROUND(AF263*AJ263,2)*CX263,2)</f>
        <v>0</v>
      </c>
      <c r="DH263">
        <f t="shared" si="103"/>
        <v>0</v>
      </c>
      <c r="DI263">
        <f t="shared" si="104"/>
        <v>0</v>
      </c>
      <c r="DJ263">
        <f>DG263+DH263</f>
        <v>0</v>
      </c>
      <c r="DK263">
        <v>0</v>
      </c>
      <c r="DL263" t="s">
        <v>855</v>
      </c>
      <c r="DM263">
        <v>3</v>
      </c>
      <c r="DN263" t="s">
        <v>848</v>
      </c>
      <c r="DO263">
        <v>1</v>
      </c>
    </row>
    <row r="264" spans="1:119" x14ac:dyDescent="0.2">
      <c r="A264">
        <f>ROW(Source!A367)</f>
        <v>367</v>
      </c>
      <c r="B264">
        <v>32945098</v>
      </c>
      <c r="C264">
        <v>32952761</v>
      </c>
      <c r="D264">
        <v>31966208</v>
      </c>
      <c r="E264">
        <v>1</v>
      </c>
      <c r="F264">
        <v>1</v>
      </c>
      <c r="G264">
        <v>1</v>
      </c>
      <c r="H264">
        <v>2</v>
      </c>
      <c r="I264" t="s">
        <v>948</v>
      </c>
      <c r="J264" t="s">
        <v>949</v>
      </c>
      <c r="K264" t="s">
        <v>950</v>
      </c>
      <c r="L264">
        <v>1368</v>
      </c>
      <c r="N264">
        <v>1011</v>
      </c>
      <c r="O264" t="s">
        <v>854</v>
      </c>
      <c r="P264" t="s">
        <v>854</v>
      </c>
      <c r="Q264">
        <v>1</v>
      </c>
      <c r="W264">
        <v>0</v>
      </c>
      <c r="X264">
        <v>876597859</v>
      </c>
      <c r="Y264">
        <f>(AT264*ROUND(1.25,7))</f>
        <v>0.9375</v>
      </c>
      <c r="AA264">
        <v>0</v>
      </c>
      <c r="AB264">
        <v>3.4</v>
      </c>
      <c r="AC264">
        <v>446.68</v>
      </c>
      <c r="AD264">
        <v>0</v>
      </c>
      <c r="AE264">
        <v>0</v>
      </c>
      <c r="AF264">
        <v>2.31</v>
      </c>
      <c r="AG264">
        <v>446.68</v>
      </c>
      <c r="AH264">
        <v>0</v>
      </c>
      <c r="AI264">
        <v>1</v>
      </c>
      <c r="AJ264">
        <v>1.47</v>
      </c>
      <c r="AK264">
        <v>1</v>
      </c>
      <c r="AL264">
        <v>1</v>
      </c>
      <c r="AM264">
        <v>2</v>
      </c>
      <c r="AN264">
        <v>0</v>
      </c>
      <c r="AO264">
        <v>0</v>
      </c>
      <c r="AP264">
        <v>1</v>
      </c>
      <c r="AQ264">
        <v>1</v>
      </c>
      <c r="AR264">
        <v>0</v>
      </c>
      <c r="AS264" t="s">
        <v>3</v>
      </c>
      <c r="AT264">
        <v>0.75</v>
      </c>
      <c r="AU264" t="s">
        <v>38</v>
      </c>
      <c r="AV264">
        <v>1</v>
      </c>
      <c r="AW264">
        <v>2</v>
      </c>
      <c r="AX264">
        <v>32952774</v>
      </c>
      <c r="AY264">
        <v>1</v>
      </c>
      <c r="AZ264">
        <v>0</v>
      </c>
      <c r="BA264">
        <v>264</v>
      </c>
      <c r="BB264">
        <v>1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1.7324999999999999</v>
      </c>
      <c r="BL264">
        <v>335.01</v>
      </c>
      <c r="BM264">
        <v>0</v>
      </c>
      <c r="BN264">
        <v>0</v>
      </c>
      <c r="BO264">
        <v>0.75</v>
      </c>
      <c r="BP264">
        <v>1</v>
      </c>
      <c r="BQ264">
        <v>0</v>
      </c>
      <c r="BR264">
        <v>2.1656249999999999</v>
      </c>
      <c r="BS264">
        <v>418.76249999999999</v>
      </c>
      <c r="BT264">
        <v>0</v>
      </c>
      <c r="BU264">
        <v>0</v>
      </c>
      <c r="BV264">
        <v>0.9375</v>
      </c>
      <c r="BW264">
        <v>1</v>
      </c>
      <c r="CV264">
        <v>0</v>
      </c>
      <c r="CW264">
        <f>ROUND(Y264*Source!I367*DO264,7)</f>
        <v>0</v>
      </c>
      <c r="CX264">
        <f>ROUND(Y264*Source!I367,7)</f>
        <v>0</v>
      </c>
      <c r="CY264">
        <f>AB264</f>
        <v>3.4</v>
      </c>
      <c r="CZ264">
        <f>AF264</f>
        <v>2.31</v>
      </c>
      <c r="DA264">
        <f>AJ264</f>
        <v>1.47</v>
      </c>
      <c r="DB264">
        <f>ROUND((ROUND(AT264*CZ264,2)*ROUND(1.25,7)),6)</f>
        <v>2.1625000000000001</v>
      </c>
      <c r="DC264">
        <f>ROUND((ROUND(AT264*AG264,2)*ROUND(1.25,7)),6)</f>
        <v>418.76249999999999</v>
      </c>
      <c r="DD264" t="s">
        <v>3</v>
      </c>
      <c r="DE264" t="s">
        <v>3</v>
      </c>
      <c r="DF264">
        <f t="shared" si="105"/>
        <v>0</v>
      </c>
      <c r="DG264">
        <f>ROUND(ROUND(AF264*AJ264,2)*CX264,2)</f>
        <v>0</v>
      </c>
      <c r="DH264">
        <f t="shared" si="103"/>
        <v>0</v>
      </c>
      <c r="DI264">
        <f t="shared" si="104"/>
        <v>0</v>
      </c>
      <c r="DJ264">
        <f>DG264+DH264</f>
        <v>0</v>
      </c>
      <c r="DK264">
        <v>0</v>
      </c>
      <c r="DL264" t="s">
        <v>855</v>
      </c>
      <c r="DM264">
        <v>3</v>
      </c>
      <c r="DN264" t="s">
        <v>848</v>
      </c>
      <c r="DO264">
        <v>1</v>
      </c>
    </row>
    <row r="265" spans="1:119" x14ac:dyDescent="0.2">
      <c r="A265">
        <f>ROW(Source!A367)</f>
        <v>367</v>
      </c>
      <c r="B265">
        <v>32945098</v>
      </c>
      <c r="C265">
        <v>32952761</v>
      </c>
      <c r="D265">
        <v>31910697</v>
      </c>
      <c r="E265">
        <v>1</v>
      </c>
      <c r="F265">
        <v>1</v>
      </c>
      <c r="G265">
        <v>1</v>
      </c>
      <c r="H265">
        <v>3</v>
      </c>
      <c r="I265" t="s">
        <v>951</v>
      </c>
      <c r="J265" t="s">
        <v>952</v>
      </c>
      <c r="K265" t="s">
        <v>953</v>
      </c>
      <c r="L265">
        <v>1339</v>
      </c>
      <c r="N265">
        <v>1007</v>
      </c>
      <c r="O265" t="s">
        <v>639</v>
      </c>
      <c r="P265" t="s">
        <v>639</v>
      </c>
      <c r="Q265">
        <v>1</v>
      </c>
      <c r="W265">
        <v>0</v>
      </c>
      <c r="X265">
        <v>-1879317523</v>
      </c>
      <c r="Y265">
        <f>AT265</f>
        <v>0.54</v>
      </c>
      <c r="AA265">
        <v>32.85</v>
      </c>
      <c r="AB265">
        <v>0</v>
      </c>
      <c r="AC265">
        <v>0</v>
      </c>
      <c r="AD265">
        <v>0</v>
      </c>
      <c r="AE265">
        <v>35.71</v>
      </c>
      <c r="AF265">
        <v>0</v>
      </c>
      <c r="AG265">
        <v>0</v>
      </c>
      <c r="AH265">
        <v>0</v>
      </c>
      <c r="AI265">
        <v>0.92</v>
      </c>
      <c r="AJ265">
        <v>1</v>
      </c>
      <c r="AK265">
        <v>1</v>
      </c>
      <c r="AL265">
        <v>1</v>
      </c>
      <c r="AM265">
        <v>2</v>
      </c>
      <c r="AN265">
        <v>0</v>
      </c>
      <c r="AO265">
        <v>0</v>
      </c>
      <c r="AP265">
        <v>0</v>
      </c>
      <c r="AQ265">
        <v>1</v>
      </c>
      <c r="AR265">
        <v>0</v>
      </c>
      <c r="AS265" t="s">
        <v>3</v>
      </c>
      <c r="AT265">
        <v>0.54</v>
      </c>
      <c r="AU265" t="s">
        <v>3</v>
      </c>
      <c r="AV265">
        <v>0</v>
      </c>
      <c r="AW265">
        <v>2</v>
      </c>
      <c r="AX265">
        <v>32952775</v>
      </c>
      <c r="AY265">
        <v>1</v>
      </c>
      <c r="AZ265">
        <v>0</v>
      </c>
      <c r="BA265">
        <v>265</v>
      </c>
      <c r="BB265">
        <v>1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19.2834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1</v>
      </c>
      <c r="BQ265">
        <v>19.2834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1</v>
      </c>
      <c r="CV265">
        <v>0</v>
      </c>
      <c r="CW265">
        <v>0</v>
      </c>
      <c r="CX265">
        <f>ROUND(Y265*Source!I367,7)</f>
        <v>0</v>
      </c>
      <c r="CY265">
        <f>AA265</f>
        <v>32.85</v>
      </c>
      <c r="CZ265">
        <f>AE265</f>
        <v>35.71</v>
      </c>
      <c r="DA265">
        <f>AI265</f>
        <v>0.92</v>
      </c>
      <c r="DB265">
        <f>ROUND(ROUND(AT265*CZ265,2),6)</f>
        <v>19.28</v>
      </c>
      <c r="DC265">
        <f>ROUND(ROUND(AT265*AG265,2),6)</f>
        <v>0</v>
      </c>
      <c r="DD265" t="s">
        <v>3</v>
      </c>
      <c r="DE265" t="s">
        <v>3</v>
      </c>
      <c r="DF265">
        <f>ROUND(ROUND(AE265*AI265,2)*CX265,2)</f>
        <v>0</v>
      </c>
      <c r="DG265">
        <f>ROUND(ROUND(AF265,2)*CX265,2)</f>
        <v>0</v>
      </c>
      <c r="DH265">
        <f t="shared" si="103"/>
        <v>0</v>
      </c>
      <c r="DI265">
        <f t="shared" si="104"/>
        <v>0</v>
      </c>
      <c r="DJ265">
        <f>DF265</f>
        <v>0</v>
      </c>
      <c r="DK265">
        <v>0</v>
      </c>
      <c r="DL265" t="s">
        <v>3</v>
      </c>
      <c r="DM265">
        <v>0</v>
      </c>
      <c r="DN265" t="s">
        <v>3</v>
      </c>
      <c r="DO265">
        <v>0</v>
      </c>
    </row>
    <row r="266" spans="1:119" x14ac:dyDescent="0.2">
      <c r="A266">
        <f>ROW(Source!A367)</f>
        <v>367</v>
      </c>
      <c r="B266">
        <v>32945098</v>
      </c>
      <c r="C266">
        <v>32952761</v>
      </c>
      <c r="D266">
        <v>31839801</v>
      </c>
      <c r="E266">
        <v>114</v>
      </c>
      <c r="F266">
        <v>1</v>
      </c>
      <c r="G266">
        <v>1</v>
      </c>
      <c r="H266">
        <v>3</v>
      </c>
      <c r="I266" t="s">
        <v>282</v>
      </c>
      <c r="J266" t="s">
        <v>3</v>
      </c>
      <c r="K266" t="s">
        <v>283</v>
      </c>
      <c r="L266">
        <v>1348</v>
      </c>
      <c r="N266">
        <v>1009</v>
      </c>
      <c r="O266" t="s">
        <v>33</v>
      </c>
      <c r="P266" t="s">
        <v>33</v>
      </c>
      <c r="Q266">
        <v>1000</v>
      </c>
      <c r="W266">
        <v>0</v>
      </c>
      <c r="X266">
        <v>1880203204</v>
      </c>
      <c r="Y266">
        <f>AT266</f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1</v>
      </c>
      <c r="AJ266">
        <v>1</v>
      </c>
      <c r="AK266">
        <v>1</v>
      </c>
      <c r="AL266">
        <v>1</v>
      </c>
      <c r="AM266">
        <v>0</v>
      </c>
      <c r="AN266">
        <v>1</v>
      </c>
      <c r="AO266">
        <v>0</v>
      </c>
      <c r="AP266">
        <v>0</v>
      </c>
      <c r="AQ266">
        <v>0</v>
      </c>
      <c r="AR266">
        <v>0</v>
      </c>
      <c r="AS266" t="s">
        <v>3</v>
      </c>
      <c r="AT266">
        <v>0</v>
      </c>
      <c r="AU266" t="s">
        <v>3</v>
      </c>
      <c r="AV266">
        <v>0</v>
      </c>
      <c r="AW266">
        <v>2</v>
      </c>
      <c r="AX266">
        <v>32952776</v>
      </c>
      <c r="AY266">
        <v>1</v>
      </c>
      <c r="AZ266">
        <v>0</v>
      </c>
      <c r="BA266">
        <v>266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CV266">
        <v>0</v>
      </c>
      <c r="CW266">
        <v>0</v>
      </c>
      <c r="CX266">
        <f>ROUND(Y266*Source!I367,7)</f>
        <v>0</v>
      </c>
      <c r="CY266">
        <f>AA266</f>
        <v>0</v>
      </c>
      <c r="CZ266">
        <f>AE266</f>
        <v>0</v>
      </c>
      <c r="DA266">
        <f>AI266</f>
        <v>1</v>
      </c>
      <c r="DB266">
        <f>ROUND(ROUND(AT266*CZ266,2),6)</f>
        <v>0</v>
      </c>
      <c r="DC266">
        <f>ROUND(ROUND(AT266*AG266,2),6)</f>
        <v>0</v>
      </c>
      <c r="DD266" t="s">
        <v>3</v>
      </c>
      <c r="DE266" t="s">
        <v>3</v>
      </c>
      <c r="DF266">
        <f t="shared" ref="DF266:DF271" si="106">ROUND(ROUND(AE266,2)*CX266,2)</f>
        <v>0</v>
      </c>
      <c r="DG266">
        <f>ROUND(ROUND(AF266,2)*CX266,2)</f>
        <v>0</v>
      </c>
      <c r="DH266">
        <f t="shared" si="103"/>
        <v>0</v>
      </c>
      <c r="DI266">
        <f t="shared" si="104"/>
        <v>0</v>
      </c>
      <c r="DJ266">
        <f>DF266</f>
        <v>0</v>
      </c>
      <c r="DK266">
        <v>0</v>
      </c>
      <c r="DL266" t="s">
        <v>3</v>
      </c>
      <c r="DM266">
        <v>0</v>
      </c>
      <c r="DN266" t="s">
        <v>3</v>
      </c>
      <c r="DO266">
        <v>0</v>
      </c>
    </row>
    <row r="267" spans="1:119" x14ac:dyDescent="0.2">
      <c r="A267">
        <f>ROW(Source!A367)</f>
        <v>367</v>
      </c>
      <c r="B267">
        <v>32945098</v>
      </c>
      <c r="C267">
        <v>32952761</v>
      </c>
      <c r="D267">
        <v>31842263</v>
      </c>
      <c r="E267">
        <v>114</v>
      </c>
      <c r="F267">
        <v>1</v>
      </c>
      <c r="G267">
        <v>1</v>
      </c>
      <c r="H267">
        <v>3</v>
      </c>
      <c r="I267" t="s">
        <v>285</v>
      </c>
      <c r="J267" t="s">
        <v>3</v>
      </c>
      <c r="K267" t="s">
        <v>191</v>
      </c>
      <c r="L267">
        <v>1348</v>
      </c>
      <c r="N267">
        <v>1009</v>
      </c>
      <c r="O267" t="s">
        <v>33</v>
      </c>
      <c r="P267" t="s">
        <v>33</v>
      </c>
      <c r="Q267">
        <v>1000</v>
      </c>
      <c r="W267">
        <v>0</v>
      </c>
      <c r="X267">
        <v>-1212923053</v>
      </c>
      <c r="Y267">
        <f>AT267</f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1</v>
      </c>
      <c r="AJ267">
        <v>1</v>
      </c>
      <c r="AK267">
        <v>1</v>
      </c>
      <c r="AL267">
        <v>1</v>
      </c>
      <c r="AM267">
        <v>0</v>
      </c>
      <c r="AN267">
        <v>1</v>
      </c>
      <c r="AO267">
        <v>0</v>
      </c>
      <c r="AP267">
        <v>0</v>
      </c>
      <c r="AQ267">
        <v>0</v>
      </c>
      <c r="AR267">
        <v>0</v>
      </c>
      <c r="AS267" t="s">
        <v>3</v>
      </c>
      <c r="AT267">
        <v>0</v>
      </c>
      <c r="AU267" t="s">
        <v>3</v>
      </c>
      <c r="AV267">
        <v>0</v>
      </c>
      <c r="AW267">
        <v>2</v>
      </c>
      <c r="AX267">
        <v>32952777</v>
      </c>
      <c r="AY267">
        <v>1</v>
      </c>
      <c r="AZ267">
        <v>0</v>
      </c>
      <c r="BA267">
        <v>267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CV267">
        <v>0</v>
      </c>
      <c r="CW267">
        <v>0</v>
      </c>
      <c r="CX267">
        <f>ROUND(Y267*Source!I367,7)</f>
        <v>0</v>
      </c>
      <c r="CY267">
        <f>AA267</f>
        <v>0</v>
      </c>
      <c r="CZ267">
        <f>AE267</f>
        <v>0</v>
      </c>
      <c r="DA267">
        <f>AI267</f>
        <v>1</v>
      </c>
      <c r="DB267">
        <f>ROUND(ROUND(AT267*CZ267,2),6)</f>
        <v>0</v>
      </c>
      <c r="DC267">
        <f>ROUND(ROUND(AT267*AG267,2),6)</f>
        <v>0</v>
      </c>
      <c r="DD267" t="s">
        <v>3</v>
      </c>
      <c r="DE267" t="s">
        <v>3</v>
      </c>
      <c r="DF267">
        <f t="shared" si="106"/>
        <v>0</v>
      </c>
      <c r="DG267">
        <f>ROUND(ROUND(AF267,2)*CX267,2)</f>
        <v>0</v>
      </c>
      <c r="DH267">
        <f t="shared" si="103"/>
        <v>0</v>
      </c>
      <c r="DI267">
        <f t="shared" si="104"/>
        <v>0</v>
      </c>
      <c r="DJ267">
        <f>DF267</f>
        <v>0</v>
      </c>
      <c r="DK267">
        <v>0</v>
      </c>
      <c r="DL267" t="s">
        <v>3</v>
      </c>
      <c r="DM267">
        <v>0</v>
      </c>
      <c r="DN267" t="s">
        <v>3</v>
      </c>
      <c r="DO267">
        <v>0</v>
      </c>
    </row>
    <row r="268" spans="1:119" x14ac:dyDescent="0.2">
      <c r="A268">
        <f>ROW(Source!A372)</f>
        <v>372</v>
      </c>
      <c r="B268">
        <v>32945098</v>
      </c>
      <c r="C268">
        <v>32952782</v>
      </c>
      <c r="D268">
        <v>25847998</v>
      </c>
      <c r="E268">
        <v>114</v>
      </c>
      <c r="F268">
        <v>1</v>
      </c>
      <c r="G268">
        <v>1</v>
      </c>
      <c r="H268">
        <v>1</v>
      </c>
      <c r="I268" t="s">
        <v>960</v>
      </c>
      <c r="J268" t="s">
        <v>3</v>
      </c>
      <c r="K268" t="s">
        <v>961</v>
      </c>
      <c r="L268">
        <v>1191</v>
      </c>
      <c r="N268">
        <v>1013</v>
      </c>
      <c r="O268" t="s">
        <v>848</v>
      </c>
      <c r="P268" t="s">
        <v>848</v>
      </c>
      <c r="Q268">
        <v>1</v>
      </c>
      <c r="W268">
        <v>0</v>
      </c>
      <c r="X268">
        <v>32079103</v>
      </c>
      <c r="Y268">
        <f>(AT268*ROUND(1.15,7))</f>
        <v>45.97699999999999</v>
      </c>
      <c r="AA268">
        <v>0</v>
      </c>
      <c r="AB268">
        <v>0</v>
      </c>
      <c r="AC268">
        <v>0</v>
      </c>
      <c r="AD268">
        <v>463.57</v>
      </c>
      <c r="AE268">
        <v>0</v>
      </c>
      <c r="AF268">
        <v>0</v>
      </c>
      <c r="AG268">
        <v>0</v>
      </c>
      <c r="AH268">
        <v>463.57</v>
      </c>
      <c r="AI268">
        <v>1</v>
      </c>
      <c r="AJ268">
        <v>1</v>
      </c>
      <c r="AK268">
        <v>1</v>
      </c>
      <c r="AL268">
        <v>1</v>
      </c>
      <c r="AM268">
        <v>-2</v>
      </c>
      <c r="AN268">
        <v>0</v>
      </c>
      <c r="AO268">
        <v>0</v>
      </c>
      <c r="AP268">
        <v>1</v>
      </c>
      <c r="AQ268">
        <v>1</v>
      </c>
      <c r="AR268">
        <v>0</v>
      </c>
      <c r="AS268" t="s">
        <v>3</v>
      </c>
      <c r="AT268">
        <v>39.979999999999997</v>
      </c>
      <c r="AU268" t="s">
        <v>39</v>
      </c>
      <c r="AV268">
        <v>1</v>
      </c>
      <c r="AW268">
        <v>2</v>
      </c>
      <c r="AX268">
        <v>32952792</v>
      </c>
      <c r="AY268">
        <v>1</v>
      </c>
      <c r="AZ268">
        <v>0</v>
      </c>
      <c r="BA268">
        <v>268</v>
      </c>
      <c r="BB268">
        <v>1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18533.528599999998</v>
      </c>
      <c r="BN268">
        <v>39.979999999999997</v>
      </c>
      <c r="BO268">
        <v>0</v>
      </c>
      <c r="BP268">
        <v>1</v>
      </c>
      <c r="BQ268">
        <v>0</v>
      </c>
      <c r="BR268">
        <v>0</v>
      </c>
      <c r="BS268">
        <v>0</v>
      </c>
      <c r="BT268">
        <v>21313.557889999996</v>
      </c>
      <c r="BU268">
        <v>45.97699999999999</v>
      </c>
      <c r="BV268">
        <v>0</v>
      </c>
      <c r="BW268">
        <v>1</v>
      </c>
      <c r="CU268">
        <f>ROUND(AT268*Source!I372*AH268*AL268,2)</f>
        <v>0</v>
      </c>
      <c r="CV268">
        <f>ROUND(Y268*Source!I372,7)</f>
        <v>0</v>
      </c>
      <c r="CW268">
        <v>0</v>
      </c>
      <c r="CX268">
        <f>ROUND(Y268*Source!I372,7)</f>
        <v>0</v>
      </c>
      <c r="CY268">
        <f>AD268</f>
        <v>463.57</v>
      </c>
      <c r="CZ268">
        <f>AH268</f>
        <v>463.57</v>
      </c>
      <c r="DA268">
        <f>AL268</f>
        <v>1</v>
      </c>
      <c r="DB268">
        <f>ROUND((ROUND(AT268*CZ268,2)*ROUND(1.15,7)),6)</f>
        <v>21313.559499999999</v>
      </c>
      <c r="DC268">
        <f>ROUND((ROUND(AT268*AG268,2)*ROUND(1.15,7)),6)</f>
        <v>0</v>
      </c>
      <c r="DD268" t="s">
        <v>3</v>
      </c>
      <c r="DE268" t="s">
        <v>3</v>
      </c>
      <c r="DF268">
        <f t="shared" si="106"/>
        <v>0</v>
      </c>
      <c r="DG268">
        <f>ROUND(ROUND(AF268,2)*CX268,2)</f>
        <v>0</v>
      </c>
      <c r="DH268">
        <f t="shared" si="103"/>
        <v>0</v>
      </c>
      <c r="DI268">
        <f t="shared" si="104"/>
        <v>0</v>
      </c>
      <c r="DJ268">
        <f>DI268</f>
        <v>0</v>
      </c>
      <c r="DK268">
        <v>1</v>
      </c>
      <c r="DL268" t="s">
        <v>3</v>
      </c>
      <c r="DM268">
        <v>0</v>
      </c>
      <c r="DN268" t="s">
        <v>3</v>
      </c>
      <c r="DO268">
        <v>0</v>
      </c>
    </row>
    <row r="269" spans="1:119" x14ac:dyDescent="0.2">
      <c r="A269">
        <f>ROW(Source!A372)</f>
        <v>372</v>
      </c>
      <c r="B269">
        <v>32945098</v>
      </c>
      <c r="C269">
        <v>32952782</v>
      </c>
      <c r="D269">
        <v>25847946</v>
      </c>
      <c r="E269">
        <v>114</v>
      </c>
      <c r="F269">
        <v>1</v>
      </c>
      <c r="G269">
        <v>1</v>
      </c>
      <c r="H269">
        <v>1</v>
      </c>
      <c r="I269" t="s">
        <v>849</v>
      </c>
      <c r="J269" t="s">
        <v>3</v>
      </c>
      <c r="K269" t="s">
        <v>850</v>
      </c>
      <c r="L269">
        <v>1191</v>
      </c>
      <c r="N269">
        <v>1013</v>
      </c>
      <c r="O269" t="s">
        <v>848</v>
      </c>
      <c r="P269" t="s">
        <v>848</v>
      </c>
      <c r="Q269">
        <v>1</v>
      </c>
      <c r="W269">
        <v>0</v>
      </c>
      <c r="X269">
        <v>-1417349443</v>
      </c>
      <c r="Y269">
        <f>(AT269*ROUND(1.25,7))</f>
        <v>0.13750000000000001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1</v>
      </c>
      <c r="AJ269">
        <v>1</v>
      </c>
      <c r="AK269">
        <v>1</v>
      </c>
      <c r="AL269">
        <v>1</v>
      </c>
      <c r="AM269">
        <v>-2</v>
      </c>
      <c r="AN269">
        <v>0</v>
      </c>
      <c r="AO269">
        <v>0</v>
      </c>
      <c r="AP269">
        <v>1</v>
      </c>
      <c r="AQ269">
        <v>1</v>
      </c>
      <c r="AR269">
        <v>0</v>
      </c>
      <c r="AS269" t="s">
        <v>3</v>
      </c>
      <c r="AT269">
        <v>0.11</v>
      </c>
      <c r="AU269" t="s">
        <v>38</v>
      </c>
      <c r="AV269">
        <v>2</v>
      </c>
      <c r="AW269">
        <v>2</v>
      </c>
      <c r="AX269">
        <v>32952793</v>
      </c>
      <c r="AY269">
        <v>1</v>
      </c>
      <c r="AZ269">
        <v>0</v>
      </c>
      <c r="BA269">
        <v>269</v>
      </c>
      <c r="BB269">
        <v>1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CV269">
        <v>0</v>
      </c>
      <c r="CW269">
        <v>0</v>
      </c>
      <c r="CX269">
        <f>ROUND(Y269*Source!I372,7)</f>
        <v>0</v>
      </c>
      <c r="CY269">
        <f>AD269</f>
        <v>0</v>
      </c>
      <c r="CZ269">
        <f>AH269</f>
        <v>0</v>
      </c>
      <c r="DA269">
        <f>AL269</f>
        <v>1</v>
      </c>
      <c r="DB269">
        <f>ROUND((ROUND(AT269*CZ269,2)*ROUND(1.25,7)),6)</f>
        <v>0</v>
      </c>
      <c r="DC269">
        <f>ROUND((ROUND(AT269*AG269,2)*ROUND(1.25,7)),6)</f>
        <v>0</v>
      </c>
      <c r="DD269" t="s">
        <v>3</v>
      </c>
      <c r="DE269" t="s">
        <v>3</v>
      </c>
      <c r="DF269">
        <f t="shared" si="106"/>
        <v>0</v>
      </c>
      <c r="DG269">
        <f>ROUND(ROUND(AF269,2)*CX269,2)</f>
        <v>0</v>
      </c>
      <c r="DH269">
        <f t="shared" si="103"/>
        <v>0</v>
      </c>
      <c r="DI269">
        <f t="shared" si="104"/>
        <v>0</v>
      </c>
      <c r="DJ269">
        <f>DI269</f>
        <v>0</v>
      </c>
      <c r="DK269">
        <v>0</v>
      </c>
      <c r="DL269" t="s">
        <v>3</v>
      </c>
      <c r="DM269">
        <v>0</v>
      </c>
      <c r="DN269" t="s">
        <v>3</v>
      </c>
      <c r="DO269">
        <v>0</v>
      </c>
    </row>
    <row r="270" spans="1:119" x14ac:dyDescent="0.2">
      <c r="A270">
        <f>ROW(Source!A372)</f>
        <v>372</v>
      </c>
      <c r="B270">
        <v>32945098</v>
      </c>
      <c r="C270">
        <v>32952782</v>
      </c>
      <c r="D270">
        <v>31966100</v>
      </c>
      <c r="E270">
        <v>1</v>
      </c>
      <c r="F270">
        <v>1</v>
      </c>
      <c r="G270">
        <v>1</v>
      </c>
      <c r="H270">
        <v>2</v>
      </c>
      <c r="I270" t="s">
        <v>905</v>
      </c>
      <c r="J270" t="s">
        <v>906</v>
      </c>
      <c r="K270" t="s">
        <v>907</v>
      </c>
      <c r="L270">
        <v>1368</v>
      </c>
      <c r="N270">
        <v>1011</v>
      </c>
      <c r="O270" t="s">
        <v>854</v>
      </c>
      <c r="P270" t="s">
        <v>854</v>
      </c>
      <c r="Q270">
        <v>1</v>
      </c>
      <c r="W270">
        <v>0</v>
      </c>
      <c r="X270">
        <v>-1850480532</v>
      </c>
      <c r="Y270">
        <f>(AT270*ROUND(1.25,7))</f>
        <v>1.2500000000000001E-2</v>
      </c>
      <c r="AA270">
        <v>0</v>
      </c>
      <c r="AB270">
        <v>45</v>
      </c>
      <c r="AC270">
        <v>446.68</v>
      </c>
      <c r="AD270">
        <v>0</v>
      </c>
      <c r="AE270">
        <v>0</v>
      </c>
      <c r="AF270">
        <v>30.61</v>
      </c>
      <c r="AG270">
        <v>446.68</v>
      </c>
      <c r="AH270">
        <v>0</v>
      </c>
      <c r="AI270">
        <v>1</v>
      </c>
      <c r="AJ270">
        <v>1.47</v>
      </c>
      <c r="AK270">
        <v>1</v>
      </c>
      <c r="AL270">
        <v>1</v>
      </c>
      <c r="AM270">
        <v>2</v>
      </c>
      <c r="AN270">
        <v>0</v>
      </c>
      <c r="AO270">
        <v>0</v>
      </c>
      <c r="AP270">
        <v>1</v>
      </c>
      <c r="AQ270">
        <v>1</v>
      </c>
      <c r="AR270">
        <v>0</v>
      </c>
      <c r="AS270" t="s">
        <v>3</v>
      </c>
      <c r="AT270">
        <v>0.01</v>
      </c>
      <c r="AU270" t="s">
        <v>38</v>
      </c>
      <c r="AV270">
        <v>1</v>
      </c>
      <c r="AW270">
        <v>2</v>
      </c>
      <c r="AX270">
        <v>32952794</v>
      </c>
      <c r="AY270">
        <v>1</v>
      </c>
      <c r="AZ270">
        <v>0</v>
      </c>
      <c r="BA270">
        <v>270</v>
      </c>
      <c r="BB270">
        <v>1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0.30609999999999998</v>
      </c>
      <c r="BL270">
        <v>4.4668000000000001</v>
      </c>
      <c r="BM270">
        <v>0</v>
      </c>
      <c r="BN270">
        <v>0</v>
      </c>
      <c r="BO270">
        <v>0.01</v>
      </c>
      <c r="BP270">
        <v>1</v>
      </c>
      <c r="BQ270">
        <v>0</v>
      </c>
      <c r="BR270">
        <v>0.38262499999999999</v>
      </c>
      <c r="BS270">
        <v>5.5835000000000008</v>
      </c>
      <c r="BT270">
        <v>0</v>
      </c>
      <c r="BU270">
        <v>0</v>
      </c>
      <c r="BV270">
        <v>1.2500000000000001E-2</v>
      </c>
      <c r="BW270">
        <v>1</v>
      </c>
      <c r="CV270">
        <v>0</v>
      </c>
      <c r="CW270">
        <f>ROUND(Y270*Source!I372*DO270,7)</f>
        <v>0</v>
      </c>
      <c r="CX270">
        <f>ROUND(Y270*Source!I372,7)</f>
        <v>0</v>
      </c>
      <c r="CY270">
        <f>AB270</f>
        <v>45</v>
      </c>
      <c r="CZ270">
        <f>AF270</f>
        <v>30.61</v>
      </c>
      <c r="DA270">
        <f>AJ270</f>
        <v>1.47</v>
      </c>
      <c r="DB270">
        <f>ROUND((ROUND(AT270*CZ270,2)*ROUND(1.25,7)),6)</f>
        <v>0.38750000000000001</v>
      </c>
      <c r="DC270">
        <f>ROUND((ROUND(AT270*AG270,2)*ROUND(1.25,7)),6)</f>
        <v>5.5875000000000004</v>
      </c>
      <c r="DD270" t="s">
        <v>3</v>
      </c>
      <c r="DE270" t="s">
        <v>3</v>
      </c>
      <c r="DF270">
        <f t="shared" si="106"/>
        <v>0</v>
      </c>
      <c r="DG270">
        <f>ROUND(ROUND(AF270*AJ270,2)*CX270,2)</f>
        <v>0</v>
      </c>
      <c r="DH270">
        <f t="shared" si="103"/>
        <v>0</v>
      </c>
      <c r="DI270">
        <f t="shared" si="104"/>
        <v>0</v>
      </c>
      <c r="DJ270">
        <f>DG270+DH270</f>
        <v>0</v>
      </c>
      <c r="DK270">
        <v>0</v>
      </c>
      <c r="DL270" t="s">
        <v>855</v>
      </c>
      <c r="DM270">
        <v>3</v>
      </c>
      <c r="DN270" t="s">
        <v>848</v>
      </c>
      <c r="DO270">
        <v>1</v>
      </c>
    </row>
    <row r="271" spans="1:119" x14ac:dyDescent="0.2">
      <c r="A271">
        <f>ROW(Source!A372)</f>
        <v>372</v>
      </c>
      <c r="B271">
        <v>32945098</v>
      </c>
      <c r="C271">
        <v>32952782</v>
      </c>
      <c r="D271">
        <v>31966811</v>
      </c>
      <c r="E271">
        <v>1</v>
      </c>
      <c r="F271">
        <v>1</v>
      </c>
      <c r="G271">
        <v>1</v>
      </c>
      <c r="H271">
        <v>2</v>
      </c>
      <c r="I271" t="s">
        <v>858</v>
      </c>
      <c r="J271" t="s">
        <v>859</v>
      </c>
      <c r="K271" t="s">
        <v>860</v>
      </c>
      <c r="L271">
        <v>1368</v>
      </c>
      <c r="N271">
        <v>1011</v>
      </c>
      <c r="O271" t="s">
        <v>854</v>
      </c>
      <c r="P271" t="s">
        <v>854</v>
      </c>
      <c r="Q271">
        <v>1</v>
      </c>
      <c r="W271">
        <v>0</v>
      </c>
      <c r="X271">
        <v>-1152394969</v>
      </c>
      <c r="Y271">
        <f>(AT271*ROUND(1.25,7))</f>
        <v>0.125</v>
      </c>
      <c r="AA271">
        <v>0</v>
      </c>
      <c r="AB271">
        <v>605.36</v>
      </c>
      <c r="AC271">
        <v>502.98</v>
      </c>
      <c r="AD271">
        <v>0</v>
      </c>
      <c r="AE271">
        <v>0</v>
      </c>
      <c r="AF271">
        <v>605.36</v>
      </c>
      <c r="AG271">
        <v>502.98</v>
      </c>
      <c r="AH271">
        <v>0</v>
      </c>
      <c r="AI271">
        <v>1</v>
      </c>
      <c r="AJ271">
        <v>1</v>
      </c>
      <c r="AK271">
        <v>1</v>
      </c>
      <c r="AL271">
        <v>1</v>
      </c>
      <c r="AM271">
        <v>-2</v>
      </c>
      <c r="AN271">
        <v>0</v>
      </c>
      <c r="AO271">
        <v>0</v>
      </c>
      <c r="AP271">
        <v>1</v>
      </c>
      <c r="AQ271">
        <v>1</v>
      </c>
      <c r="AR271">
        <v>0</v>
      </c>
      <c r="AS271" t="s">
        <v>3</v>
      </c>
      <c r="AT271">
        <v>0.1</v>
      </c>
      <c r="AU271" t="s">
        <v>38</v>
      </c>
      <c r="AV271">
        <v>1</v>
      </c>
      <c r="AW271">
        <v>2</v>
      </c>
      <c r="AX271">
        <v>32952795</v>
      </c>
      <c r="AY271">
        <v>1</v>
      </c>
      <c r="AZ271">
        <v>0</v>
      </c>
      <c r="BA271">
        <v>271</v>
      </c>
      <c r="BB271">
        <v>1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60.536000000000001</v>
      </c>
      <c r="BL271">
        <v>50.298000000000002</v>
      </c>
      <c r="BM271">
        <v>0</v>
      </c>
      <c r="BN271">
        <v>0</v>
      </c>
      <c r="BO271">
        <v>0.1</v>
      </c>
      <c r="BP271">
        <v>1</v>
      </c>
      <c r="BQ271">
        <v>0</v>
      </c>
      <c r="BR271">
        <v>75.67</v>
      </c>
      <c r="BS271">
        <v>62.872500000000002</v>
      </c>
      <c r="BT271">
        <v>0</v>
      </c>
      <c r="BU271">
        <v>0</v>
      </c>
      <c r="BV271">
        <v>0.125</v>
      </c>
      <c r="BW271">
        <v>1</v>
      </c>
      <c r="CV271">
        <v>0</v>
      </c>
      <c r="CW271">
        <f>ROUND(Y271*Source!I372*DO271,7)</f>
        <v>0</v>
      </c>
      <c r="CX271">
        <f>ROUND(Y271*Source!I372,7)</f>
        <v>0</v>
      </c>
      <c r="CY271">
        <f>AB271</f>
        <v>605.36</v>
      </c>
      <c r="CZ271">
        <f>AF271</f>
        <v>605.36</v>
      </c>
      <c r="DA271">
        <f>AJ271</f>
        <v>1</v>
      </c>
      <c r="DB271">
        <f>ROUND((ROUND(AT271*CZ271,2)*ROUND(1.25,7)),6)</f>
        <v>75.674999999999997</v>
      </c>
      <c r="DC271">
        <f>ROUND((ROUND(AT271*AG271,2)*ROUND(1.25,7)),6)</f>
        <v>62.875</v>
      </c>
      <c r="DD271" t="s">
        <v>3</v>
      </c>
      <c r="DE271" t="s">
        <v>3</v>
      </c>
      <c r="DF271">
        <f t="shared" si="106"/>
        <v>0</v>
      </c>
      <c r="DG271">
        <f t="shared" ref="DG271:DG278" si="107">ROUND(ROUND(AF271,2)*CX271,2)</f>
        <v>0</v>
      </c>
      <c r="DH271">
        <f t="shared" si="103"/>
        <v>0</v>
      </c>
      <c r="DI271">
        <f t="shared" si="104"/>
        <v>0</v>
      </c>
      <c r="DJ271">
        <f>DG271+DH271</f>
        <v>0</v>
      </c>
      <c r="DK271">
        <v>1</v>
      </c>
      <c r="DL271" t="s">
        <v>861</v>
      </c>
      <c r="DM271">
        <v>4</v>
      </c>
      <c r="DN271" t="s">
        <v>848</v>
      </c>
      <c r="DO271">
        <v>1</v>
      </c>
    </row>
    <row r="272" spans="1:119" x14ac:dyDescent="0.2">
      <c r="A272">
        <f>ROW(Source!A372)</f>
        <v>372</v>
      </c>
      <c r="B272">
        <v>32945098</v>
      </c>
      <c r="C272">
        <v>32952782</v>
      </c>
      <c r="D272">
        <v>31913068</v>
      </c>
      <c r="E272">
        <v>1</v>
      </c>
      <c r="F272">
        <v>1</v>
      </c>
      <c r="G272">
        <v>1</v>
      </c>
      <c r="H272">
        <v>3</v>
      </c>
      <c r="I272" t="s">
        <v>888</v>
      </c>
      <c r="J272" t="s">
        <v>889</v>
      </c>
      <c r="K272" t="s">
        <v>890</v>
      </c>
      <c r="L272">
        <v>1327</v>
      </c>
      <c r="N272">
        <v>1005</v>
      </c>
      <c r="O272" t="s">
        <v>64</v>
      </c>
      <c r="P272" t="s">
        <v>64</v>
      </c>
      <c r="Q272">
        <v>1</v>
      </c>
      <c r="W272">
        <v>0</v>
      </c>
      <c r="X272">
        <v>-327118913</v>
      </c>
      <c r="Y272">
        <f t="shared" ref="Y272:Y282" si="108">AT272</f>
        <v>0.84</v>
      </c>
      <c r="AA272">
        <v>680.24</v>
      </c>
      <c r="AB272">
        <v>0</v>
      </c>
      <c r="AC272">
        <v>0</v>
      </c>
      <c r="AD272">
        <v>0</v>
      </c>
      <c r="AE272">
        <v>531.44000000000005</v>
      </c>
      <c r="AF272">
        <v>0</v>
      </c>
      <c r="AG272">
        <v>0</v>
      </c>
      <c r="AH272">
        <v>0</v>
      </c>
      <c r="AI272">
        <v>1.28</v>
      </c>
      <c r="AJ272">
        <v>1</v>
      </c>
      <c r="AK272">
        <v>1</v>
      </c>
      <c r="AL272">
        <v>1</v>
      </c>
      <c r="AM272">
        <v>2</v>
      </c>
      <c r="AN272">
        <v>0</v>
      </c>
      <c r="AO272">
        <v>0</v>
      </c>
      <c r="AP272">
        <v>0</v>
      </c>
      <c r="AQ272">
        <v>1</v>
      </c>
      <c r="AR272">
        <v>0</v>
      </c>
      <c r="AS272" t="s">
        <v>3</v>
      </c>
      <c r="AT272">
        <v>0.84</v>
      </c>
      <c r="AU272" t="s">
        <v>3</v>
      </c>
      <c r="AV272">
        <v>0</v>
      </c>
      <c r="AW272">
        <v>2</v>
      </c>
      <c r="AX272">
        <v>32952796</v>
      </c>
      <c r="AY272">
        <v>1</v>
      </c>
      <c r="AZ272">
        <v>0</v>
      </c>
      <c r="BA272">
        <v>272</v>
      </c>
      <c r="BB272">
        <v>1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446.40960000000001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1</v>
      </c>
      <c r="BQ272">
        <v>446.40960000000001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1</v>
      </c>
      <c r="CV272">
        <v>0</v>
      </c>
      <c r="CW272">
        <v>0</v>
      </c>
      <c r="CX272">
        <f>ROUND(Y272*Source!I372,7)</f>
        <v>0</v>
      </c>
      <c r="CY272">
        <f>AA272</f>
        <v>680.24</v>
      </c>
      <c r="CZ272">
        <f>AE272</f>
        <v>531.44000000000005</v>
      </c>
      <c r="DA272">
        <f>AI272</f>
        <v>1.28</v>
      </c>
      <c r="DB272">
        <f t="shared" ref="DB272:DB282" si="109">ROUND(ROUND(AT272*CZ272,2),6)</f>
        <v>446.41</v>
      </c>
      <c r="DC272">
        <f t="shared" ref="DC272:DC282" si="110">ROUND(ROUND(AT272*AG272,2),6)</f>
        <v>0</v>
      </c>
      <c r="DD272" t="s">
        <v>3</v>
      </c>
      <c r="DE272" t="s">
        <v>3</v>
      </c>
      <c r="DF272">
        <f>ROUND(ROUND(AE272*AI272,2)*CX272,2)</f>
        <v>0</v>
      </c>
      <c r="DG272">
        <f t="shared" si="107"/>
        <v>0</v>
      </c>
      <c r="DH272">
        <f t="shared" si="103"/>
        <v>0</v>
      </c>
      <c r="DI272">
        <f t="shared" si="104"/>
        <v>0</v>
      </c>
      <c r="DJ272">
        <f>DF272</f>
        <v>0</v>
      </c>
      <c r="DK272">
        <v>0</v>
      </c>
      <c r="DL272" t="s">
        <v>3</v>
      </c>
      <c r="DM272">
        <v>0</v>
      </c>
      <c r="DN272" t="s">
        <v>3</v>
      </c>
      <c r="DO272">
        <v>0</v>
      </c>
    </row>
    <row r="273" spans="1:119" x14ac:dyDescent="0.2">
      <c r="A273">
        <f>ROW(Source!A372)</f>
        <v>372</v>
      </c>
      <c r="B273">
        <v>32945098</v>
      </c>
      <c r="C273">
        <v>32952782</v>
      </c>
      <c r="D273">
        <v>31913418</v>
      </c>
      <c r="E273">
        <v>1</v>
      </c>
      <c r="F273">
        <v>1</v>
      </c>
      <c r="G273">
        <v>1</v>
      </c>
      <c r="H273">
        <v>3</v>
      </c>
      <c r="I273" t="s">
        <v>877</v>
      </c>
      <c r="J273" t="s">
        <v>878</v>
      </c>
      <c r="K273" t="s">
        <v>879</v>
      </c>
      <c r="L273">
        <v>1346</v>
      </c>
      <c r="N273">
        <v>1009</v>
      </c>
      <c r="O273" t="s">
        <v>68</v>
      </c>
      <c r="P273" t="s">
        <v>68</v>
      </c>
      <c r="Q273">
        <v>1</v>
      </c>
      <c r="W273">
        <v>0</v>
      </c>
      <c r="X273">
        <v>-130701290</v>
      </c>
      <c r="Y273">
        <f t="shared" si="108"/>
        <v>0.31</v>
      </c>
      <c r="AA273">
        <v>83.04</v>
      </c>
      <c r="AB273">
        <v>0</v>
      </c>
      <c r="AC273">
        <v>0</v>
      </c>
      <c r="AD273">
        <v>0</v>
      </c>
      <c r="AE273">
        <v>56.11</v>
      </c>
      <c r="AF273">
        <v>0</v>
      </c>
      <c r="AG273">
        <v>0</v>
      </c>
      <c r="AH273">
        <v>0</v>
      </c>
      <c r="AI273">
        <v>1.48</v>
      </c>
      <c r="AJ273">
        <v>1</v>
      </c>
      <c r="AK273">
        <v>1</v>
      </c>
      <c r="AL273">
        <v>1</v>
      </c>
      <c r="AM273">
        <v>2</v>
      </c>
      <c r="AN273">
        <v>0</v>
      </c>
      <c r="AO273">
        <v>0</v>
      </c>
      <c r="AP273">
        <v>0</v>
      </c>
      <c r="AQ273">
        <v>1</v>
      </c>
      <c r="AR273">
        <v>0</v>
      </c>
      <c r="AS273" t="s">
        <v>3</v>
      </c>
      <c r="AT273">
        <v>0.31</v>
      </c>
      <c r="AU273" t="s">
        <v>3</v>
      </c>
      <c r="AV273">
        <v>0</v>
      </c>
      <c r="AW273">
        <v>2</v>
      </c>
      <c r="AX273">
        <v>32952797</v>
      </c>
      <c r="AY273">
        <v>1</v>
      </c>
      <c r="AZ273">
        <v>0</v>
      </c>
      <c r="BA273">
        <v>273</v>
      </c>
      <c r="BB273">
        <v>1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17.394099999999998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1</v>
      </c>
      <c r="BQ273">
        <v>17.394099999999998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1</v>
      </c>
      <c r="CV273">
        <v>0</v>
      </c>
      <c r="CW273">
        <v>0</v>
      </c>
      <c r="CX273">
        <f>ROUND(Y273*Source!I372,7)</f>
        <v>0</v>
      </c>
      <c r="CY273">
        <f>AA273</f>
        <v>83.04</v>
      </c>
      <c r="CZ273">
        <f>AE273</f>
        <v>56.11</v>
      </c>
      <c r="DA273">
        <f>AI273</f>
        <v>1.48</v>
      </c>
      <c r="DB273">
        <f t="shared" si="109"/>
        <v>17.39</v>
      </c>
      <c r="DC273">
        <f t="shared" si="110"/>
        <v>0</v>
      </c>
      <c r="DD273" t="s">
        <v>3</v>
      </c>
      <c r="DE273" t="s">
        <v>3</v>
      </c>
      <c r="DF273">
        <f>ROUND(ROUND(AE273*AI273,2)*CX273,2)</f>
        <v>0</v>
      </c>
      <c r="DG273">
        <f t="shared" si="107"/>
        <v>0</v>
      </c>
      <c r="DH273">
        <f t="shared" si="103"/>
        <v>0</v>
      </c>
      <c r="DI273">
        <f t="shared" si="104"/>
        <v>0</v>
      </c>
      <c r="DJ273">
        <f>DF273</f>
        <v>0</v>
      </c>
      <c r="DK273">
        <v>0</v>
      </c>
      <c r="DL273" t="s">
        <v>3</v>
      </c>
      <c r="DM273">
        <v>0</v>
      </c>
      <c r="DN273" t="s">
        <v>3</v>
      </c>
      <c r="DO273">
        <v>0</v>
      </c>
    </row>
    <row r="274" spans="1:119" x14ac:dyDescent="0.2">
      <c r="A274">
        <f>ROW(Source!A372)</f>
        <v>372</v>
      </c>
      <c r="B274">
        <v>32945098</v>
      </c>
      <c r="C274">
        <v>32952782</v>
      </c>
      <c r="D274">
        <v>31842225</v>
      </c>
      <c r="E274">
        <v>114</v>
      </c>
      <c r="F274">
        <v>1</v>
      </c>
      <c r="G274">
        <v>1</v>
      </c>
      <c r="H274">
        <v>3</v>
      </c>
      <c r="I274" t="s">
        <v>187</v>
      </c>
      <c r="J274" t="s">
        <v>3</v>
      </c>
      <c r="K274" t="s">
        <v>188</v>
      </c>
      <c r="L274">
        <v>1348</v>
      </c>
      <c r="N274">
        <v>1009</v>
      </c>
      <c r="O274" t="s">
        <v>33</v>
      </c>
      <c r="P274" t="s">
        <v>33</v>
      </c>
      <c r="Q274">
        <v>1000</v>
      </c>
      <c r="W274">
        <v>0</v>
      </c>
      <c r="X274">
        <v>1853111044</v>
      </c>
      <c r="Y274">
        <f t="shared" si="108"/>
        <v>3.3000000000000002E-2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1</v>
      </c>
      <c r="AJ274">
        <v>1</v>
      </c>
      <c r="AK274">
        <v>1</v>
      </c>
      <c r="AL274">
        <v>1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 t="s">
        <v>3</v>
      </c>
      <c r="AT274">
        <v>3.3000000000000002E-2</v>
      </c>
      <c r="AU274" t="s">
        <v>3</v>
      </c>
      <c r="AV274">
        <v>0</v>
      </c>
      <c r="AW274">
        <v>2</v>
      </c>
      <c r="AX274">
        <v>32952798</v>
      </c>
      <c r="AY274">
        <v>1</v>
      </c>
      <c r="AZ274">
        <v>0</v>
      </c>
      <c r="BA274">
        <v>274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CV274">
        <v>0</v>
      </c>
      <c r="CW274">
        <v>0</v>
      </c>
      <c r="CX274">
        <f>ROUND(Y274*Source!I372,7)</f>
        <v>0</v>
      </c>
      <c r="CY274">
        <f>AA274</f>
        <v>0</v>
      </c>
      <c r="CZ274">
        <f>AE274</f>
        <v>0</v>
      </c>
      <c r="DA274">
        <f>AI274</f>
        <v>1</v>
      </c>
      <c r="DB274">
        <f t="shared" si="109"/>
        <v>0</v>
      </c>
      <c r="DC274">
        <f t="shared" si="110"/>
        <v>0</v>
      </c>
      <c r="DD274" t="s">
        <v>3</v>
      </c>
      <c r="DE274" t="s">
        <v>3</v>
      </c>
      <c r="DF274">
        <f>ROUND(ROUND(AE274,2)*CX274,2)</f>
        <v>0</v>
      </c>
      <c r="DG274">
        <f t="shared" si="107"/>
        <v>0</v>
      </c>
      <c r="DH274">
        <f t="shared" si="103"/>
        <v>0</v>
      </c>
      <c r="DI274">
        <f t="shared" si="104"/>
        <v>0</v>
      </c>
      <c r="DJ274">
        <f>DF274</f>
        <v>0</v>
      </c>
      <c r="DK274">
        <v>0</v>
      </c>
      <c r="DL274" t="s">
        <v>3</v>
      </c>
      <c r="DM274">
        <v>0</v>
      </c>
      <c r="DN274" t="s">
        <v>3</v>
      </c>
      <c r="DO274">
        <v>0</v>
      </c>
    </row>
    <row r="275" spans="1:119" x14ac:dyDescent="0.2">
      <c r="A275">
        <f>ROW(Source!A372)</f>
        <v>372</v>
      </c>
      <c r="B275">
        <v>32945098</v>
      </c>
      <c r="C275">
        <v>32952782</v>
      </c>
      <c r="D275">
        <v>31842243</v>
      </c>
      <c r="E275">
        <v>114</v>
      </c>
      <c r="F275">
        <v>1</v>
      </c>
      <c r="G275">
        <v>1</v>
      </c>
      <c r="H275">
        <v>3</v>
      </c>
      <c r="I275" t="s">
        <v>190</v>
      </c>
      <c r="J275" t="s">
        <v>3</v>
      </c>
      <c r="K275" t="s">
        <v>191</v>
      </c>
      <c r="L275">
        <v>1348</v>
      </c>
      <c r="N275">
        <v>1009</v>
      </c>
      <c r="O275" t="s">
        <v>33</v>
      </c>
      <c r="P275" t="s">
        <v>33</v>
      </c>
      <c r="Q275">
        <v>1000</v>
      </c>
      <c r="W275">
        <v>0</v>
      </c>
      <c r="X275">
        <v>696686784</v>
      </c>
      <c r="Y275">
        <f t="shared" si="108"/>
        <v>2.1999999999999999E-2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1</v>
      </c>
      <c r="AJ275">
        <v>1</v>
      </c>
      <c r="AK275">
        <v>1</v>
      </c>
      <c r="AL275">
        <v>1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 t="s">
        <v>3</v>
      </c>
      <c r="AT275">
        <v>2.1999999999999999E-2</v>
      </c>
      <c r="AU275" t="s">
        <v>3</v>
      </c>
      <c r="AV275">
        <v>0</v>
      </c>
      <c r="AW275">
        <v>2</v>
      </c>
      <c r="AX275">
        <v>32952799</v>
      </c>
      <c r="AY275">
        <v>1</v>
      </c>
      <c r="AZ275">
        <v>0</v>
      </c>
      <c r="BA275">
        <v>275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CV275">
        <v>0</v>
      </c>
      <c r="CW275">
        <v>0</v>
      </c>
      <c r="CX275">
        <f>ROUND(Y275*Source!I372,7)</f>
        <v>0</v>
      </c>
      <c r="CY275">
        <f>AA275</f>
        <v>0</v>
      </c>
      <c r="CZ275">
        <f>AE275</f>
        <v>0</v>
      </c>
      <c r="DA275">
        <f>AI275</f>
        <v>1</v>
      </c>
      <c r="DB275">
        <f t="shared" si="109"/>
        <v>0</v>
      </c>
      <c r="DC275">
        <f t="shared" si="110"/>
        <v>0</v>
      </c>
      <c r="DD275" t="s">
        <v>3</v>
      </c>
      <c r="DE275" t="s">
        <v>3</v>
      </c>
      <c r="DF275">
        <f>ROUND(ROUND(AE275,2)*CX275,2)</f>
        <v>0</v>
      </c>
      <c r="DG275">
        <f t="shared" si="107"/>
        <v>0</v>
      </c>
      <c r="DH275">
        <f t="shared" si="103"/>
        <v>0</v>
      </c>
      <c r="DI275">
        <f t="shared" si="104"/>
        <v>0</v>
      </c>
      <c r="DJ275">
        <f>DF275</f>
        <v>0</v>
      </c>
      <c r="DK275">
        <v>0</v>
      </c>
      <c r="DL275" t="s">
        <v>3</v>
      </c>
      <c r="DM275">
        <v>0</v>
      </c>
      <c r="DN275" t="s">
        <v>3</v>
      </c>
      <c r="DO275">
        <v>0</v>
      </c>
    </row>
    <row r="276" spans="1:119" x14ac:dyDescent="0.2">
      <c r="A276">
        <f>ROW(Source!A372)</f>
        <v>372</v>
      </c>
      <c r="B276">
        <v>32945098</v>
      </c>
      <c r="C276">
        <v>32952782</v>
      </c>
      <c r="D276">
        <v>31932255</v>
      </c>
      <c r="E276">
        <v>1</v>
      </c>
      <c r="F276">
        <v>1</v>
      </c>
      <c r="G276">
        <v>1</v>
      </c>
      <c r="H276">
        <v>3</v>
      </c>
      <c r="I276" t="s">
        <v>908</v>
      </c>
      <c r="J276" t="s">
        <v>909</v>
      </c>
      <c r="K276" t="s">
        <v>910</v>
      </c>
      <c r="L276">
        <v>1348</v>
      </c>
      <c r="N276">
        <v>1009</v>
      </c>
      <c r="O276" t="s">
        <v>33</v>
      </c>
      <c r="P276" t="s">
        <v>33</v>
      </c>
      <c r="Q276">
        <v>1000</v>
      </c>
      <c r="W276">
        <v>0</v>
      </c>
      <c r="X276">
        <v>1165994073</v>
      </c>
      <c r="Y276">
        <f t="shared" si="108"/>
        <v>5.4999999999999997E-3</v>
      </c>
      <c r="AA276">
        <v>77601.789999999994</v>
      </c>
      <c r="AB276">
        <v>0</v>
      </c>
      <c r="AC276">
        <v>0</v>
      </c>
      <c r="AD276">
        <v>0</v>
      </c>
      <c r="AE276">
        <v>52790.33</v>
      </c>
      <c r="AF276">
        <v>0</v>
      </c>
      <c r="AG276">
        <v>0</v>
      </c>
      <c r="AH276">
        <v>0</v>
      </c>
      <c r="AI276">
        <v>1.47</v>
      </c>
      <c r="AJ276">
        <v>1</v>
      </c>
      <c r="AK276">
        <v>1</v>
      </c>
      <c r="AL276">
        <v>1</v>
      </c>
      <c r="AM276">
        <v>2</v>
      </c>
      <c r="AN276">
        <v>0</v>
      </c>
      <c r="AO276">
        <v>0</v>
      </c>
      <c r="AP276">
        <v>0</v>
      </c>
      <c r="AQ276">
        <v>1</v>
      </c>
      <c r="AR276">
        <v>0</v>
      </c>
      <c r="AS276" t="s">
        <v>3</v>
      </c>
      <c r="AT276">
        <v>5.4999999999999997E-3</v>
      </c>
      <c r="AU276" t="s">
        <v>3</v>
      </c>
      <c r="AV276">
        <v>0</v>
      </c>
      <c r="AW276">
        <v>2</v>
      </c>
      <c r="AX276">
        <v>32952800</v>
      </c>
      <c r="AY276">
        <v>1</v>
      </c>
      <c r="AZ276">
        <v>0</v>
      </c>
      <c r="BA276">
        <v>276</v>
      </c>
      <c r="BB276">
        <v>1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290.34681499999999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1</v>
      </c>
      <c r="BQ276">
        <v>290.34681499999999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1</v>
      </c>
      <c r="CV276">
        <v>0</v>
      </c>
      <c r="CW276">
        <v>0</v>
      </c>
      <c r="CX276">
        <f>ROUND(Y276*Source!I372,7)</f>
        <v>0</v>
      </c>
      <c r="CY276">
        <f>AA276</f>
        <v>77601.789999999994</v>
      </c>
      <c r="CZ276">
        <f>AE276</f>
        <v>52790.33</v>
      </c>
      <c r="DA276">
        <f>AI276</f>
        <v>1.47</v>
      </c>
      <c r="DB276">
        <f t="shared" si="109"/>
        <v>290.35000000000002</v>
      </c>
      <c r="DC276">
        <f t="shared" si="110"/>
        <v>0</v>
      </c>
      <c r="DD276" t="s">
        <v>3</v>
      </c>
      <c r="DE276" t="s">
        <v>3</v>
      </c>
      <c r="DF276">
        <f>ROUND(ROUND(AE276*AI276,2)*CX276,2)</f>
        <v>0</v>
      </c>
      <c r="DG276">
        <f t="shared" si="107"/>
        <v>0</v>
      </c>
      <c r="DH276">
        <f t="shared" si="103"/>
        <v>0</v>
      </c>
      <c r="DI276">
        <f t="shared" si="104"/>
        <v>0</v>
      </c>
      <c r="DJ276">
        <f>DF276</f>
        <v>0</v>
      </c>
      <c r="DK276">
        <v>0</v>
      </c>
      <c r="DL276" t="s">
        <v>3</v>
      </c>
      <c r="DM276">
        <v>0</v>
      </c>
      <c r="DN276" t="s">
        <v>3</v>
      </c>
      <c r="DO276">
        <v>0</v>
      </c>
    </row>
    <row r="277" spans="1:119" x14ac:dyDescent="0.2">
      <c r="A277">
        <f>ROW(Source!A412)</f>
        <v>412</v>
      </c>
      <c r="B277">
        <v>32945098</v>
      </c>
      <c r="C277">
        <v>32952873</v>
      </c>
      <c r="D277">
        <v>31838350</v>
      </c>
      <c r="E277">
        <v>114</v>
      </c>
      <c r="F277">
        <v>1</v>
      </c>
      <c r="G277">
        <v>1</v>
      </c>
      <c r="H277">
        <v>1</v>
      </c>
      <c r="I277" t="s">
        <v>846</v>
      </c>
      <c r="J277" t="s">
        <v>3</v>
      </c>
      <c r="K277" t="s">
        <v>847</v>
      </c>
      <c r="L277">
        <v>1191</v>
      </c>
      <c r="N277">
        <v>1013</v>
      </c>
      <c r="O277" t="s">
        <v>848</v>
      </c>
      <c r="P277" t="s">
        <v>848</v>
      </c>
      <c r="Q277">
        <v>1</v>
      </c>
      <c r="W277">
        <v>0</v>
      </c>
      <c r="X277">
        <v>370475345</v>
      </c>
      <c r="Y277">
        <f t="shared" si="108"/>
        <v>11.39</v>
      </c>
      <c r="AA277">
        <v>0</v>
      </c>
      <c r="AB277">
        <v>0</v>
      </c>
      <c r="AC277">
        <v>0</v>
      </c>
      <c r="AD277">
        <v>409.14</v>
      </c>
      <c r="AE277">
        <v>0</v>
      </c>
      <c r="AF277">
        <v>0</v>
      </c>
      <c r="AG277">
        <v>0</v>
      </c>
      <c r="AH277">
        <v>409.14</v>
      </c>
      <c r="AI277">
        <v>1</v>
      </c>
      <c r="AJ277">
        <v>1</v>
      </c>
      <c r="AK277">
        <v>1</v>
      </c>
      <c r="AL277">
        <v>1</v>
      </c>
      <c r="AM277">
        <v>-2</v>
      </c>
      <c r="AN277">
        <v>0</v>
      </c>
      <c r="AO277">
        <v>0</v>
      </c>
      <c r="AP277">
        <v>0</v>
      </c>
      <c r="AQ277">
        <v>1</v>
      </c>
      <c r="AR277">
        <v>0</v>
      </c>
      <c r="AS277" t="s">
        <v>3</v>
      </c>
      <c r="AT277">
        <v>11.39</v>
      </c>
      <c r="AU277" t="s">
        <v>3</v>
      </c>
      <c r="AV277">
        <v>1</v>
      </c>
      <c r="AW277">
        <v>2</v>
      </c>
      <c r="AX277">
        <v>32952874</v>
      </c>
      <c r="AY277">
        <v>1</v>
      </c>
      <c r="AZ277">
        <v>0</v>
      </c>
      <c r="BA277">
        <v>277</v>
      </c>
      <c r="BB277">
        <v>1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4660.1045999999997</v>
      </c>
      <c r="BN277">
        <v>11.39</v>
      </c>
      <c r="BO277">
        <v>0</v>
      </c>
      <c r="BP277">
        <v>1</v>
      </c>
      <c r="BQ277">
        <v>0</v>
      </c>
      <c r="BR277">
        <v>0</v>
      </c>
      <c r="BS277">
        <v>0</v>
      </c>
      <c r="BT277">
        <v>4660.1045999999997</v>
      </c>
      <c r="BU277">
        <v>11.39</v>
      </c>
      <c r="BV277">
        <v>0</v>
      </c>
      <c r="BW277">
        <v>1</v>
      </c>
      <c r="CU277">
        <f>ROUND(AT277*Source!I412*AH277*AL277,2)</f>
        <v>0</v>
      </c>
      <c r="CV277">
        <f>ROUND(Y277*Source!I412,7)</f>
        <v>0</v>
      </c>
      <c r="CW277">
        <v>0</v>
      </c>
      <c r="CX277">
        <f>ROUND(Y277*Source!I412,7)</f>
        <v>0</v>
      </c>
      <c r="CY277">
        <f>AD277</f>
        <v>409.14</v>
      </c>
      <c r="CZ277">
        <f>AH277</f>
        <v>409.14</v>
      </c>
      <c r="DA277">
        <f>AL277</f>
        <v>1</v>
      </c>
      <c r="DB277">
        <f t="shared" si="109"/>
        <v>4660.1000000000004</v>
      </c>
      <c r="DC277">
        <f t="shared" si="110"/>
        <v>0</v>
      </c>
      <c r="DD277" t="s">
        <v>3</v>
      </c>
      <c r="DE277" t="s">
        <v>3</v>
      </c>
      <c r="DF277">
        <f t="shared" ref="DF277:DF297" si="111">ROUND(ROUND(AE277,2)*CX277,2)</f>
        <v>0</v>
      </c>
      <c r="DG277">
        <f t="shared" si="107"/>
        <v>0</v>
      </c>
      <c r="DH277">
        <f t="shared" si="103"/>
        <v>0</v>
      </c>
      <c r="DI277">
        <f t="shared" si="104"/>
        <v>0</v>
      </c>
      <c r="DJ277">
        <f>DI277</f>
        <v>0</v>
      </c>
      <c r="DK277">
        <v>1</v>
      </c>
      <c r="DL277" t="s">
        <v>3</v>
      </c>
      <c r="DM277">
        <v>0</v>
      </c>
      <c r="DN277" t="s">
        <v>3</v>
      </c>
      <c r="DO277">
        <v>0</v>
      </c>
    </row>
    <row r="278" spans="1:119" x14ac:dyDescent="0.2">
      <c r="A278">
        <f>ROW(Source!A412)</f>
        <v>412</v>
      </c>
      <c r="B278">
        <v>32945098</v>
      </c>
      <c r="C278">
        <v>32952873</v>
      </c>
      <c r="D278">
        <v>31838589</v>
      </c>
      <c r="E278">
        <v>114</v>
      </c>
      <c r="F278">
        <v>1</v>
      </c>
      <c r="G278">
        <v>1</v>
      </c>
      <c r="H278">
        <v>1</v>
      </c>
      <c r="I278" t="s">
        <v>849</v>
      </c>
      <c r="J278" t="s">
        <v>3</v>
      </c>
      <c r="K278" t="s">
        <v>850</v>
      </c>
      <c r="L278">
        <v>1191</v>
      </c>
      <c r="N278">
        <v>1013</v>
      </c>
      <c r="O278" t="s">
        <v>848</v>
      </c>
      <c r="P278" t="s">
        <v>848</v>
      </c>
      <c r="Q278">
        <v>1</v>
      </c>
      <c r="W278">
        <v>0</v>
      </c>
      <c r="X278">
        <v>-1417349443</v>
      </c>
      <c r="Y278">
        <f t="shared" si="108"/>
        <v>0.13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1</v>
      </c>
      <c r="AJ278">
        <v>1</v>
      </c>
      <c r="AK278">
        <v>1</v>
      </c>
      <c r="AL278">
        <v>1</v>
      </c>
      <c r="AM278">
        <v>-2</v>
      </c>
      <c r="AN278">
        <v>0</v>
      </c>
      <c r="AO278">
        <v>0</v>
      </c>
      <c r="AP278">
        <v>0</v>
      </c>
      <c r="AQ278">
        <v>1</v>
      </c>
      <c r="AR278">
        <v>0</v>
      </c>
      <c r="AS278" t="s">
        <v>3</v>
      </c>
      <c r="AT278">
        <v>0.13</v>
      </c>
      <c r="AU278" t="s">
        <v>3</v>
      </c>
      <c r="AV278">
        <v>2</v>
      </c>
      <c r="AW278">
        <v>2</v>
      </c>
      <c r="AX278">
        <v>32952875</v>
      </c>
      <c r="AY278">
        <v>1</v>
      </c>
      <c r="AZ278">
        <v>0</v>
      </c>
      <c r="BA278">
        <v>278</v>
      </c>
      <c r="BB278">
        <v>1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CV278">
        <v>0</v>
      </c>
      <c r="CW278">
        <v>0</v>
      </c>
      <c r="CX278">
        <f>ROUND(Y278*Source!I412,7)</f>
        <v>0</v>
      </c>
      <c r="CY278">
        <f>AD278</f>
        <v>0</v>
      </c>
      <c r="CZ278">
        <f>AH278</f>
        <v>0</v>
      </c>
      <c r="DA278">
        <f>AL278</f>
        <v>1</v>
      </c>
      <c r="DB278">
        <f t="shared" si="109"/>
        <v>0</v>
      </c>
      <c r="DC278">
        <f t="shared" si="110"/>
        <v>0</v>
      </c>
      <c r="DD278" t="s">
        <v>3</v>
      </c>
      <c r="DE278" t="s">
        <v>3</v>
      </c>
      <c r="DF278">
        <f t="shared" si="111"/>
        <v>0</v>
      </c>
      <c r="DG278">
        <f t="shared" si="107"/>
        <v>0</v>
      </c>
      <c r="DH278">
        <f t="shared" si="103"/>
        <v>0</v>
      </c>
      <c r="DI278">
        <f t="shared" si="104"/>
        <v>0</v>
      </c>
      <c r="DJ278">
        <f>DI278</f>
        <v>0</v>
      </c>
      <c r="DK278">
        <v>0</v>
      </c>
      <c r="DL278" t="s">
        <v>3</v>
      </c>
      <c r="DM278">
        <v>0</v>
      </c>
      <c r="DN278" t="s">
        <v>3</v>
      </c>
      <c r="DO278">
        <v>0</v>
      </c>
    </row>
    <row r="279" spans="1:119" x14ac:dyDescent="0.2">
      <c r="A279">
        <f>ROW(Source!A412)</f>
        <v>412</v>
      </c>
      <c r="B279">
        <v>32945098</v>
      </c>
      <c r="C279">
        <v>32952873</v>
      </c>
      <c r="D279">
        <v>31966102</v>
      </c>
      <c r="E279">
        <v>1</v>
      </c>
      <c r="F279">
        <v>1</v>
      </c>
      <c r="G279">
        <v>1</v>
      </c>
      <c r="H279">
        <v>2</v>
      </c>
      <c r="I279" t="s">
        <v>851</v>
      </c>
      <c r="J279" t="s">
        <v>852</v>
      </c>
      <c r="K279" t="s">
        <v>853</v>
      </c>
      <c r="L279">
        <v>1368</v>
      </c>
      <c r="N279">
        <v>1011</v>
      </c>
      <c r="O279" t="s">
        <v>854</v>
      </c>
      <c r="P279" t="s">
        <v>854</v>
      </c>
      <c r="Q279">
        <v>1</v>
      </c>
      <c r="W279">
        <v>0</v>
      </c>
      <c r="X279">
        <v>-92307625</v>
      </c>
      <c r="Y279">
        <f t="shared" si="108"/>
        <v>0.13</v>
      </c>
      <c r="AA279">
        <v>0</v>
      </c>
      <c r="AB279">
        <v>54.86</v>
      </c>
      <c r="AC279">
        <v>446.68</v>
      </c>
      <c r="AD279">
        <v>0</v>
      </c>
      <c r="AE279">
        <v>0</v>
      </c>
      <c r="AF279">
        <v>37.32</v>
      </c>
      <c r="AG279">
        <v>446.68</v>
      </c>
      <c r="AH279">
        <v>0</v>
      </c>
      <c r="AI279">
        <v>1</v>
      </c>
      <c r="AJ279">
        <v>1.47</v>
      </c>
      <c r="AK279">
        <v>1</v>
      </c>
      <c r="AL279">
        <v>1</v>
      </c>
      <c r="AM279">
        <v>2</v>
      </c>
      <c r="AN279">
        <v>0</v>
      </c>
      <c r="AO279">
        <v>0</v>
      </c>
      <c r="AP279">
        <v>0</v>
      </c>
      <c r="AQ279">
        <v>1</v>
      </c>
      <c r="AR279">
        <v>0</v>
      </c>
      <c r="AS279" t="s">
        <v>3</v>
      </c>
      <c r="AT279">
        <v>0.13</v>
      </c>
      <c r="AU279" t="s">
        <v>3</v>
      </c>
      <c r="AV279">
        <v>1</v>
      </c>
      <c r="AW279">
        <v>2</v>
      </c>
      <c r="AX279">
        <v>32952876</v>
      </c>
      <c r="AY279">
        <v>1</v>
      </c>
      <c r="AZ279">
        <v>0</v>
      </c>
      <c r="BA279">
        <v>279</v>
      </c>
      <c r="BB279">
        <v>1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4.8516000000000004</v>
      </c>
      <c r="BL279">
        <v>58.068400000000004</v>
      </c>
      <c r="BM279">
        <v>0</v>
      </c>
      <c r="BN279">
        <v>0</v>
      </c>
      <c r="BO279">
        <v>0.13</v>
      </c>
      <c r="BP279">
        <v>1</v>
      </c>
      <c r="BQ279">
        <v>0</v>
      </c>
      <c r="BR279">
        <v>4.8516000000000004</v>
      </c>
      <c r="BS279">
        <v>58.068400000000004</v>
      </c>
      <c r="BT279">
        <v>0</v>
      </c>
      <c r="BU279">
        <v>0</v>
      </c>
      <c r="BV279">
        <v>0.13</v>
      </c>
      <c r="BW279">
        <v>1</v>
      </c>
      <c r="CV279">
        <v>0</v>
      </c>
      <c r="CW279">
        <f>ROUND(Y279*Source!I412*DO279,7)</f>
        <v>0</v>
      </c>
      <c r="CX279">
        <f>ROUND(Y279*Source!I412,7)</f>
        <v>0</v>
      </c>
      <c r="CY279">
        <f>AB279</f>
        <v>54.86</v>
      </c>
      <c r="CZ279">
        <f>AF279</f>
        <v>37.32</v>
      </c>
      <c r="DA279">
        <f>AJ279</f>
        <v>1.47</v>
      </c>
      <c r="DB279">
        <f t="shared" si="109"/>
        <v>4.8499999999999996</v>
      </c>
      <c r="DC279">
        <f t="shared" si="110"/>
        <v>58.07</v>
      </c>
      <c r="DD279" t="s">
        <v>3</v>
      </c>
      <c r="DE279" t="s">
        <v>3</v>
      </c>
      <c r="DF279">
        <f t="shared" si="111"/>
        <v>0</v>
      </c>
      <c r="DG279">
        <f>ROUND(ROUND(AF279*AJ279,2)*CX279,2)</f>
        <v>0</v>
      </c>
      <c r="DH279">
        <f t="shared" si="103"/>
        <v>0</v>
      </c>
      <c r="DI279">
        <f t="shared" si="104"/>
        <v>0</v>
      </c>
      <c r="DJ279">
        <f>DG279+DH279</f>
        <v>0</v>
      </c>
      <c r="DK279">
        <v>0</v>
      </c>
      <c r="DL279" t="s">
        <v>855</v>
      </c>
      <c r="DM279">
        <v>3</v>
      </c>
      <c r="DN279" t="s">
        <v>848</v>
      </c>
      <c r="DO279">
        <v>1</v>
      </c>
    </row>
    <row r="280" spans="1:119" x14ac:dyDescent="0.2">
      <c r="A280">
        <f>ROW(Source!A412)</f>
        <v>412</v>
      </c>
      <c r="B280">
        <v>32945098</v>
      </c>
      <c r="C280">
        <v>32952873</v>
      </c>
      <c r="D280">
        <v>31844302</v>
      </c>
      <c r="E280">
        <v>114</v>
      </c>
      <c r="F280">
        <v>1</v>
      </c>
      <c r="G280">
        <v>1</v>
      </c>
      <c r="H280">
        <v>3</v>
      </c>
      <c r="I280" t="s">
        <v>31</v>
      </c>
      <c r="J280" t="s">
        <v>3</v>
      </c>
      <c r="K280" t="s">
        <v>32</v>
      </c>
      <c r="L280">
        <v>1348</v>
      </c>
      <c r="N280">
        <v>1009</v>
      </c>
      <c r="O280" t="s">
        <v>33</v>
      </c>
      <c r="P280" t="s">
        <v>33</v>
      </c>
      <c r="Q280">
        <v>1000</v>
      </c>
      <c r="W280">
        <v>0</v>
      </c>
      <c r="X280">
        <v>2102561428</v>
      </c>
      <c r="Y280">
        <f t="shared" si="108"/>
        <v>0.47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1</v>
      </c>
      <c r="AJ280">
        <v>1</v>
      </c>
      <c r="AK280">
        <v>1</v>
      </c>
      <c r="AL280">
        <v>1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 t="s">
        <v>3</v>
      </c>
      <c r="AT280">
        <v>0.47</v>
      </c>
      <c r="AU280" t="s">
        <v>3</v>
      </c>
      <c r="AV280">
        <v>0</v>
      </c>
      <c r="AW280">
        <v>2</v>
      </c>
      <c r="AX280">
        <v>32952877</v>
      </c>
      <c r="AY280">
        <v>1</v>
      </c>
      <c r="AZ280">
        <v>0</v>
      </c>
      <c r="BA280">
        <v>280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CV280">
        <v>0</v>
      </c>
      <c r="CW280">
        <v>0</v>
      </c>
      <c r="CX280">
        <f>ROUND(Y280*Source!I412,7)</f>
        <v>0</v>
      </c>
      <c r="CY280">
        <f>AA280</f>
        <v>0</v>
      </c>
      <c r="CZ280">
        <f>AE280</f>
        <v>0</v>
      </c>
      <c r="DA280">
        <f>AI280</f>
        <v>1</v>
      </c>
      <c r="DB280">
        <f t="shared" si="109"/>
        <v>0</v>
      </c>
      <c r="DC280">
        <f t="shared" si="110"/>
        <v>0</v>
      </c>
      <c r="DD280" t="s">
        <v>3</v>
      </c>
      <c r="DE280" t="s">
        <v>3</v>
      </c>
      <c r="DF280">
        <f t="shared" si="111"/>
        <v>0</v>
      </c>
      <c r="DG280">
        <f t="shared" ref="DG280:DG294" si="112">ROUND(ROUND(AF280,2)*CX280,2)</f>
        <v>0</v>
      </c>
      <c r="DH280">
        <f t="shared" si="103"/>
        <v>0</v>
      </c>
      <c r="DI280">
        <f t="shared" si="104"/>
        <v>0</v>
      </c>
      <c r="DJ280">
        <f>DF280</f>
        <v>0</v>
      </c>
      <c r="DK280">
        <v>0</v>
      </c>
      <c r="DL280" t="s">
        <v>3</v>
      </c>
      <c r="DM280">
        <v>0</v>
      </c>
      <c r="DN280" t="s">
        <v>3</v>
      </c>
      <c r="DO280">
        <v>0</v>
      </c>
    </row>
    <row r="281" spans="1:119" x14ac:dyDescent="0.2">
      <c r="A281">
        <f>ROW(Source!A414)</f>
        <v>414</v>
      </c>
      <c r="B281">
        <v>32945098</v>
      </c>
      <c r="C281">
        <v>32952832</v>
      </c>
      <c r="D281">
        <v>25847973</v>
      </c>
      <c r="E281">
        <v>114</v>
      </c>
      <c r="F281">
        <v>1</v>
      </c>
      <c r="G281">
        <v>1</v>
      </c>
      <c r="H281">
        <v>1</v>
      </c>
      <c r="I281" t="s">
        <v>846</v>
      </c>
      <c r="J281" t="s">
        <v>3</v>
      </c>
      <c r="K281" t="s">
        <v>847</v>
      </c>
      <c r="L281">
        <v>1191</v>
      </c>
      <c r="N281">
        <v>1013</v>
      </c>
      <c r="O281" t="s">
        <v>848</v>
      </c>
      <c r="P281" t="s">
        <v>848</v>
      </c>
      <c r="Q281">
        <v>1</v>
      </c>
      <c r="W281">
        <v>0</v>
      </c>
      <c r="X281">
        <v>370475345</v>
      </c>
      <c r="Y281">
        <f t="shared" si="108"/>
        <v>3.77</v>
      </c>
      <c r="AA281">
        <v>0</v>
      </c>
      <c r="AB281">
        <v>0</v>
      </c>
      <c r="AC281">
        <v>0</v>
      </c>
      <c r="AD281">
        <v>409.14</v>
      </c>
      <c r="AE281">
        <v>0</v>
      </c>
      <c r="AF281">
        <v>0</v>
      </c>
      <c r="AG281">
        <v>0</v>
      </c>
      <c r="AH281">
        <v>409.14</v>
      </c>
      <c r="AI281">
        <v>1</v>
      </c>
      <c r="AJ281">
        <v>1</v>
      </c>
      <c r="AK281">
        <v>1</v>
      </c>
      <c r="AL281">
        <v>1</v>
      </c>
      <c r="AM281">
        <v>-2</v>
      </c>
      <c r="AN281">
        <v>0</v>
      </c>
      <c r="AO281">
        <v>0</v>
      </c>
      <c r="AP281">
        <v>0</v>
      </c>
      <c r="AQ281">
        <v>1</v>
      </c>
      <c r="AR281">
        <v>0</v>
      </c>
      <c r="AS281" t="s">
        <v>3</v>
      </c>
      <c r="AT281">
        <v>3.77</v>
      </c>
      <c r="AU281" t="s">
        <v>3</v>
      </c>
      <c r="AV281">
        <v>1</v>
      </c>
      <c r="AW281">
        <v>2</v>
      </c>
      <c r="AX281">
        <v>32952835</v>
      </c>
      <c r="AY281">
        <v>1</v>
      </c>
      <c r="AZ281">
        <v>0</v>
      </c>
      <c r="BA281">
        <v>281</v>
      </c>
      <c r="BB281">
        <v>1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1542.4577999999999</v>
      </c>
      <c r="BN281">
        <v>3.77</v>
      </c>
      <c r="BO281">
        <v>0</v>
      </c>
      <c r="BP281">
        <v>1</v>
      </c>
      <c r="BQ281">
        <v>0</v>
      </c>
      <c r="BR281">
        <v>0</v>
      </c>
      <c r="BS281">
        <v>0</v>
      </c>
      <c r="BT281">
        <v>1542.4577999999999</v>
      </c>
      <c r="BU281">
        <v>3.77</v>
      </c>
      <c r="BV281">
        <v>0</v>
      </c>
      <c r="BW281">
        <v>1</v>
      </c>
      <c r="CU281">
        <f>ROUND(AT281*Source!I414*AH281*AL281,2)</f>
        <v>0</v>
      </c>
      <c r="CV281">
        <f>ROUND(Y281*Source!I414,7)</f>
        <v>0</v>
      </c>
      <c r="CW281">
        <v>0</v>
      </c>
      <c r="CX281">
        <f>ROUND(Y281*Source!I414,7)</f>
        <v>0</v>
      </c>
      <c r="CY281">
        <f>AD281</f>
        <v>409.14</v>
      </c>
      <c r="CZ281">
        <f>AH281</f>
        <v>409.14</v>
      </c>
      <c r="DA281">
        <f>AL281</f>
        <v>1</v>
      </c>
      <c r="DB281">
        <f t="shared" si="109"/>
        <v>1542.46</v>
      </c>
      <c r="DC281">
        <f t="shared" si="110"/>
        <v>0</v>
      </c>
      <c r="DD281" t="s">
        <v>3</v>
      </c>
      <c r="DE281" t="s">
        <v>3</v>
      </c>
      <c r="DF281">
        <f t="shared" si="111"/>
        <v>0</v>
      </c>
      <c r="DG281">
        <f t="shared" si="112"/>
        <v>0</v>
      </c>
      <c r="DH281">
        <f t="shared" si="103"/>
        <v>0</v>
      </c>
      <c r="DI281">
        <f t="shared" si="104"/>
        <v>0</v>
      </c>
      <c r="DJ281">
        <f>DI281</f>
        <v>0</v>
      </c>
      <c r="DK281">
        <v>1</v>
      </c>
      <c r="DL281" t="s">
        <v>3</v>
      </c>
      <c r="DM281">
        <v>0</v>
      </c>
      <c r="DN281" t="s">
        <v>3</v>
      </c>
      <c r="DO281">
        <v>0</v>
      </c>
    </row>
    <row r="282" spans="1:119" x14ac:dyDescent="0.2">
      <c r="A282">
        <f>ROW(Source!A414)</f>
        <v>414</v>
      </c>
      <c r="B282">
        <v>32945098</v>
      </c>
      <c r="C282">
        <v>32952832</v>
      </c>
      <c r="D282">
        <v>31844302</v>
      </c>
      <c r="E282">
        <v>114</v>
      </c>
      <c r="F282">
        <v>1</v>
      </c>
      <c r="G282">
        <v>1</v>
      </c>
      <c r="H282">
        <v>3</v>
      </c>
      <c r="I282" t="s">
        <v>31</v>
      </c>
      <c r="J282" t="s">
        <v>3</v>
      </c>
      <c r="K282" t="s">
        <v>32</v>
      </c>
      <c r="L282">
        <v>1348</v>
      </c>
      <c r="N282">
        <v>1009</v>
      </c>
      <c r="O282" t="s">
        <v>33</v>
      </c>
      <c r="P282" t="s">
        <v>33</v>
      </c>
      <c r="Q282">
        <v>1000</v>
      </c>
      <c r="W282">
        <v>0</v>
      </c>
      <c r="X282">
        <v>2102561428</v>
      </c>
      <c r="Y282">
        <f t="shared" si="108"/>
        <v>0.11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1</v>
      </c>
      <c r="AJ282">
        <v>1</v>
      </c>
      <c r="AK282">
        <v>1</v>
      </c>
      <c r="AL282">
        <v>1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 t="s">
        <v>3</v>
      </c>
      <c r="AT282">
        <v>0.11</v>
      </c>
      <c r="AU282" t="s">
        <v>3</v>
      </c>
      <c r="AV282">
        <v>0</v>
      </c>
      <c r="AW282">
        <v>2</v>
      </c>
      <c r="AX282">
        <v>32952836</v>
      </c>
      <c r="AY282">
        <v>1</v>
      </c>
      <c r="AZ282">
        <v>0</v>
      </c>
      <c r="BA282">
        <v>282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CV282">
        <v>0</v>
      </c>
      <c r="CW282">
        <v>0</v>
      </c>
      <c r="CX282">
        <f>ROUND(Y282*Source!I414,7)</f>
        <v>0</v>
      </c>
      <c r="CY282">
        <f>AA282</f>
        <v>0</v>
      </c>
      <c r="CZ282">
        <f>AE282</f>
        <v>0</v>
      </c>
      <c r="DA282">
        <f>AI282</f>
        <v>1</v>
      </c>
      <c r="DB282">
        <f t="shared" si="109"/>
        <v>0</v>
      </c>
      <c r="DC282">
        <f t="shared" si="110"/>
        <v>0</v>
      </c>
      <c r="DD282" t="s">
        <v>3</v>
      </c>
      <c r="DE282" t="s">
        <v>3</v>
      </c>
      <c r="DF282">
        <f t="shared" si="111"/>
        <v>0</v>
      </c>
      <c r="DG282">
        <f t="shared" si="112"/>
        <v>0</v>
      </c>
      <c r="DH282">
        <f t="shared" si="103"/>
        <v>0</v>
      </c>
      <c r="DI282">
        <f t="shared" si="104"/>
        <v>0</v>
      </c>
      <c r="DJ282">
        <f>DF282</f>
        <v>0</v>
      </c>
      <c r="DK282">
        <v>0</v>
      </c>
      <c r="DL282" t="s">
        <v>3</v>
      </c>
      <c r="DM282">
        <v>0</v>
      </c>
      <c r="DN282" t="s">
        <v>3</v>
      </c>
      <c r="DO282">
        <v>0</v>
      </c>
    </row>
    <row r="283" spans="1:119" x14ac:dyDescent="0.2">
      <c r="A283">
        <f>ROW(Source!A416)</f>
        <v>416</v>
      </c>
      <c r="B283">
        <v>32945098</v>
      </c>
      <c r="C283">
        <v>32952889</v>
      </c>
      <c r="D283">
        <v>25847992</v>
      </c>
      <c r="E283">
        <v>112</v>
      </c>
      <c r="F283">
        <v>1</v>
      </c>
      <c r="G283">
        <v>1</v>
      </c>
      <c r="H283">
        <v>1</v>
      </c>
      <c r="I283" t="s">
        <v>856</v>
      </c>
      <c r="J283" t="s">
        <v>3</v>
      </c>
      <c r="K283" t="s">
        <v>857</v>
      </c>
      <c r="L283">
        <v>1191</v>
      </c>
      <c r="N283">
        <v>1013</v>
      </c>
      <c r="O283" t="s">
        <v>848</v>
      </c>
      <c r="P283" t="s">
        <v>848</v>
      </c>
      <c r="Q283">
        <v>1</v>
      </c>
      <c r="W283">
        <v>0</v>
      </c>
      <c r="X283">
        <v>-1833565283</v>
      </c>
      <c r="Y283">
        <f>(AT283*ROUND(1.15,7))</f>
        <v>37.972999999999999</v>
      </c>
      <c r="AA283">
        <v>0</v>
      </c>
      <c r="AB283">
        <v>0</v>
      </c>
      <c r="AC283">
        <v>0</v>
      </c>
      <c r="AD283">
        <v>435.6</v>
      </c>
      <c r="AE283">
        <v>0</v>
      </c>
      <c r="AF283">
        <v>0</v>
      </c>
      <c r="AG283">
        <v>0</v>
      </c>
      <c r="AH283">
        <v>435.6</v>
      </c>
      <c r="AI283">
        <v>1</v>
      </c>
      <c r="AJ283">
        <v>1</v>
      </c>
      <c r="AK283">
        <v>1</v>
      </c>
      <c r="AL283">
        <v>1</v>
      </c>
      <c r="AM283">
        <v>-2</v>
      </c>
      <c r="AN283">
        <v>0</v>
      </c>
      <c r="AO283">
        <v>0</v>
      </c>
      <c r="AP283">
        <v>1</v>
      </c>
      <c r="AQ283">
        <v>1</v>
      </c>
      <c r="AR283">
        <v>0</v>
      </c>
      <c r="AS283" t="s">
        <v>3</v>
      </c>
      <c r="AT283">
        <v>33.020000000000003</v>
      </c>
      <c r="AU283" t="s">
        <v>521</v>
      </c>
      <c r="AV283">
        <v>1</v>
      </c>
      <c r="AW283">
        <v>2</v>
      </c>
      <c r="AX283">
        <v>32952900</v>
      </c>
      <c r="AY283">
        <v>2</v>
      </c>
      <c r="AZ283">
        <v>131072</v>
      </c>
      <c r="BA283">
        <v>283</v>
      </c>
      <c r="BB283">
        <v>1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14383.512000000002</v>
      </c>
      <c r="BN283">
        <v>33.020000000000003</v>
      </c>
      <c r="BO283">
        <v>0</v>
      </c>
      <c r="BP283">
        <v>1</v>
      </c>
      <c r="BQ283">
        <v>0</v>
      </c>
      <c r="BR283">
        <v>0</v>
      </c>
      <c r="BS283">
        <v>0</v>
      </c>
      <c r="BT283">
        <v>16541.038800000002</v>
      </c>
      <c r="BU283">
        <v>37.972999999999999</v>
      </c>
      <c r="BV283">
        <v>0</v>
      </c>
      <c r="BW283">
        <v>1</v>
      </c>
      <c r="CU283">
        <f>ROUND(AT283*Source!I416*AH283*AL283,2)</f>
        <v>0</v>
      </c>
      <c r="CV283">
        <f>ROUND(Y283*Source!I416,7)</f>
        <v>0</v>
      </c>
      <c r="CW283">
        <v>0</v>
      </c>
      <c r="CX283">
        <f>ROUND(Y283*Source!I416,7)</f>
        <v>0</v>
      </c>
      <c r="CY283">
        <f>AD283</f>
        <v>435.6</v>
      </c>
      <c r="CZ283">
        <f>AH283</f>
        <v>435.6</v>
      </c>
      <c r="DA283">
        <f>AL283</f>
        <v>1</v>
      </c>
      <c r="DB283">
        <f>ROUND((ROUND(AT283*CZ283,2)*ROUND(1.15,7)),6)</f>
        <v>16541.036499999998</v>
      </c>
      <c r="DC283">
        <f>ROUND((ROUND(AT283*AG283,2)*ROUND(1.15,7)),6)</f>
        <v>0</v>
      </c>
      <c r="DD283" t="s">
        <v>3</v>
      </c>
      <c r="DE283" t="s">
        <v>3</v>
      </c>
      <c r="DF283">
        <f t="shared" si="111"/>
        <v>0</v>
      </c>
      <c r="DG283">
        <f t="shared" si="112"/>
        <v>0</v>
      </c>
      <c r="DH283">
        <f t="shared" si="103"/>
        <v>0</v>
      </c>
      <c r="DI283">
        <f t="shared" si="104"/>
        <v>0</v>
      </c>
      <c r="DJ283">
        <f>DI283</f>
        <v>0</v>
      </c>
      <c r="DK283">
        <v>1</v>
      </c>
      <c r="DL283" t="s">
        <v>3</v>
      </c>
      <c r="DM283">
        <v>0</v>
      </c>
      <c r="DN283" t="s">
        <v>3</v>
      </c>
      <c r="DO283">
        <v>0</v>
      </c>
    </row>
    <row r="284" spans="1:119" x14ac:dyDescent="0.2">
      <c r="A284">
        <f>ROW(Source!A416)</f>
        <v>416</v>
      </c>
      <c r="B284">
        <v>32945098</v>
      </c>
      <c r="C284">
        <v>32952889</v>
      </c>
      <c r="D284">
        <v>25847946</v>
      </c>
      <c r="E284">
        <v>112</v>
      </c>
      <c r="F284">
        <v>1</v>
      </c>
      <c r="G284">
        <v>1</v>
      </c>
      <c r="H284">
        <v>1</v>
      </c>
      <c r="I284" t="s">
        <v>849</v>
      </c>
      <c r="J284" t="s">
        <v>3</v>
      </c>
      <c r="K284" t="s">
        <v>850</v>
      </c>
      <c r="L284">
        <v>1191</v>
      </c>
      <c r="N284">
        <v>1013</v>
      </c>
      <c r="O284" t="s">
        <v>848</v>
      </c>
      <c r="P284" t="s">
        <v>848</v>
      </c>
      <c r="Q284">
        <v>1</v>
      </c>
      <c r="W284">
        <v>0</v>
      </c>
      <c r="X284">
        <v>-1417349443</v>
      </c>
      <c r="Y284">
        <f>(AT284*ROUND(1.25,7))</f>
        <v>0.21250000000000002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1</v>
      </c>
      <c r="AJ284">
        <v>1</v>
      </c>
      <c r="AK284">
        <v>1</v>
      </c>
      <c r="AL284">
        <v>1</v>
      </c>
      <c r="AM284">
        <v>-2</v>
      </c>
      <c r="AN284">
        <v>0</v>
      </c>
      <c r="AO284">
        <v>0</v>
      </c>
      <c r="AP284">
        <v>1</v>
      </c>
      <c r="AQ284">
        <v>1</v>
      </c>
      <c r="AR284">
        <v>0</v>
      </c>
      <c r="AS284" t="s">
        <v>3</v>
      </c>
      <c r="AT284">
        <v>0.17</v>
      </c>
      <c r="AU284" t="s">
        <v>520</v>
      </c>
      <c r="AV284">
        <v>2</v>
      </c>
      <c r="AW284">
        <v>2</v>
      </c>
      <c r="AX284">
        <v>32952901</v>
      </c>
      <c r="AY284">
        <v>1</v>
      </c>
      <c r="AZ284">
        <v>0</v>
      </c>
      <c r="BA284">
        <v>284</v>
      </c>
      <c r="BB284">
        <v>1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CV284">
        <v>0</v>
      </c>
      <c r="CW284">
        <v>0</v>
      </c>
      <c r="CX284">
        <f>ROUND(Y284*Source!I416,7)</f>
        <v>0</v>
      </c>
      <c r="CY284">
        <f>AD284</f>
        <v>0</v>
      </c>
      <c r="CZ284">
        <f>AH284</f>
        <v>0</v>
      </c>
      <c r="DA284">
        <f>AL284</f>
        <v>1</v>
      </c>
      <c r="DB284">
        <f>ROUND((ROUND(AT284*CZ284,2)*ROUND(1.25,7)),6)</f>
        <v>0</v>
      </c>
      <c r="DC284">
        <f>ROUND((ROUND(AT284*AG284,2)*ROUND(1.25,7)),6)</f>
        <v>0</v>
      </c>
      <c r="DD284" t="s">
        <v>3</v>
      </c>
      <c r="DE284" t="s">
        <v>3</v>
      </c>
      <c r="DF284">
        <f t="shared" si="111"/>
        <v>0</v>
      </c>
      <c r="DG284">
        <f t="shared" si="112"/>
        <v>0</v>
      </c>
      <c r="DH284">
        <f t="shared" si="103"/>
        <v>0</v>
      </c>
      <c r="DI284">
        <f t="shared" si="104"/>
        <v>0</v>
      </c>
      <c r="DJ284">
        <f>DI284</f>
        <v>0</v>
      </c>
      <c r="DK284">
        <v>0</v>
      </c>
      <c r="DL284" t="s">
        <v>3</v>
      </c>
      <c r="DM284">
        <v>0</v>
      </c>
      <c r="DN284" t="s">
        <v>3</v>
      </c>
      <c r="DO284">
        <v>0</v>
      </c>
    </row>
    <row r="285" spans="1:119" x14ac:dyDescent="0.2">
      <c r="A285">
        <f>ROW(Source!A416)</f>
        <v>416</v>
      </c>
      <c r="B285">
        <v>32945098</v>
      </c>
      <c r="C285">
        <v>32952889</v>
      </c>
      <c r="D285">
        <v>30529124</v>
      </c>
      <c r="E285">
        <v>1</v>
      </c>
      <c r="F285">
        <v>1</v>
      </c>
      <c r="G285">
        <v>1</v>
      </c>
      <c r="H285">
        <v>2</v>
      </c>
      <c r="I285" t="s">
        <v>905</v>
      </c>
      <c r="J285" t="s">
        <v>906</v>
      </c>
      <c r="K285" t="s">
        <v>907</v>
      </c>
      <c r="L285">
        <v>1368</v>
      </c>
      <c r="N285">
        <v>1011</v>
      </c>
      <c r="O285" t="s">
        <v>854</v>
      </c>
      <c r="P285" t="s">
        <v>854</v>
      </c>
      <c r="Q285">
        <v>1</v>
      </c>
      <c r="W285">
        <v>0</v>
      </c>
      <c r="X285">
        <v>-1362334293</v>
      </c>
      <c r="Y285">
        <f>(AT285*ROUND(1.25,7))</f>
        <v>0.16250000000000001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1</v>
      </c>
      <c r="AJ285">
        <v>1</v>
      </c>
      <c r="AK285">
        <v>1</v>
      </c>
      <c r="AL285">
        <v>1</v>
      </c>
      <c r="AM285">
        <v>0</v>
      </c>
      <c r="AN285">
        <v>0</v>
      </c>
      <c r="AO285">
        <v>0</v>
      </c>
      <c r="AP285">
        <v>1</v>
      </c>
      <c r="AQ285">
        <v>1</v>
      </c>
      <c r="AR285">
        <v>0</v>
      </c>
      <c r="AS285" t="s">
        <v>3</v>
      </c>
      <c r="AT285">
        <v>0.13</v>
      </c>
      <c r="AU285" t="s">
        <v>520</v>
      </c>
      <c r="AV285">
        <v>1</v>
      </c>
      <c r="AW285">
        <v>2</v>
      </c>
      <c r="AX285">
        <v>32952902</v>
      </c>
      <c r="AY285">
        <v>1</v>
      </c>
      <c r="AZ285">
        <v>0</v>
      </c>
      <c r="BA285">
        <v>285</v>
      </c>
      <c r="BB285">
        <v>1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0.13</v>
      </c>
      <c r="BP285">
        <v>1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0.16250000000000001</v>
      </c>
      <c r="BW285">
        <v>1</v>
      </c>
      <c r="CV285">
        <v>0</v>
      </c>
      <c r="CW285">
        <f>ROUND(Y285*Source!I416*DO285,7)</f>
        <v>0</v>
      </c>
      <c r="CX285">
        <f>ROUND(Y285*Source!I416,7)</f>
        <v>0</v>
      </c>
      <c r="CY285">
        <f>AB285</f>
        <v>0</v>
      </c>
      <c r="CZ285">
        <f>AF285</f>
        <v>0</v>
      </c>
      <c r="DA285">
        <f>AJ285</f>
        <v>1</v>
      </c>
      <c r="DB285">
        <f>ROUND((ROUND(AT285*CZ285,2)*ROUND(1.25,7)),6)</f>
        <v>0</v>
      </c>
      <c r="DC285">
        <f>ROUND((ROUND(AT285*AG285,2)*ROUND(1.25,7)),6)</f>
        <v>0</v>
      </c>
      <c r="DD285" t="s">
        <v>3</v>
      </c>
      <c r="DE285" t="s">
        <v>3</v>
      </c>
      <c r="DF285">
        <f t="shared" si="111"/>
        <v>0</v>
      </c>
      <c r="DG285">
        <f t="shared" si="112"/>
        <v>0</v>
      </c>
      <c r="DH285">
        <f t="shared" si="103"/>
        <v>0</v>
      </c>
      <c r="DI285">
        <f t="shared" si="104"/>
        <v>0</v>
      </c>
      <c r="DJ285">
        <f>DG285+DH285</f>
        <v>0</v>
      </c>
      <c r="DK285">
        <v>0</v>
      </c>
      <c r="DL285" t="s">
        <v>855</v>
      </c>
      <c r="DM285">
        <v>3</v>
      </c>
      <c r="DN285" t="s">
        <v>848</v>
      </c>
      <c r="DO285">
        <v>1</v>
      </c>
    </row>
    <row r="286" spans="1:119" x14ac:dyDescent="0.2">
      <c r="A286">
        <f>ROW(Source!A416)</f>
        <v>416</v>
      </c>
      <c r="B286">
        <v>32945098</v>
      </c>
      <c r="C286">
        <v>32952889</v>
      </c>
      <c r="D286">
        <v>30529825</v>
      </c>
      <c r="E286">
        <v>1</v>
      </c>
      <c r="F286">
        <v>1</v>
      </c>
      <c r="G286">
        <v>1</v>
      </c>
      <c r="H286">
        <v>2</v>
      </c>
      <c r="I286" t="s">
        <v>858</v>
      </c>
      <c r="J286" t="s">
        <v>859</v>
      </c>
      <c r="K286" t="s">
        <v>860</v>
      </c>
      <c r="L286">
        <v>1368</v>
      </c>
      <c r="N286">
        <v>1011</v>
      </c>
      <c r="O286" t="s">
        <v>854</v>
      </c>
      <c r="P286" t="s">
        <v>854</v>
      </c>
      <c r="Q286">
        <v>1</v>
      </c>
      <c r="W286">
        <v>0</v>
      </c>
      <c r="X286">
        <v>1032761012</v>
      </c>
      <c r="Y286">
        <f>(AT286*ROUND(1.25,7))</f>
        <v>0.05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1</v>
      </c>
      <c r="AJ286">
        <v>1</v>
      </c>
      <c r="AK286">
        <v>1</v>
      </c>
      <c r="AL286">
        <v>1</v>
      </c>
      <c r="AM286">
        <v>0</v>
      </c>
      <c r="AN286">
        <v>0</v>
      </c>
      <c r="AO286">
        <v>0</v>
      </c>
      <c r="AP286">
        <v>1</v>
      </c>
      <c r="AQ286">
        <v>1</v>
      </c>
      <c r="AR286">
        <v>0</v>
      </c>
      <c r="AS286" t="s">
        <v>3</v>
      </c>
      <c r="AT286">
        <v>0.04</v>
      </c>
      <c r="AU286" t="s">
        <v>520</v>
      </c>
      <c r="AV286">
        <v>1</v>
      </c>
      <c r="AW286">
        <v>2</v>
      </c>
      <c r="AX286">
        <v>32952903</v>
      </c>
      <c r="AY286">
        <v>1</v>
      </c>
      <c r="AZ286">
        <v>0</v>
      </c>
      <c r="BA286">
        <v>286</v>
      </c>
      <c r="BB286">
        <v>1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0.04</v>
      </c>
      <c r="BP286">
        <v>1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0.05</v>
      </c>
      <c r="BW286">
        <v>1</v>
      </c>
      <c r="CV286">
        <v>0</v>
      </c>
      <c r="CW286">
        <f>ROUND(Y286*Source!I416*DO286,7)</f>
        <v>0</v>
      </c>
      <c r="CX286">
        <f>ROUND(Y286*Source!I416,7)</f>
        <v>0</v>
      </c>
      <c r="CY286">
        <f>AB286</f>
        <v>0</v>
      </c>
      <c r="CZ286">
        <f>AF286</f>
        <v>0</v>
      </c>
      <c r="DA286">
        <f>AJ286</f>
        <v>1</v>
      </c>
      <c r="DB286">
        <f>ROUND((ROUND(AT286*CZ286,2)*ROUND(1.25,7)),6)</f>
        <v>0</v>
      </c>
      <c r="DC286">
        <f>ROUND((ROUND(AT286*AG286,2)*ROUND(1.25,7)),6)</f>
        <v>0</v>
      </c>
      <c r="DD286" t="s">
        <v>3</v>
      </c>
      <c r="DE286" t="s">
        <v>3</v>
      </c>
      <c r="DF286">
        <f t="shared" si="111"/>
        <v>0</v>
      </c>
      <c r="DG286">
        <f t="shared" si="112"/>
        <v>0</v>
      </c>
      <c r="DH286">
        <f t="shared" si="103"/>
        <v>0</v>
      </c>
      <c r="DI286">
        <f t="shared" si="104"/>
        <v>0</v>
      </c>
      <c r="DJ286">
        <f>DG286+DH286</f>
        <v>0</v>
      </c>
      <c r="DK286">
        <v>0</v>
      </c>
      <c r="DL286" t="s">
        <v>861</v>
      </c>
      <c r="DM286">
        <v>4</v>
      </c>
      <c r="DN286" t="s">
        <v>848</v>
      </c>
      <c r="DO286">
        <v>1</v>
      </c>
    </row>
    <row r="287" spans="1:119" x14ac:dyDescent="0.2">
      <c r="A287">
        <f>ROW(Source!A416)</f>
        <v>416</v>
      </c>
      <c r="B287">
        <v>32945098</v>
      </c>
      <c r="C287">
        <v>32952889</v>
      </c>
      <c r="D287">
        <v>30530579</v>
      </c>
      <c r="E287">
        <v>1</v>
      </c>
      <c r="F287">
        <v>1</v>
      </c>
      <c r="G287">
        <v>1</v>
      </c>
      <c r="H287">
        <v>2</v>
      </c>
      <c r="I287" t="s">
        <v>997</v>
      </c>
      <c r="J287" t="s">
        <v>998</v>
      </c>
      <c r="K287" t="s">
        <v>999</v>
      </c>
      <c r="L287">
        <v>1368</v>
      </c>
      <c r="N287">
        <v>1011</v>
      </c>
      <c r="O287" t="s">
        <v>854</v>
      </c>
      <c r="P287" t="s">
        <v>854</v>
      </c>
      <c r="Q287">
        <v>1</v>
      </c>
      <c r="W287">
        <v>0</v>
      </c>
      <c r="X287">
        <v>2127234425</v>
      </c>
      <c r="Y287">
        <f>(AT287*ROUND(1.25,7))</f>
        <v>3.5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1</v>
      </c>
      <c r="AJ287">
        <v>1</v>
      </c>
      <c r="AK287">
        <v>1</v>
      </c>
      <c r="AL287">
        <v>1</v>
      </c>
      <c r="AM287">
        <v>0</v>
      </c>
      <c r="AN287">
        <v>0</v>
      </c>
      <c r="AO287">
        <v>0</v>
      </c>
      <c r="AP287">
        <v>1</v>
      </c>
      <c r="AQ287">
        <v>1</v>
      </c>
      <c r="AR287">
        <v>0</v>
      </c>
      <c r="AS287" t="s">
        <v>3</v>
      </c>
      <c r="AT287">
        <v>2.8</v>
      </c>
      <c r="AU287" t="s">
        <v>520</v>
      </c>
      <c r="AV287">
        <v>1</v>
      </c>
      <c r="AW287">
        <v>2</v>
      </c>
      <c r="AX287">
        <v>32952904</v>
      </c>
      <c r="AY287">
        <v>1</v>
      </c>
      <c r="AZ287">
        <v>0</v>
      </c>
      <c r="BA287">
        <v>287</v>
      </c>
      <c r="BB287">
        <v>1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CV287">
        <v>0</v>
      </c>
      <c r="CW287">
        <f>ROUND(Y287*Source!I416*DO287,7)</f>
        <v>0</v>
      </c>
      <c r="CX287">
        <f>ROUND(Y287*Source!I416,7)</f>
        <v>0</v>
      </c>
      <c r="CY287">
        <f>AB287</f>
        <v>0</v>
      </c>
      <c r="CZ287">
        <f>AF287</f>
        <v>0</v>
      </c>
      <c r="DA287">
        <f>AJ287</f>
        <v>1</v>
      </c>
      <c r="DB287">
        <f>ROUND((ROUND(AT287*CZ287,2)*ROUND(1.25,7)),6)</f>
        <v>0</v>
      </c>
      <c r="DC287">
        <f>ROUND((ROUND(AT287*AG287,2)*ROUND(1.25,7)),6)</f>
        <v>0</v>
      </c>
      <c r="DD287" t="s">
        <v>3</v>
      </c>
      <c r="DE287" t="s">
        <v>3</v>
      </c>
      <c r="DF287">
        <f t="shared" si="111"/>
        <v>0</v>
      </c>
      <c r="DG287">
        <f t="shared" si="112"/>
        <v>0</v>
      </c>
      <c r="DH287">
        <f t="shared" si="103"/>
        <v>0</v>
      </c>
      <c r="DI287">
        <f t="shared" si="104"/>
        <v>0</v>
      </c>
      <c r="DJ287">
        <f>DG287+DH287</f>
        <v>0</v>
      </c>
      <c r="DK287">
        <v>0</v>
      </c>
      <c r="DL287" t="s">
        <v>3</v>
      </c>
      <c r="DM287">
        <v>0</v>
      </c>
      <c r="DN287" t="s">
        <v>3</v>
      </c>
      <c r="DO287">
        <v>0</v>
      </c>
    </row>
    <row r="288" spans="1:119" x14ac:dyDescent="0.2">
      <c r="A288">
        <f>ROW(Source!A416)</f>
        <v>416</v>
      </c>
      <c r="B288">
        <v>32945098</v>
      </c>
      <c r="C288">
        <v>32952889</v>
      </c>
      <c r="D288">
        <v>30481840</v>
      </c>
      <c r="E288">
        <v>1</v>
      </c>
      <c r="F288">
        <v>1</v>
      </c>
      <c r="G288">
        <v>1</v>
      </c>
      <c r="H288">
        <v>3</v>
      </c>
      <c r="I288" t="s">
        <v>951</v>
      </c>
      <c r="J288" t="s">
        <v>952</v>
      </c>
      <c r="K288" t="s">
        <v>953</v>
      </c>
      <c r="L288">
        <v>1339</v>
      </c>
      <c r="N288">
        <v>1007</v>
      </c>
      <c r="O288" t="s">
        <v>639</v>
      </c>
      <c r="P288" t="s">
        <v>639</v>
      </c>
      <c r="Q288">
        <v>1</v>
      </c>
      <c r="W288">
        <v>0</v>
      </c>
      <c r="X288">
        <v>-2108704274</v>
      </c>
      <c r="Y288">
        <f>AT288</f>
        <v>0.17399999999999999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1</v>
      </c>
      <c r="AJ288">
        <v>1</v>
      </c>
      <c r="AK288">
        <v>1</v>
      </c>
      <c r="AL288">
        <v>1</v>
      </c>
      <c r="AM288">
        <v>0</v>
      </c>
      <c r="AN288">
        <v>0</v>
      </c>
      <c r="AO288">
        <v>0</v>
      </c>
      <c r="AP288">
        <v>0</v>
      </c>
      <c r="AQ288">
        <v>1</v>
      </c>
      <c r="AR288">
        <v>0</v>
      </c>
      <c r="AS288" t="s">
        <v>3</v>
      </c>
      <c r="AT288">
        <v>0.17399999999999999</v>
      </c>
      <c r="AU288" t="s">
        <v>3</v>
      </c>
      <c r="AV288">
        <v>0</v>
      </c>
      <c r="AW288">
        <v>2</v>
      </c>
      <c r="AX288">
        <v>32952905</v>
      </c>
      <c r="AY288">
        <v>1</v>
      </c>
      <c r="AZ288">
        <v>0</v>
      </c>
      <c r="BA288">
        <v>288</v>
      </c>
      <c r="BB288">
        <v>1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CV288">
        <v>0</v>
      </c>
      <c r="CW288">
        <v>0</v>
      </c>
      <c r="CX288">
        <f>ROUND(Y288*Source!I416,7)</f>
        <v>0</v>
      </c>
      <c r="CY288">
        <f>AA288</f>
        <v>0</v>
      </c>
      <c r="CZ288">
        <f>AE288</f>
        <v>0</v>
      </c>
      <c r="DA288">
        <f>AI288</f>
        <v>1</v>
      </c>
      <c r="DB288">
        <f>ROUND(ROUND(AT288*CZ288,2),6)</f>
        <v>0</v>
      </c>
      <c r="DC288">
        <f>ROUND(ROUND(AT288*AG288,2),6)</f>
        <v>0</v>
      </c>
      <c r="DD288" t="s">
        <v>3</v>
      </c>
      <c r="DE288" t="s">
        <v>3</v>
      </c>
      <c r="DF288">
        <f t="shared" si="111"/>
        <v>0</v>
      </c>
      <c r="DG288">
        <f t="shared" si="112"/>
        <v>0</v>
      </c>
      <c r="DH288">
        <f t="shared" si="103"/>
        <v>0</v>
      </c>
      <c r="DI288">
        <f t="shared" si="104"/>
        <v>0</v>
      </c>
      <c r="DJ288">
        <f>DF288</f>
        <v>0</v>
      </c>
      <c r="DK288">
        <v>0</v>
      </c>
      <c r="DL288" t="s">
        <v>3</v>
      </c>
      <c r="DM288">
        <v>0</v>
      </c>
      <c r="DN288" t="s">
        <v>3</v>
      </c>
      <c r="DO288">
        <v>0</v>
      </c>
    </row>
    <row r="289" spans="1:119" x14ac:dyDescent="0.2">
      <c r="A289">
        <f>ROW(Source!A416)</f>
        <v>416</v>
      </c>
      <c r="B289">
        <v>32945098</v>
      </c>
      <c r="C289">
        <v>32952889</v>
      </c>
      <c r="D289">
        <v>30481852</v>
      </c>
      <c r="E289">
        <v>1</v>
      </c>
      <c r="F289">
        <v>1</v>
      </c>
      <c r="G289">
        <v>1</v>
      </c>
      <c r="H289">
        <v>3</v>
      </c>
      <c r="I289" t="s">
        <v>865</v>
      </c>
      <c r="J289" t="s">
        <v>866</v>
      </c>
      <c r="K289" t="s">
        <v>867</v>
      </c>
      <c r="L289">
        <v>1383</v>
      </c>
      <c r="N289">
        <v>1013</v>
      </c>
      <c r="O289" t="s">
        <v>868</v>
      </c>
      <c r="P289" t="s">
        <v>868</v>
      </c>
      <c r="Q289">
        <v>1</v>
      </c>
      <c r="W289">
        <v>0</v>
      </c>
      <c r="X289">
        <v>1486845918</v>
      </c>
      <c r="Y289">
        <f>AT289</f>
        <v>1.6275999999999999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1</v>
      </c>
      <c r="AJ289">
        <v>1</v>
      </c>
      <c r="AK289">
        <v>1</v>
      </c>
      <c r="AL289">
        <v>1</v>
      </c>
      <c r="AM289">
        <v>0</v>
      </c>
      <c r="AN289">
        <v>0</v>
      </c>
      <c r="AO289">
        <v>0</v>
      </c>
      <c r="AP289">
        <v>0</v>
      </c>
      <c r="AQ289">
        <v>1</v>
      </c>
      <c r="AR289">
        <v>0</v>
      </c>
      <c r="AS289" t="s">
        <v>3</v>
      </c>
      <c r="AT289">
        <v>1.6275999999999999</v>
      </c>
      <c r="AU289" t="s">
        <v>3</v>
      </c>
      <c r="AV289">
        <v>0</v>
      </c>
      <c r="AW289">
        <v>2</v>
      </c>
      <c r="AX289">
        <v>32952906</v>
      </c>
      <c r="AY289">
        <v>1</v>
      </c>
      <c r="AZ289">
        <v>0</v>
      </c>
      <c r="BA289">
        <v>289</v>
      </c>
      <c r="BB289">
        <v>1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CV289">
        <v>0</v>
      </c>
      <c r="CW289">
        <v>0</v>
      </c>
      <c r="CX289">
        <f>ROUND(Y289*Source!I416,7)</f>
        <v>0</v>
      </c>
      <c r="CY289">
        <f>AA289</f>
        <v>0</v>
      </c>
      <c r="CZ289">
        <f>AE289</f>
        <v>0</v>
      </c>
      <c r="DA289">
        <f>AI289</f>
        <v>1</v>
      </c>
      <c r="DB289">
        <f>ROUND(ROUND(AT289*CZ289,2),6)</f>
        <v>0</v>
      </c>
      <c r="DC289">
        <f>ROUND(ROUND(AT289*AG289,2),6)</f>
        <v>0</v>
      </c>
      <c r="DD289" t="s">
        <v>3</v>
      </c>
      <c r="DE289" t="s">
        <v>3</v>
      </c>
      <c r="DF289">
        <f t="shared" si="111"/>
        <v>0</v>
      </c>
      <c r="DG289">
        <f t="shared" si="112"/>
        <v>0</v>
      </c>
      <c r="DH289">
        <f t="shared" si="103"/>
        <v>0</v>
      </c>
      <c r="DI289">
        <f t="shared" si="104"/>
        <v>0</v>
      </c>
      <c r="DJ289">
        <f>DF289</f>
        <v>0</v>
      </c>
      <c r="DK289">
        <v>0</v>
      </c>
      <c r="DL289" t="s">
        <v>3</v>
      </c>
      <c r="DM289">
        <v>0</v>
      </c>
      <c r="DN289" t="s">
        <v>3</v>
      </c>
      <c r="DO289">
        <v>0</v>
      </c>
    </row>
    <row r="290" spans="1:119" x14ac:dyDescent="0.2">
      <c r="A290">
        <f>ROW(Source!A416)</f>
        <v>416</v>
      </c>
      <c r="B290">
        <v>32945098</v>
      </c>
      <c r="C290">
        <v>32952889</v>
      </c>
      <c r="D290">
        <v>30482146</v>
      </c>
      <c r="E290">
        <v>1</v>
      </c>
      <c r="F290">
        <v>1</v>
      </c>
      <c r="G290">
        <v>1</v>
      </c>
      <c r="H290">
        <v>3</v>
      </c>
      <c r="I290" t="s">
        <v>1000</v>
      </c>
      <c r="J290" t="s">
        <v>1001</v>
      </c>
      <c r="K290" t="s">
        <v>1002</v>
      </c>
      <c r="L290">
        <v>1327</v>
      </c>
      <c r="N290">
        <v>1005</v>
      </c>
      <c r="O290" t="s">
        <v>64</v>
      </c>
      <c r="P290" t="s">
        <v>64</v>
      </c>
      <c r="Q290">
        <v>1</v>
      </c>
      <c r="W290">
        <v>0</v>
      </c>
      <c r="X290">
        <v>908944762</v>
      </c>
      <c r="Y290">
        <f>AT290</f>
        <v>10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1</v>
      </c>
      <c r="AJ290">
        <v>1</v>
      </c>
      <c r="AK290">
        <v>1</v>
      </c>
      <c r="AL290">
        <v>1</v>
      </c>
      <c r="AM290">
        <v>0</v>
      </c>
      <c r="AN290">
        <v>0</v>
      </c>
      <c r="AO290">
        <v>0</v>
      </c>
      <c r="AP290">
        <v>0</v>
      </c>
      <c r="AQ290">
        <v>1</v>
      </c>
      <c r="AR290">
        <v>0</v>
      </c>
      <c r="AS290" t="s">
        <v>3</v>
      </c>
      <c r="AT290">
        <v>10</v>
      </c>
      <c r="AU290" t="s">
        <v>3</v>
      </c>
      <c r="AV290">
        <v>0</v>
      </c>
      <c r="AW290">
        <v>2</v>
      </c>
      <c r="AX290">
        <v>32952907</v>
      </c>
      <c r="AY290">
        <v>1</v>
      </c>
      <c r="AZ290">
        <v>0</v>
      </c>
      <c r="BA290">
        <v>290</v>
      </c>
      <c r="BB290">
        <v>1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CV290">
        <v>0</v>
      </c>
      <c r="CW290">
        <v>0</v>
      </c>
      <c r="CX290">
        <f>ROUND(Y290*Source!I416,7)</f>
        <v>0</v>
      </c>
      <c r="CY290">
        <f>AA290</f>
        <v>0</v>
      </c>
      <c r="CZ290">
        <f>AE290</f>
        <v>0</v>
      </c>
      <c r="DA290">
        <f>AI290</f>
        <v>1</v>
      </c>
      <c r="DB290">
        <f>ROUND(ROUND(AT290*CZ290,2),6)</f>
        <v>0</v>
      </c>
      <c r="DC290">
        <f>ROUND(ROUND(AT290*AG290,2),6)</f>
        <v>0</v>
      </c>
      <c r="DD290" t="s">
        <v>3</v>
      </c>
      <c r="DE290" t="s">
        <v>3</v>
      </c>
      <c r="DF290">
        <f t="shared" si="111"/>
        <v>0</v>
      </c>
      <c r="DG290">
        <f t="shared" si="112"/>
        <v>0</v>
      </c>
      <c r="DH290">
        <f t="shared" si="103"/>
        <v>0</v>
      </c>
      <c r="DI290">
        <f t="shared" si="104"/>
        <v>0</v>
      </c>
      <c r="DJ290">
        <f>DF290</f>
        <v>0</v>
      </c>
      <c r="DK290">
        <v>0</v>
      </c>
      <c r="DL290" t="s">
        <v>3</v>
      </c>
      <c r="DM290">
        <v>0</v>
      </c>
      <c r="DN290" t="s">
        <v>3</v>
      </c>
      <c r="DO290">
        <v>0</v>
      </c>
    </row>
    <row r="291" spans="1:119" x14ac:dyDescent="0.2">
      <c r="A291">
        <f>ROW(Source!A416)</f>
        <v>416</v>
      </c>
      <c r="B291">
        <v>32945098</v>
      </c>
      <c r="C291">
        <v>32952889</v>
      </c>
      <c r="D291">
        <v>30412284</v>
      </c>
      <c r="E291">
        <v>112</v>
      </c>
      <c r="F291">
        <v>1</v>
      </c>
      <c r="G291">
        <v>1</v>
      </c>
      <c r="H291">
        <v>3</v>
      </c>
      <c r="I291" t="s">
        <v>525</v>
      </c>
      <c r="J291" t="s">
        <v>3</v>
      </c>
      <c r="K291" t="s">
        <v>526</v>
      </c>
      <c r="L291">
        <v>1348</v>
      </c>
      <c r="N291">
        <v>1009</v>
      </c>
      <c r="O291" t="s">
        <v>33</v>
      </c>
      <c r="P291" t="s">
        <v>33</v>
      </c>
      <c r="Q291">
        <v>1000</v>
      </c>
      <c r="W291">
        <v>0</v>
      </c>
      <c r="X291">
        <v>-1297714909</v>
      </c>
      <c r="Y291">
        <f>AT291</f>
        <v>0.84199999999999997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1</v>
      </c>
      <c r="AJ291">
        <v>1</v>
      </c>
      <c r="AK291">
        <v>1</v>
      </c>
      <c r="AL291">
        <v>1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 t="s">
        <v>3</v>
      </c>
      <c r="AT291">
        <v>0.84199999999999997</v>
      </c>
      <c r="AU291" t="s">
        <v>3</v>
      </c>
      <c r="AV291">
        <v>0</v>
      </c>
      <c r="AW291">
        <v>2</v>
      </c>
      <c r="AX291">
        <v>32952908</v>
      </c>
      <c r="AY291">
        <v>1</v>
      </c>
      <c r="AZ291">
        <v>0</v>
      </c>
      <c r="BA291">
        <v>291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CV291">
        <v>0</v>
      </c>
      <c r="CW291">
        <v>0</v>
      </c>
      <c r="CX291">
        <f>ROUND(Y291*Source!I416,7)</f>
        <v>0</v>
      </c>
      <c r="CY291">
        <f>AA291</f>
        <v>0</v>
      </c>
      <c r="CZ291">
        <f>AE291</f>
        <v>0</v>
      </c>
      <c r="DA291">
        <f>AI291</f>
        <v>1</v>
      </c>
      <c r="DB291">
        <f>ROUND(ROUND(AT291*CZ291,2),6)</f>
        <v>0</v>
      </c>
      <c r="DC291">
        <f>ROUND(ROUND(AT291*AG291,2),6)</f>
        <v>0</v>
      </c>
      <c r="DD291" t="s">
        <v>3</v>
      </c>
      <c r="DE291" t="s">
        <v>3</v>
      </c>
      <c r="DF291">
        <f t="shared" si="111"/>
        <v>0</v>
      </c>
      <c r="DG291">
        <f t="shared" si="112"/>
        <v>0</v>
      </c>
      <c r="DH291">
        <f t="shared" si="103"/>
        <v>0</v>
      </c>
      <c r="DI291">
        <f t="shared" si="104"/>
        <v>0</v>
      </c>
      <c r="DJ291">
        <f>DF291</f>
        <v>0</v>
      </c>
      <c r="DK291">
        <v>0</v>
      </c>
      <c r="DL291" t="s">
        <v>3</v>
      </c>
      <c r="DM291">
        <v>0</v>
      </c>
      <c r="DN291" t="s">
        <v>3</v>
      </c>
      <c r="DO291">
        <v>0</v>
      </c>
    </row>
    <row r="292" spans="1:119" x14ac:dyDescent="0.2">
      <c r="A292">
        <f>ROW(Source!A416)</f>
        <v>416</v>
      </c>
      <c r="B292">
        <v>32945098</v>
      </c>
      <c r="C292">
        <v>32952889</v>
      </c>
      <c r="D292">
        <v>30414703</v>
      </c>
      <c r="E292">
        <v>112</v>
      </c>
      <c r="F292">
        <v>1</v>
      </c>
      <c r="G292">
        <v>1</v>
      </c>
      <c r="H292">
        <v>3</v>
      </c>
      <c r="I292" t="s">
        <v>190</v>
      </c>
      <c r="J292" t="s">
        <v>3</v>
      </c>
      <c r="K292" t="s">
        <v>528</v>
      </c>
      <c r="L292">
        <v>1346</v>
      </c>
      <c r="N292">
        <v>1009</v>
      </c>
      <c r="O292" t="s">
        <v>68</v>
      </c>
      <c r="P292" t="s">
        <v>68</v>
      </c>
      <c r="Q292">
        <v>1</v>
      </c>
      <c r="W292">
        <v>0</v>
      </c>
      <c r="X292">
        <v>-112592316</v>
      </c>
      <c r="Y292">
        <f>AT292</f>
        <v>20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1</v>
      </c>
      <c r="AJ292">
        <v>1</v>
      </c>
      <c r="AK292">
        <v>1</v>
      </c>
      <c r="AL292">
        <v>1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 t="s">
        <v>3</v>
      </c>
      <c r="AT292">
        <v>20</v>
      </c>
      <c r="AU292" t="s">
        <v>3</v>
      </c>
      <c r="AV292">
        <v>0</v>
      </c>
      <c r="AW292">
        <v>2</v>
      </c>
      <c r="AX292">
        <v>32952909</v>
      </c>
      <c r="AY292">
        <v>1</v>
      </c>
      <c r="AZ292">
        <v>0</v>
      </c>
      <c r="BA292">
        <v>292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CV292">
        <v>0</v>
      </c>
      <c r="CW292">
        <v>0</v>
      </c>
      <c r="CX292">
        <f>ROUND(Y292*Source!I416,7)</f>
        <v>0</v>
      </c>
      <c r="CY292">
        <f>AA292</f>
        <v>0</v>
      </c>
      <c r="CZ292">
        <f>AE292</f>
        <v>0</v>
      </c>
      <c r="DA292">
        <f>AI292</f>
        <v>1</v>
      </c>
      <c r="DB292">
        <f>ROUND(ROUND(AT292*CZ292,2),6)</f>
        <v>0</v>
      </c>
      <c r="DC292">
        <f>ROUND(ROUND(AT292*AG292,2),6)</f>
        <v>0</v>
      </c>
      <c r="DD292" t="s">
        <v>3</v>
      </c>
      <c r="DE292" t="s">
        <v>3</v>
      </c>
      <c r="DF292">
        <f t="shared" si="111"/>
        <v>0</v>
      </c>
      <c r="DG292">
        <f t="shared" si="112"/>
        <v>0</v>
      </c>
      <c r="DH292">
        <f t="shared" si="103"/>
        <v>0</v>
      </c>
      <c r="DI292">
        <f t="shared" si="104"/>
        <v>0</v>
      </c>
      <c r="DJ292">
        <f>DF292</f>
        <v>0</v>
      </c>
      <c r="DK292">
        <v>0</v>
      </c>
      <c r="DL292" t="s">
        <v>3</v>
      </c>
      <c r="DM292">
        <v>0</v>
      </c>
      <c r="DN292" t="s">
        <v>3</v>
      </c>
      <c r="DO292">
        <v>0</v>
      </c>
    </row>
    <row r="293" spans="1:119" x14ac:dyDescent="0.2">
      <c r="A293">
        <f>ROW(Source!A421)</f>
        <v>421</v>
      </c>
      <c r="B293">
        <v>32945098</v>
      </c>
      <c r="C293">
        <v>32952838</v>
      </c>
      <c r="D293">
        <v>25847987</v>
      </c>
      <c r="E293">
        <v>114</v>
      </c>
      <c r="F293">
        <v>1</v>
      </c>
      <c r="G293">
        <v>1</v>
      </c>
      <c r="H293">
        <v>1</v>
      </c>
      <c r="I293" t="s">
        <v>875</v>
      </c>
      <c r="J293" t="s">
        <v>3</v>
      </c>
      <c r="K293" t="s">
        <v>876</v>
      </c>
      <c r="L293">
        <v>1191</v>
      </c>
      <c r="N293">
        <v>1013</v>
      </c>
      <c r="O293" t="s">
        <v>848</v>
      </c>
      <c r="P293" t="s">
        <v>848</v>
      </c>
      <c r="Q293">
        <v>1</v>
      </c>
      <c r="W293">
        <v>0</v>
      </c>
      <c r="X293">
        <v>1682852000</v>
      </c>
      <c r="Y293">
        <f>(AT293*ROUND(1.15,7))</f>
        <v>43.93</v>
      </c>
      <c r="AA293">
        <v>0</v>
      </c>
      <c r="AB293">
        <v>0</v>
      </c>
      <c r="AC293">
        <v>0</v>
      </c>
      <c r="AD293">
        <v>435.42</v>
      </c>
      <c r="AE293">
        <v>0</v>
      </c>
      <c r="AF293">
        <v>0</v>
      </c>
      <c r="AG293">
        <v>0</v>
      </c>
      <c r="AH293">
        <v>435.42</v>
      </c>
      <c r="AI293">
        <v>1</v>
      </c>
      <c r="AJ293">
        <v>1</v>
      </c>
      <c r="AK293">
        <v>1</v>
      </c>
      <c r="AL293">
        <v>1</v>
      </c>
      <c r="AM293">
        <v>-2</v>
      </c>
      <c r="AN293">
        <v>0</v>
      </c>
      <c r="AO293">
        <v>0</v>
      </c>
      <c r="AP293">
        <v>1</v>
      </c>
      <c r="AQ293">
        <v>1</v>
      </c>
      <c r="AR293">
        <v>0</v>
      </c>
      <c r="AS293" t="s">
        <v>3</v>
      </c>
      <c r="AT293">
        <v>38.200000000000003</v>
      </c>
      <c r="AU293" t="s">
        <v>39</v>
      </c>
      <c r="AV293">
        <v>1</v>
      </c>
      <c r="AW293">
        <v>2</v>
      </c>
      <c r="AX293">
        <v>32952846</v>
      </c>
      <c r="AY293">
        <v>1</v>
      </c>
      <c r="AZ293">
        <v>0</v>
      </c>
      <c r="BA293">
        <v>293</v>
      </c>
      <c r="BB293">
        <v>1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16633.044000000002</v>
      </c>
      <c r="BN293">
        <v>38.200000000000003</v>
      </c>
      <c r="BO293">
        <v>0</v>
      </c>
      <c r="BP293">
        <v>1</v>
      </c>
      <c r="BQ293">
        <v>0</v>
      </c>
      <c r="BR293">
        <v>0</v>
      </c>
      <c r="BS293">
        <v>0</v>
      </c>
      <c r="BT293">
        <v>19128.000599999999</v>
      </c>
      <c r="BU293">
        <v>43.93</v>
      </c>
      <c r="BV293">
        <v>0</v>
      </c>
      <c r="BW293">
        <v>1</v>
      </c>
      <c r="CU293">
        <f>ROUND(AT293*Source!I421*AH293*AL293,2)</f>
        <v>0</v>
      </c>
      <c r="CV293">
        <f>ROUND(Y293*Source!I421,7)</f>
        <v>0</v>
      </c>
      <c r="CW293">
        <v>0</v>
      </c>
      <c r="CX293">
        <f>ROUND(Y293*Source!I421,7)</f>
        <v>0</v>
      </c>
      <c r="CY293">
        <f>AD293</f>
        <v>435.42</v>
      </c>
      <c r="CZ293">
        <f>AH293</f>
        <v>435.42</v>
      </c>
      <c r="DA293">
        <f>AL293</f>
        <v>1</v>
      </c>
      <c r="DB293">
        <f>ROUND((ROUND(AT293*CZ293,2)*ROUND(1.15,7)),6)</f>
        <v>19127.995999999999</v>
      </c>
      <c r="DC293">
        <f>ROUND((ROUND(AT293*AG293,2)*ROUND(1.15,7)),6)</f>
        <v>0</v>
      </c>
      <c r="DD293" t="s">
        <v>3</v>
      </c>
      <c r="DE293" t="s">
        <v>3</v>
      </c>
      <c r="DF293">
        <f t="shared" si="111"/>
        <v>0</v>
      </c>
      <c r="DG293">
        <f t="shared" si="112"/>
        <v>0</v>
      </c>
      <c r="DH293">
        <f t="shared" si="103"/>
        <v>0</v>
      </c>
      <c r="DI293">
        <f t="shared" si="104"/>
        <v>0</v>
      </c>
      <c r="DJ293">
        <f>DI293</f>
        <v>0</v>
      </c>
      <c r="DK293">
        <v>1</v>
      </c>
      <c r="DL293" t="s">
        <v>3</v>
      </c>
      <c r="DM293">
        <v>0</v>
      </c>
      <c r="DN293" t="s">
        <v>3</v>
      </c>
      <c r="DO293">
        <v>0</v>
      </c>
    </row>
    <row r="294" spans="1:119" x14ac:dyDescent="0.2">
      <c r="A294">
        <f>ROW(Source!A421)</f>
        <v>421</v>
      </c>
      <c r="B294">
        <v>32945098</v>
      </c>
      <c r="C294">
        <v>32952838</v>
      </c>
      <c r="D294">
        <v>25847946</v>
      </c>
      <c r="E294">
        <v>114</v>
      </c>
      <c r="F294">
        <v>1</v>
      </c>
      <c r="G294">
        <v>1</v>
      </c>
      <c r="H294">
        <v>1</v>
      </c>
      <c r="I294" t="s">
        <v>849</v>
      </c>
      <c r="J294" t="s">
        <v>3</v>
      </c>
      <c r="K294" t="s">
        <v>850</v>
      </c>
      <c r="L294">
        <v>1191</v>
      </c>
      <c r="N294">
        <v>1013</v>
      </c>
      <c r="O294" t="s">
        <v>848</v>
      </c>
      <c r="P294" t="s">
        <v>848</v>
      </c>
      <c r="Q294">
        <v>1</v>
      </c>
      <c r="W294">
        <v>0</v>
      </c>
      <c r="X294">
        <v>-1417349443</v>
      </c>
      <c r="Y294">
        <f>(AT294*ROUND(1.25,7))</f>
        <v>1.0625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1</v>
      </c>
      <c r="AJ294">
        <v>1</v>
      </c>
      <c r="AK294">
        <v>1</v>
      </c>
      <c r="AL294">
        <v>1</v>
      </c>
      <c r="AM294">
        <v>-2</v>
      </c>
      <c r="AN294">
        <v>0</v>
      </c>
      <c r="AO294">
        <v>0</v>
      </c>
      <c r="AP294">
        <v>1</v>
      </c>
      <c r="AQ294">
        <v>1</v>
      </c>
      <c r="AR294">
        <v>0</v>
      </c>
      <c r="AS294" t="s">
        <v>3</v>
      </c>
      <c r="AT294">
        <v>0.85</v>
      </c>
      <c r="AU294" t="s">
        <v>38</v>
      </c>
      <c r="AV294">
        <v>2</v>
      </c>
      <c r="AW294">
        <v>2</v>
      </c>
      <c r="AX294">
        <v>32952847</v>
      </c>
      <c r="AY294">
        <v>1</v>
      </c>
      <c r="AZ294">
        <v>0</v>
      </c>
      <c r="BA294">
        <v>294</v>
      </c>
      <c r="BB294">
        <v>1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CV294">
        <v>0</v>
      </c>
      <c r="CW294">
        <v>0</v>
      </c>
      <c r="CX294">
        <f>ROUND(Y294*Source!I421,7)</f>
        <v>0</v>
      </c>
      <c r="CY294">
        <f>AD294</f>
        <v>0</v>
      </c>
      <c r="CZ294">
        <f>AH294</f>
        <v>0</v>
      </c>
      <c r="DA294">
        <f>AL294</f>
        <v>1</v>
      </c>
      <c r="DB294">
        <f>ROUND((ROUND(AT294*CZ294,2)*ROUND(1.25,7)),6)</f>
        <v>0</v>
      </c>
      <c r="DC294">
        <f>ROUND((ROUND(AT294*AG294,2)*ROUND(1.25,7)),6)</f>
        <v>0</v>
      </c>
      <c r="DD294" t="s">
        <v>3</v>
      </c>
      <c r="DE294" t="s">
        <v>3</v>
      </c>
      <c r="DF294">
        <f t="shared" si="111"/>
        <v>0</v>
      </c>
      <c r="DG294">
        <f t="shared" si="112"/>
        <v>0</v>
      </c>
      <c r="DH294">
        <f t="shared" si="103"/>
        <v>0</v>
      </c>
      <c r="DI294">
        <f t="shared" si="104"/>
        <v>0</v>
      </c>
      <c r="DJ294">
        <f>DI294</f>
        <v>0</v>
      </c>
      <c r="DK294">
        <v>0</v>
      </c>
      <c r="DL294" t="s">
        <v>3</v>
      </c>
      <c r="DM294">
        <v>0</v>
      </c>
      <c r="DN294" t="s">
        <v>3</v>
      </c>
      <c r="DO294">
        <v>0</v>
      </c>
    </row>
    <row r="295" spans="1:119" x14ac:dyDescent="0.2">
      <c r="A295">
        <f>ROW(Source!A421)</f>
        <v>421</v>
      </c>
      <c r="B295">
        <v>32945098</v>
      </c>
      <c r="C295">
        <v>32952838</v>
      </c>
      <c r="D295">
        <v>31966102</v>
      </c>
      <c r="E295">
        <v>1</v>
      </c>
      <c r="F295">
        <v>1</v>
      </c>
      <c r="G295">
        <v>1</v>
      </c>
      <c r="H295">
        <v>2</v>
      </c>
      <c r="I295" t="s">
        <v>851</v>
      </c>
      <c r="J295" t="s">
        <v>852</v>
      </c>
      <c r="K295" t="s">
        <v>853</v>
      </c>
      <c r="L295">
        <v>1368</v>
      </c>
      <c r="N295">
        <v>1011</v>
      </c>
      <c r="O295" t="s">
        <v>854</v>
      </c>
      <c r="P295" t="s">
        <v>854</v>
      </c>
      <c r="Q295">
        <v>1</v>
      </c>
      <c r="W295">
        <v>0</v>
      </c>
      <c r="X295">
        <v>-92307625</v>
      </c>
      <c r="Y295">
        <f>(AT295*ROUND(1.25,7))</f>
        <v>0.4375</v>
      </c>
      <c r="AA295">
        <v>0</v>
      </c>
      <c r="AB295">
        <v>54.86</v>
      </c>
      <c r="AC295">
        <v>446.68</v>
      </c>
      <c r="AD295">
        <v>0</v>
      </c>
      <c r="AE295">
        <v>0</v>
      </c>
      <c r="AF295">
        <v>37.32</v>
      </c>
      <c r="AG295">
        <v>446.68</v>
      </c>
      <c r="AH295">
        <v>0</v>
      </c>
      <c r="AI295">
        <v>1</v>
      </c>
      <c r="AJ295">
        <v>1.47</v>
      </c>
      <c r="AK295">
        <v>1</v>
      </c>
      <c r="AL295">
        <v>1</v>
      </c>
      <c r="AM295">
        <v>2</v>
      </c>
      <c r="AN295">
        <v>0</v>
      </c>
      <c r="AO295">
        <v>0</v>
      </c>
      <c r="AP295">
        <v>1</v>
      </c>
      <c r="AQ295">
        <v>1</v>
      </c>
      <c r="AR295">
        <v>0</v>
      </c>
      <c r="AS295" t="s">
        <v>3</v>
      </c>
      <c r="AT295">
        <v>0.35</v>
      </c>
      <c r="AU295" t="s">
        <v>38</v>
      </c>
      <c r="AV295">
        <v>1</v>
      </c>
      <c r="AW295">
        <v>2</v>
      </c>
      <c r="AX295">
        <v>32952848</v>
      </c>
      <c r="AY295">
        <v>1</v>
      </c>
      <c r="AZ295">
        <v>0</v>
      </c>
      <c r="BA295">
        <v>295</v>
      </c>
      <c r="BB295">
        <v>1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13.061999999999999</v>
      </c>
      <c r="BL295">
        <v>156.33799999999999</v>
      </c>
      <c r="BM295">
        <v>0</v>
      </c>
      <c r="BN295">
        <v>0</v>
      </c>
      <c r="BO295">
        <v>0.35</v>
      </c>
      <c r="BP295">
        <v>1</v>
      </c>
      <c r="BQ295">
        <v>0</v>
      </c>
      <c r="BR295">
        <v>16.327500000000001</v>
      </c>
      <c r="BS295">
        <v>195.42250000000001</v>
      </c>
      <c r="BT295">
        <v>0</v>
      </c>
      <c r="BU295">
        <v>0</v>
      </c>
      <c r="BV295">
        <v>0.4375</v>
      </c>
      <c r="BW295">
        <v>1</v>
      </c>
      <c r="CV295">
        <v>0</v>
      </c>
      <c r="CW295">
        <f>ROUND(Y295*Source!I421*DO295,7)</f>
        <v>0</v>
      </c>
      <c r="CX295">
        <f>ROUND(Y295*Source!I421,7)</f>
        <v>0</v>
      </c>
      <c r="CY295">
        <f>AB295</f>
        <v>54.86</v>
      </c>
      <c r="CZ295">
        <f>AF295</f>
        <v>37.32</v>
      </c>
      <c r="DA295">
        <f>AJ295</f>
        <v>1.47</v>
      </c>
      <c r="DB295">
        <f>ROUND((ROUND(AT295*CZ295,2)*ROUND(1.25,7)),6)</f>
        <v>16.324999999999999</v>
      </c>
      <c r="DC295">
        <f>ROUND((ROUND(AT295*AG295,2)*ROUND(1.25,7)),6)</f>
        <v>195.42500000000001</v>
      </c>
      <c r="DD295" t="s">
        <v>3</v>
      </c>
      <c r="DE295" t="s">
        <v>3</v>
      </c>
      <c r="DF295">
        <f t="shared" si="111"/>
        <v>0</v>
      </c>
      <c r="DG295">
        <f>ROUND(ROUND(AF295*AJ295,2)*CX295,2)</f>
        <v>0</v>
      </c>
      <c r="DH295">
        <f t="shared" si="103"/>
        <v>0</v>
      </c>
      <c r="DI295">
        <f t="shared" si="104"/>
        <v>0</v>
      </c>
      <c r="DJ295">
        <f>DG295+DH295</f>
        <v>0</v>
      </c>
      <c r="DK295">
        <v>0</v>
      </c>
      <c r="DL295" t="s">
        <v>855</v>
      </c>
      <c r="DM295">
        <v>3</v>
      </c>
      <c r="DN295" t="s">
        <v>848</v>
      </c>
      <c r="DO295">
        <v>1</v>
      </c>
    </row>
    <row r="296" spans="1:119" x14ac:dyDescent="0.2">
      <c r="A296">
        <f>ROW(Source!A421)</f>
        <v>421</v>
      </c>
      <c r="B296">
        <v>32945098</v>
      </c>
      <c r="C296">
        <v>32952838</v>
      </c>
      <c r="D296">
        <v>31966811</v>
      </c>
      <c r="E296">
        <v>1</v>
      </c>
      <c r="F296">
        <v>1</v>
      </c>
      <c r="G296">
        <v>1</v>
      </c>
      <c r="H296">
        <v>2</v>
      </c>
      <c r="I296" t="s">
        <v>858</v>
      </c>
      <c r="J296" t="s">
        <v>859</v>
      </c>
      <c r="K296" t="s">
        <v>860</v>
      </c>
      <c r="L296">
        <v>1368</v>
      </c>
      <c r="N296">
        <v>1011</v>
      </c>
      <c r="O296" t="s">
        <v>854</v>
      </c>
      <c r="P296" t="s">
        <v>854</v>
      </c>
      <c r="Q296">
        <v>1</v>
      </c>
      <c r="W296">
        <v>0</v>
      </c>
      <c r="X296">
        <v>-1152394969</v>
      </c>
      <c r="Y296">
        <f>(AT296*ROUND(1.25,7))</f>
        <v>0.625</v>
      </c>
      <c r="AA296">
        <v>0</v>
      </c>
      <c r="AB296">
        <v>605.36</v>
      </c>
      <c r="AC296">
        <v>502.98</v>
      </c>
      <c r="AD296">
        <v>0</v>
      </c>
      <c r="AE296">
        <v>0</v>
      </c>
      <c r="AF296">
        <v>605.36</v>
      </c>
      <c r="AG296">
        <v>502.98</v>
      </c>
      <c r="AH296">
        <v>0</v>
      </c>
      <c r="AI296">
        <v>1</v>
      </c>
      <c r="AJ296">
        <v>1</v>
      </c>
      <c r="AK296">
        <v>1</v>
      </c>
      <c r="AL296">
        <v>1</v>
      </c>
      <c r="AM296">
        <v>-2</v>
      </c>
      <c r="AN296">
        <v>0</v>
      </c>
      <c r="AO296">
        <v>0</v>
      </c>
      <c r="AP296">
        <v>1</v>
      </c>
      <c r="AQ296">
        <v>1</v>
      </c>
      <c r="AR296">
        <v>0</v>
      </c>
      <c r="AS296" t="s">
        <v>3</v>
      </c>
      <c r="AT296">
        <v>0.5</v>
      </c>
      <c r="AU296" t="s">
        <v>38</v>
      </c>
      <c r="AV296">
        <v>1</v>
      </c>
      <c r="AW296">
        <v>2</v>
      </c>
      <c r="AX296">
        <v>32952849</v>
      </c>
      <c r="AY296">
        <v>1</v>
      </c>
      <c r="AZ296">
        <v>0</v>
      </c>
      <c r="BA296">
        <v>296</v>
      </c>
      <c r="BB296">
        <v>1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302.68</v>
      </c>
      <c r="BL296">
        <v>251.49</v>
      </c>
      <c r="BM296">
        <v>0</v>
      </c>
      <c r="BN296">
        <v>0</v>
      </c>
      <c r="BO296">
        <v>0.5</v>
      </c>
      <c r="BP296">
        <v>1</v>
      </c>
      <c r="BQ296">
        <v>0</v>
      </c>
      <c r="BR296">
        <v>378.35</v>
      </c>
      <c r="BS296">
        <v>314.36250000000001</v>
      </c>
      <c r="BT296">
        <v>0</v>
      </c>
      <c r="BU296">
        <v>0</v>
      </c>
      <c r="BV296">
        <v>0.625</v>
      </c>
      <c r="BW296">
        <v>1</v>
      </c>
      <c r="CV296">
        <v>0</v>
      </c>
      <c r="CW296">
        <f>ROUND(Y296*Source!I421*DO296,7)</f>
        <v>0</v>
      </c>
      <c r="CX296">
        <f>ROUND(Y296*Source!I421,7)</f>
        <v>0</v>
      </c>
      <c r="CY296">
        <f>AB296</f>
        <v>605.36</v>
      </c>
      <c r="CZ296">
        <f>AF296</f>
        <v>605.36</v>
      </c>
      <c r="DA296">
        <f>AJ296</f>
        <v>1</v>
      </c>
      <c r="DB296">
        <f>ROUND((ROUND(AT296*CZ296,2)*ROUND(1.25,7)),6)</f>
        <v>378.35</v>
      </c>
      <c r="DC296">
        <f>ROUND((ROUND(AT296*AG296,2)*ROUND(1.25,7)),6)</f>
        <v>314.36250000000001</v>
      </c>
      <c r="DD296" t="s">
        <v>3</v>
      </c>
      <c r="DE296" t="s">
        <v>3</v>
      </c>
      <c r="DF296">
        <f t="shared" si="111"/>
        <v>0</v>
      </c>
      <c r="DG296">
        <f t="shared" ref="DG296:DG301" si="113">ROUND(ROUND(AF296,2)*CX296,2)</f>
        <v>0</v>
      </c>
      <c r="DH296">
        <f t="shared" si="103"/>
        <v>0</v>
      </c>
      <c r="DI296">
        <f t="shared" si="104"/>
        <v>0</v>
      </c>
      <c r="DJ296">
        <f>DG296+DH296</f>
        <v>0</v>
      </c>
      <c r="DK296">
        <v>1</v>
      </c>
      <c r="DL296" t="s">
        <v>861</v>
      </c>
      <c r="DM296">
        <v>4</v>
      </c>
      <c r="DN296" t="s">
        <v>848</v>
      </c>
      <c r="DO296">
        <v>1</v>
      </c>
    </row>
    <row r="297" spans="1:119" x14ac:dyDescent="0.2">
      <c r="A297">
        <f>ROW(Source!A421)</f>
        <v>421</v>
      </c>
      <c r="B297">
        <v>32945098</v>
      </c>
      <c r="C297">
        <v>32952838</v>
      </c>
      <c r="D297">
        <v>31838894</v>
      </c>
      <c r="E297">
        <v>114</v>
      </c>
      <c r="F297">
        <v>1</v>
      </c>
      <c r="G297">
        <v>1</v>
      </c>
      <c r="H297">
        <v>3</v>
      </c>
      <c r="I297" t="s">
        <v>62</v>
      </c>
      <c r="J297" t="s">
        <v>3</v>
      </c>
      <c r="K297" t="s">
        <v>63</v>
      </c>
      <c r="L297">
        <v>1327</v>
      </c>
      <c r="N297">
        <v>1005</v>
      </c>
      <c r="O297" t="s">
        <v>64</v>
      </c>
      <c r="P297" t="s">
        <v>64</v>
      </c>
      <c r="Q297">
        <v>1</v>
      </c>
      <c r="W297">
        <v>0</v>
      </c>
      <c r="X297">
        <v>-664984921</v>
      </c>
      <c r="Y297">
        <f>AT297</f>
        <v>102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1</v>
      </c>
      <c r="AJ297">
        <v>1</v>
      </c>
      <c r="AK297">
        <v>1</v>
      </c>
      <c r="AL297">
        <v>1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 t="s">
        <v>3</v>
      </c>
      <c r="AT297">
        <v>102</v>
      </c>
      <c r="AU297" t="s">
        <v>3</v>
      </c>
      <c r="AV297">
        <v>0</v>
      </c>
      <c r="AW297">
        <v>2</v>
      </c>
      <c r="AX297">
        <v>32952850</v>
      </c>
      <c r="AY297">
        <v>1</v>
      </c>
      <c r="AZ297">
        <v>0</v>
      </c>
      <c r="BA297">
        <v>297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CV297">
        <v>0</v>
      </c>
      <c r="CW297">
        <v>0</v>
      </c>
      <c r="CX297">
        <f>ROUND(Y297*Source!I421,7)</f>
        <v>0</v>
      </c>
      <c r="CY297">
        <f>AA297</f>
        <v>0</v>
      </c>
      <c r="CZ297">
        <f>AE297</f>
        <v>0</v>
      </c>
      <c r="DA297">
        <f>AI297</f>
        <v>1</v>
      </c>
      <c r="DB297">
        <f>ROUND(ROUND(AT297*CZ297,2),6)</f>
        <v>0</v>
      </c>
      <c r="DC297">
        <f>ROUND(ROUND(AT297*AG297,2),6)</f>
        <v>0</v>
      </c>
      <c r="DD297" t="s">
        <v>3</v>
      </c>
      <c r="DE297" t="s">
        <v>3</v>
      </c>
      <c r="DF297">
        <f t="shared" si="111"/>
        <v>0</v>
      </c>
      <c r="DG297">
        <f t="shared" si="113"/>
        <v>0</v>
      </c>
      <c r="DH297">
        <f t="shared" si="103"/>
        <v>0</v>
      </c>
      <c r="DI297">
        <f t="shared" si="104"/>
        <v>0</v>
      </c>
      <c r="DJ297">
        <f>DF297</f>
        <v>0</v>
      </c>
      <c r="DK297">
        <v>0</v>
      </c>
      <c r="DL297" t="s">
        <v>3</v>
      </c>
      <c r="DM297">
        <v>0</v>
      </c>
      <c r="DN297" t="s">
        <v>3</v>
      </c>
      <c r="DO297">
        <v>0</v>
      </c>
    </row>
    <row r="298" spans="1:119" x14ac:dyDescent="0.2">
      <c r="A298">
        <f>ROW(Source!A421)</f>
        <v>421</v>
      </c>
      <c r="B298">
        <v>32945098</v>
      </c>
      <c r="C298">
        <v>32952838</v>
      </c>
      <c r="D298">
        <v>31913418</v>
      </c>
      <c r="E298">
        <v>1</v>
      </c>
      <c r="F298">
        <v>1</v>
      </c>
      <c r="G298">
        <v>1</v>
      </c>
      <c r="H298">
        <v>3</v>
      </c>
      <c r="I298" t="s">
        <v>877</v>
      </c>
      <c r="J298" t="s">
        <v>878</v>
      </c>
      <c r="K298" t="s">
        <v>879</v>
      </c>
      <c r="L298">
        <v>1346</v>
      </c>
      <c r="N298">
        <v>1009</v>
      </c>
      <c r="O298" t="s">
        <v>68</v>
      </c>
      <c r="P298" t="s">
        <v>68</v>
      </c>
      <c r="Q298">
        <v>1</v>
      </c>
      <c r="W298">
        <v>0</v>
      </c>
      <c r="X298">
        <v>-130701290</v>
      </c>
      <c r="Y298">
        <f>AT298</f>
        <v>0.5</v>
      </c>
      <c r="AA298">
        <v>83.04</v>
      </c>
      <c r="AB298">
        <v>0</v>
      </c>
      <c r="AC298">
        <v>0</v>
      </c>
      <c r="AD298">
        <v>0</v>
      </c>
      <c r="AE298">
        <v>56.11</v>
      </c>
      <c r="AF298">
        <v>0</v>
      </c>
      <c r="AG298">
        <v>0</v>
      </c>
      <c r="AH298">
        <v>0</v>
      </c>
      <c r="AI298">
        <v>1.48</v>
      </c>
      <c r="AJ298">
        <v>1</v>
      </c>
      <c r="AK298">
        <v>1</v>
      </c>
      <c r="AL298">
        <v>1</v>
      </c>
      <c r="AM298">
        <v>2</v>
      </c>
      <c r="AN298">
        <v>0</v>
      </c>
      <c r="AO298">
        <v>0</v>
      </c>
      <c r="AP298">
        <v>0</v>
      </c>
      <c r="AQ298">
        <v>1</v>
      </c>
      <c r="AR298">
        <v>0</v>
      </c>
      <c r="AS298" t="s">
        <v>3</v>
      </c>
      <c r="AT298">
        <v>0.5</v>
      </c>
      <c r="AU298" t="s">
        <v>3</v>
      </c>
      <c r="AV298">
        <v>0</v>
      </c>
      <c r="AW298">
        <v>2</v>
      </c>
      <c r="AX298">
        <v>32952851</v>
      </c>
      <c r="AY298">
        <v>1</v>
      </c>
      <c r="AZ298">
        <v>0</v>
      </c>
      <c r="BA298">
        <v>298</v>
      </c>
      <c r="BB298">
        <v>1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28.055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1</v>
      </c>
      <c r="BQ298">
        <v>28.055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1</v>
      </c>
      <c r="CV298">
        <v>0</v>
      </c>
      <c r="CW298">
        <v>0</v>
      </c>
      <c r="CX298">
        <f>ROUND(Y298*Source!I421,7)</f>
        <v>0</v>
      </c>
      <c r="CY298">
        <f>AA298</f>
        <v>83.04</v>
      </c>
      <c r="CZ298">
        <f>AE298</f>
        <v>56.11</v>
      </c>
      <c r="DA298">
        <f>AI298</f>
        <v>1.48</v>
      </c>
      <c r="DB298">
        <f>ROUND(ROUND(AT298*CZ298,2),6)</f>
        <v>28.06</v>
      </c>
      <c r="DC298">
        <f>ROUND(ROUND(AT298*AG298,2),6)</f>
        <v>0</v>
      </c>
      <c r="DD298" t="s">
        <v>3</v>
      </c>
      <c r="DE298" t="s">
        <v>3</v>
      </c>
      <c r="DF298">
        <f>ROUND(ROUND(AE298*AI298,2)*CX298,2)</f>
        <v>0</v>
      </c>
      <c r="DG298">
        <f t="shared" si="113"/>
        <v>0</v>
      </c>
      <c r="DH298">
        <f t="shared" si="103"/>
        <v>0</v>
      </c>
      <c r="DI298">
        <f t="shared" si="104"/>
        <v>0</v>
      </c>
      <c r="DJ298">
        <f>DF298</f>
        <v>0</v>
      </c>
      <c r="DK298">
        <v>0</v>
      </c>
      <c r="DL298" t="s">
        <v>3</v>
      </c>
      <c r="DM298">
        <v>0</v>
      </c>
      <c r="DN298" t="s">
        <v>3</v>
      </c>
      <c r="DO298">
        <v>0</v>
      </c>
    </row>
    <row r="299" spans="1:119" x14ac:dyDescent="0.2">
      <c r="A299">
        <f>ROW(Source!A421)</f>
        <v>421</v>
      </c>
      <c r="B299">
        <v>32945098</v>
      </c>
      <c r="C299">
        <v>32952838</v>
      </c>
      <c r="D299">
        <v>31842075</v>
      </c>
      <c r="E299">
        <v>114</v>
      </c>
      <c r="F299">
        <v>1</v>
      </c>
      <c r="G299">
        <v>1</v>
      </c>
      <c r="H299">
        <v>3</v>
      </c>
      <c r="I299" t="s">
        <v>66</v>
      </c>
      <c r="J299" t="s">
        <v>3</v>
      </c>
      <c r="K299" t="s">
        <v>67</v>
      </c>
      <c r="L299">
        <v>1346</v>
      </c>
      <c r="N299">
        <v>1009</v>
      </c>
      <c r="O299" t="s">
        <v>68</v>
      </c>
      <c r="P299" t="s">
        <v>68</v>
      </c>
      <c r="Q299">
        <v>1</v>
      </c>
      <c r="W299">
        <v>0</v>
      </c>
      <c r="X299">
        <v>-320553479</v>
      </c>
      <c r="Y299">
        <f>AT299</f>
        <v>50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1</v>
      </c>
      <c r="AJ299">
        <v>1</v>
      </c>
      <c r="AK299">
        <v>1</v>
      </c>
      <c r="AL299">
        <v>1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 t="s">
        <v>3</v>
      </c>
      <c r="AT299">
        <v>50</v>
      </c>
      <c r="AU299" t="s">
        <v>3</v>
      </c>
      <c r="AV299">
        <v>0</v>
      </c>
      <c r="AW299">
        <v>2</v>
      </c>
      <c r="AX299">
        <v>32952852</v>
      </c>
      <c r="AY299">
        <v>1</v>
      </c>
      <c r="AZ299">
        <v>0</v>
      </c>
      <c r="BA299">
        <v>299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CV299">
        <v>0</v>
      </c>
      <c r="CW299">
        <v>0</v>
      </c>
      <c r="CX299">
        <f>ROUND(Y299*Source!I421,7)</f>
        <v>0</v>
      </c>
      <c r="CY299">
        <f>AA299</f>
        <v>0</v>
      </c>
      <c r="CZ299">
        <f>AE299</f>
        <v>0</v>
      </c>
      <c r="DA299">
        <f>AI299</f>
        <v>1</v>
      </c>
      <c r="DB299">
        <f>ROUND(ROUND(AT299*CZ299,2),6)</f>
        <v>0</v>
      </c>
      <c r="DC299">
        <f>ROUND(ROUND(AT299*AG299,2),6)</f>
        <v>0</v>
      </c>
      <c r="DD299" t="s">
        <v>3</v>
      </c>
      <c r="DE299" t="s">
        <v>3</v>
      </c>
      <c r="DF299">
        <f>ROUND(ROUND(AE299,2)*CX299,2)</f>
        <v>0</v>
      </c>
      <c r="DG299">
        <f t="shared" si="113"/>
        <v>0</v>
      </c>
      <c r="DH299">
        <f t="shared" si="103"/>
        <v>0</v>
      </c>
      <c r="DI299">
        <f t="shared" si="104"/>
        <v>0</v>
      </c>
      <c r="DJ299">
        <f>DF299</f>
        <v>0</v>
      </c>
      <c r="DK299">
        <v>0</v>
      </c>
      <c r="DL299" t="s">
        <v>3</v>
      </c>
      <c r="DM299">
        <v>0</v>
      </c>
      <c r="DN299" t="s">
        <v>3</v>
      </c>
      <c r="DO299">
        <v>0</v>
      </c>
    </row>
    <row r="300" spans="1:119" x14ac:dyDescent="0.2">
      <c r="A300">
        <f>ROW(Source!A426)</f>
        <v>426</v>
      </c>
      <c r="B300">
        <v>32945098</v>
      </c>
      <c r="C300">
        <v>32952857</v>
      </c>
      <c r="D300">
        <v>25847992</v>
      </c>
      <c r="E300">
        <v>114</v>
      </c>
      <c r="F300">
        <v>1</v>
      </c>
      <c r="G300">
        <v>1</v>
      </c>
      <c r="H300">
        <v>1</v>
      </c>
      <c r="I300" t="s">
        <v>856</v>
      </c>
      <c r="J300" t="s">
        <v>3</v>
      </c>
      <c r="K300" t="s">
        <v>857</v>
      </c>
      <c r="L300">
        <v>1191</v>
      </c>
      <c r="N300">
        <v>1013</v>
      </c>
      <c r="O300" t="s">
        <v>848</v>
      </c>
      <c r="P300" t="s">
        <v>848</v>
      </c>
      <c r="Q300">
        <v>1</v>
      </c>
      <c r="W300">
        <v>0</v>
      </c>
      <c r="X300">
        <v>-1833565283</v>
      </c>
      <c r="Y300">
        <f>(AT300*ROUND(1.15,7))</f>
        <v>8.831999999999999</v>
      </c>
      <c r="AA300">
        <v>0</v>
      </c>
      <c r="AB300">
        <v>0</v>
      </c>
      <c r="AC300">
        <v>0</v>
      </c>
      <c r="AD300">
        <v>446.68</v>
      </c>
      <c r="AE300">
        <v>0</v>
      </c>
      <c r="AF300">
        <v>0</v>
      </c>
      <c r="AG300">
        <v>0</v>
      </c>
      <c r="AH300">
        <v>446.68</v>
      </c>
      <c r="AI300">
        <v>1</v>
      </c>
      <c r="AJ300">
        <v>1</v>
      </c>
      <c r="AK300">
        <v>1</v>
      </c>
      <c r="AL300">
        <v>1</v>
      </c>
      <c r="AM300">
        <v>-2</v>
      </c>
      <c r="AN300">
        <v>0</v>
      </c>
      <c r="AO300">
        <v>0</v>
      </c>
      <c r="AP300">
        <v>1</v>
      </c>
      <c r="AQ300">
        <v>1</v>
      </c>
      <c r="AR300">
        <v>0</v>
      </c>
      <c r="AS300" t="s">
        <v>3</v>
      </c>
      <c r="AT300">
        <v>7.68</v>
      </c>
      <c r="AU300" t="s">
        <v>39</v>
      </c>
      <c r="AV300">
        <v>1</v>
      </c>
      <c r="AW300">
        <v>2</v>
      </c>
      <c r="AX300">
        <v>32952864</v>
      </c>
      <c r="AY300">
        <v>1</v>
      </c>
      <c r="AZ300">
        <v>0</v>
      </c>
      <c r="BA300">
        <v>300</v>
      </c>
      <c r="BB300">
        <v>1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3430.5023999999999</v>
      </c>
      <c r="BN300">
        <v>7.68</v>
      </c>
      <c r="BO300">
        <v>0</v>
      </c>
      <c r="BP300">
        <v>1</v>
      </c>
      <c r="BQ300">
        <v>0</v>
      </c>
      <c r="BR300">
        <v>0</v>
      </c>
      <c r="BS300">
        <v>0</v>
      </c>
      <c r="BT300">
        <v>3945.0777599999997</v>
      </c>
      <c r="BU300">
        <v>8.831999999999999</v>
      </c>
      <c r="BV300">
        <v>0</v>
      </c>
      <c r="BW300">
        <v>1</v>
      </c>
      <c r="CU300">
        <f>ROUND(AT300*Source!I426*AH300*AL300,2)</f>
        <v>0</v>
      </c>
      <c r="CV300">
        <f>ROUND(Y300*Source!I426,7)</f>
        <v>0</v>
      </c>
      <c r="CW300">
        <v>0</v>
      </c>
      <c r="CX300">
        <f>ROUND(Y300*Source!I426,7)</f>
        <v>0</v>
      </c>
      <c r="CY300">
        <f>AD300</f>
        <v>446.68</v>
      </c>
      <c r="CZ300">
        <f>AH300</f>
        <v>446.68</v>
      </c>
      <c r="DA300">
        <f>AL300</f>
        <v>1</v>
      </c>
      <c r="DB300">
        <f>ROUND((ROUND(AT300*CZ300,2)*ROUND(1.15,7)),6)</f>
        <v>3945.0749999999998</v>
      </c>
      <c r="DC300">
        <f>ROUND((ROUND(AT300*AG300,2)*ROUND(1.15,7)),6)</f>
        <v>0</v>
      </c>
      <c r="DD300" t="s">
        <v>3</v>
      </c>
      <c r="DE300" t="s">
        <v>3</v>
      </c>
      <c r="DF300">
        <f>ROUND(ROUND(AE300,2)*CX300,2)</f>
        <v>0</v>
      </c>
      <c r="DG300">
        <f t="shared" si="113"/>
        <v>0</v>
      </c>
      <c r="DH300">
        <f t="shared" si="103"/>
        <v>0</v>
      </c>
      <c r="DI300">
        <f t="shared" si="104"/>
        <v>0</v>
      </c>
      <c r="DJ300">
        <f>DI300</f>
        <v>0</v>
      </c>
      <c r="DK300">
        <v>1</v>
      </c>
      <c r="DL300" t="s">
        <v>3</v>
      </c>
      <c r="DM300">
        <v>0</v>
      </c>
      <c r="DN300" t="s">
        <v>3</v>
      </c>
      <c r="DO300">
        <v>0</v>
      </c>
    </row>
    <row r="301" spans="1:119" x14ac:dyDescent="0.2">
      <c r="A301">
        <f>ROW(Source!A426)</f>
        <v>426</v>
      </c>
      <c r="B301">
        <v>32945098</v>
      </c>
      <c r="C301">
        <v>32952857</v>
      </c>
      <c r="D301">
        <v>25847946</v>
      </c>
      <c r="E301">
        <v>114</v>
      </c>
      <c r="F301">
        <v>1</v>
      </c>
      <c r="G301">
        <v>1</v>
      </c>
      <c r="H301">
        <v>1</v>
      </c>
      <c r="I301" t="s">
        <v>849</v>
      </c>
      <c r="J301" t="s">
        <v>3</v>
      </c>
      <c r="K301" t="s">
        <v>850</v>
      </c>
      <c r="L301">
        <v>1191</v>
      </c>
      <c r="N301">
        <v>1013</v>
      </c>
      <c r="O301" t="s">
        <v>848</v>
      </c>
      <c r="P301" t="s">
        <v>848</v>
      </c>
      <c r="Q301">
        <v>1</v>
      </c>
      <c r="W301">
        <v>0</v>
      </c>
      <c r="X301">
        <v>-1417349443</v>
      </c>
      <c r="Y301">
        <f>(AT301*ROUND(1.25,7))</f>
        <v>0.11249999999999999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1</v>
      </c>
      <c r="AJ301">
        <v>1</v>
      </c>
      <c r="AK301">
        <v>1</v>
      </c>
      <c r="AL301">
        <v>1</v>
      </c>
      <c r="AM301">
        <v>-2</v>
      </c>
      <c r="AN301">
        <v>0</v>
      </c>
      <c r="AO301">
        <v>0</v>
      </c>
      <c r="AP301">
        <v>1</v>
      </c>
      <c r="AQ301">
        <v>1</v>
      </c>
      <c r="AR301">
        <v>0</v>
      </c>
      <c r="AS301" t="s">
        <v>3</v>
      </c>
      <c r="AT301">
        <v>0.09</v>
      </c>
      <c r="AU301" t="s">
        <v>38</v>
      </c>
      <c r="AV301">
        <v>2</v>
      </c>
      <c r="AW301">
        <v>2</v>
      </c>
      <c r="AX301">
        <v>32952865</v>
      </c>
      <c r="AY301">
        <v>1</v>
      </c>
      <c r="AZ301">
        <v>0</v>
      </c>
      <c r="BA301">
        <v>301</v>
      </c>
      <c r="BB301">
        <v>1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CV301">
        <v>0</v>
      </c>
      <c r="CW301">
        <v>0</v>
      </c>
      <c r="CX301">
        <f>ROUND(Y301*Source!I426,7)</f>
        <v>0</v>
      </c>
      <c r="CY301">
        <f>AD301</f>
        <v>0</v>
      </c>
      <c r="CZ301">
        <f>AH301</f>
        <v>0</v>
      </c>
      <c r="DA301">
        <f>AL301</f>
        <v>1</v>
      </c>
      <c r="DB301">
        <f>ROUND((ROUND(AT301*CZ301,2)*ROUND(1.25,7)),6)</f>
        <v>0</v>
      </c>
      <c r="DC301">
        <f>ROUND((ROUND(AT301*AG301,2)*ROUND(1.25,7)),6)</f>
        <v>0</v>
      </c>
      <c r="DD301" t="s">
        <v>3</v>
      </c>
      <c r="DE301" t="s">
        <v>3</v>
      </c>
      <c r="DF301">
        <f>ROUND(ROUND(AE301,2)*CX301,2)</f>
        <v>0</v>
      </c>
      <c r="DG301">
        <f t="shared" si="113"/>
        <v>0</v>
      </c>
      <c r="DH301">
        <f t="shared" si="103"/>
        <v>0</v>
      </c>
      <c r="DI301">
        <f t="shared" si="104"/>
        <v>0</v>
      </c>
      <c r="DJ301">
        <f>DI301</f>
        <v>0</v>
      </c>
      <c r="DK301">
        <v>0</v>
      </c>
      <c r="DL301" t="s">
        <v>3</v>
      </c>
      <c r="DM301">
        <v>0</v>
      </c>
      <c r="DN301" t="s">
        <v>3</v>
      </c>
      <c r="DO301">
        <v>0</v>
      </c>
    </row>
    <row r="302" spans="1:119" x14ac:dyDescent="0.2">
      <c r="A302">
        <f>ROW(Source!A426)</f>
        <v>426</v>
      </c>
      <c r="B302">
        <v>32945098</v>
      </c>
      <c r="C302">
        <v>32952857</v>
      </c>
      <c r="D302">
        <v>31966102</v>
      </c>
      <c r="E302">
        <v>1</v>
      </c>
      <c r="F302">
        <v>1</v>
      </c>
      <c r="G302">
        <v>1</v>
      </c>
      <c r="H302">
        <v>2</v>
      </c>
      <c r="I302" t="s">
        <v>851</v>
      </c>
      <c r="J302" t="s">
        <v>852</v>
      </c>
      <c r="K302" t="s">
        <v>853</v>
      </c>
      <c r="L302">
        <v>1368</v>
      </c>
      <c r="N302">
        <v>1011</v>
      </c>
      <c r="O302" t="s">
        <v>854</v>
      </c>
      <c r="P302" t="s">
        <v>854</v>
      </c>
      <c r="Q302">
        <v>1</v>
      </c>
      <c r="W302">
        <v>0</v>
      </c>
      <c r="X302">
        <v>-92307625</v>
      </c>
      <c r="Y302">
        <f>(AT302*ROUND(1.25,7))</f>
        <v>1.2500000000000001E-2</v>
      </c>
      <c r="AA302">
        <v>0</v>
      </c>
      <c r="AB302">
        <v>54.86</v>
      </c>
      <c r="AC302">
        <v>446.68</v>
      </c>
      <c r="AD302">
        <v>0</v>
      </c>
      <c r="AE302">
        <v>0</v>
      </c>
      <c r="AF302">
        <v>37.32</v>
      </c>
      <c r="AG302">
        <v>446.68</v>
      </c>
      <c r="AH302">
        <v>0</v>
      </c>
      <c r="AI302">
        <v>1</v>
      </c>
      <c r="AJ302">
        <v>1.47</v>
      </c>
      <c r="AK302">
        <v>1</v>
      </c>
      <c r="AL302">
        <v>1</v>
      </c>
      <c r="AM302">
        <v>2</v>
      </c>
      <c r="AN302">
        <v>0</v>
      </c>
      <c r="AO302">
        <v>0</v>
      </c>
      <c r="AP302">
        <v>1</v>
      </c>
      <c r="AQ302">
        <v>1</v>
      </c>
      <c r="AR302">
        <v>0</v>
      </c>
      <c r="AS302" t="s">
        <v>3</v>
      </c>
      <c r="AT302">
        <v>0.01</v>
      </c>
      <c r="AU302" t="s">
        <v>38</v>
      </c>
      <c r="AV302">
        <v>1</v>
      </c>
      <c r="AW302">
        <v>2</v>
      </c>
      <c r="AX302">
        <v>32952866</v>
      </c>
      <c r="AY302">
        <v>1</v>
      </c>
      <c r="AZ302">
        <v>0</v>
      </c>
      <c r="BA302">
        <v>302</v>
      </c>
      <c r="BB302">
        <v>1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0.37320000000000003</v>
      </c>
      <c r="BL302">
        <v>4.4668000000000001</v>
      </c>
      <c r="BM302">
        <v>0</v>
      </c>
      <c r="BN302">
        <v>0</v>
      </c>
      <c r="BO302">
        <v>0.01</v>
      </c>
      <c r="BP302">
        <v>1</v>
      </c>
      <c r="BQ302">
        <v>0</v>
      </c>
      <c r="BR302">
        <v>0.46650000000000003</v>
      </c>
      <c r="BS302">
        <v>5.5835000000000008</v>
      </c>
      <c r="BT302">
        <v>0</v>
      </c>
      <c r="BU302">
        <v>0</v>
      </c>
      <c r="BV302">
        <v>1.2500000000000001E-2</v>
      </c>
      <c r="BW302">
        <v>1</v>
      </c>
      <c r="CV302">
        <v>0</v>
      </c>
      <c r="CW302">
        <f>ROUND(Y302*Source!I426*DO302,7)</f>
        <v>0</v>
      </c>
      <c r="CX302">
        <f>ROUND(Y302*Source!I426,7)</f>
        <v>0</v>
      </c>
      <c r="CY302">
        <f>AB302</f>
        <v>54.86</v>
      </c>
      <c r="CZ302">
        <f>AF302</f>
        <v>37.32</v>
      </c>
      <c r="DA302">
        <f>AJ302</f>
        <v>1.47</v>
      </c>
      <c r="DB302">
        <f>ROUND((ROUND(AT302*CZ302,2)*ROUND(1.25,7)),6)</f>
        <v>0.46250000000000002</v>
      </c>
      <c r="DC302">
        <f>ROUND((ROUND(AT302*AG302,2)*ROUND(1.25,7)),6)</f>
        <v>5.5875000000000004</v>
      </c>
      <c r="DD302" t="s">
        <v>3</v>
      </c>
      <c r="DE302" t="s">
        <v>3</v>
      </c>
      <c r="DF302">
        <f>ROUND(ROUND(AE302,2)*CX302,2)</f>
        <v>0</v>
      </c>
      <c r="DG302">
        <f>ROUND(ROUND(AF302*AJ302,2)*CX302,2)</f>
        <v>0</v>
      </c>
      <c r="DH302">
        <f t="shared" si="103"/>
        <v>0</v>
      </c>
      <c r="DI302">
        <f t="shared" si="104"/>
        <v>0</v>
      </c>
      <c r="DJ302">
        <f>DG302+DH302</f>
        <v>0</v>
      </c>
      <c r="DK302">
        <v>0</v>
      </c>
      <c r="DL302" t="s">
        <v>855</v>
      </c>
      <c r="DM302">
        <v>3</v>
      </c>
      <c r="DN302" t="s">
        <v>848</v>
      </c>
      <c r="DO302">
        <v>1</v>
      </c>
    </row>
    <row r="303" spans="1:119" x14ac:dyDescent="0.2">
      <c r="A303">
        <f>ROW(Source!A426)</f>
        <v>426</v>
      </c>
      <c r="B303">
        <v>32945098</v>
      </c>
      <c r="C303">
        <v>32952857</v>
      </c>
      <c r="D303">
        <v>31966811</v>
      </c>
      <c r="E303">
        <v>1</v>
      </c>
      <c r="F303">
        <v>1</v>
      </c>
      <c r="G303">
        <v>1</v>
      </c>
      <c r="H303">
        <v>2</v>
      </c>
      <c r="I303" t="s">
        <v>858</v>
      </c>
      <c r="J303" t="s">
        <v>859</v>
      </c>
      <c r="K303" t="s">
        <v>860</v>
      </c>
      <c r="L303">
        <v>1368</v>
      </c>
      <c r="N303">
        <v>1011</v>
      </c>
      <c r="O303" t="s">
        <v>854</v>
      </c>
      <c r="P303" t="s">
        <v>854</v>
      </c>
      <c r="Q303">
        <v>1</v>
      </c>
      <c r="W303">
        <v>0</v>
      </c>
      <c r="X303">
        <v>-1152394969</v>
      </c>
      <c r="Y303">
        <f>(AT303*ROUND(1.25,7))</f>
        <v>0.1</v>
      </c>
      <c r="AA303">
        <v>0</v>
      </c>
      <c r="AB303">
        <v>605.36</v>
      </c>
      <c r="AC303">
        <v>502.98</v>
      </c>
      <c r="AD303">
        <v>0</v>
      </c>
      <c r="AE303">
        <v>0</v>
      </c>
      <c r="AF303">
        <v>605.36</v>
      </c>
      <c r="AG303">
        <v>502.98</v>
      </c>
      <c r="AH303">
        <v>0</v>
      </c>
      <c r="AI303">
        <v>1</v>
      </c>
      <c r="AJ303">
        <v>1</v>
      </c>
      <c r="AK303">
        <v>1</v>
      </c>
      <c r="AL303">
        <v>1</v>
      </c>
      <c r="AM303">
        <v>-2</v>
      </c>
      <c r="AN303">
        <v>0</v>
      </c>
      <c r="AO303">
        <v>0</v>
      </c>
      <c r="AP303">
        <v>1</v>
      </c>
      <c r="AQ303">
        <v>1</v>
      </c>
      <c r="AR303">
        <v>0</v>
      </c>
      <c r="AS303" t="s">
        <v>3</v>
      </c>
      <c r="AT303">
        <v>0.08</v>
      </c>
      <c r="AU303" t="s">
        <v>38</v>
      </c>
      <c r="AV303">
        <v>1</v>
      </c>
      <c r="AW303">
        <v>2</v>
      </c>
      <c r="AX303">
        <v>32952867</v>
      </c>
      <c r="AY303">
        <v>1</v>
      </c>
      <c r="AZ303">
        <v>0</v>
      </c>
      <c r="BA303">
        <v>303</v>
      </c>
      <c r="BB303">
        <v>1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48.428800000000003</v>
      </c>
      <c r="BL303">
        <v>40.238400000000006</v>
      </c>
      <c r="BM303">
        <v>0</v>
      </c>
      <c r="BN303">
        <v>0</v>
      </c>
      <c r="BO303">
        <v>0.08</v>
      </c>
      <c r="BP303">
        <v>1</v>
      </c>
      <c r="BQ303">
        <v>0</v>
      </c>
      <c r="BR303">
        <v>60.536000000000001</v>
      </c>
      <c r="BS303">
        <v>50.298000000000002</v>
      </c>
      <c r="BT303">
        <v>0</v>
      </c>
      <c r="BU303">
        <v>0</v>
      </c>
      <c r="BV303">
        <v>0.1</v>
      </c>
      <c r="BW303">
        <v>1</v>
      </c>
      <c r="CV303">
        <v>0</v>
      </c>
      <c r="CW303">
        <f>ROUND(Y303*Source!I426*DO303,7)</f>
        <v>0</v>
      </c>
      <c r="CX303">
        <f>ROUND(Y303*Source!I426,7)</f>
        <v>0</v>
      </c>
      <c r="CY303">
        <f>AB303</f>
        <v>605.36</v>
      </c>
      <c r="CZ303">
        <f>AF303</f>
        <v>605.36</v>
      </c>
      <c r="DA303">
        <f>AJ303</f>
        <v>1</v>
      </c>
      <c r="DB303">
        <f>ROUND((ROUND(AT303*CZ303,2)*ROUND(1.25,7)),6)</f>
        <v>60.537500000000001</v>
      </c>
      <c r="DC303">
        <f>ROUND((ROUND(AT303*AG303,2)*ROUND(1.25,7)),6)</f>
        <v>50.3</v>
      </c>
      <c r="DD303" t="s">
        <v>3</v>
      </c>
      <c r="DE303" t="s">
        <v>3</v>
      </c>
      <c r="DF303">
        <f>ROUND(ROUND(AE303,2)*CX303,2)</f>
        <v>0</v>
      </c>
      <c r="DG303">
        <f>ROUND(ROUND(AF303,2)*CX303,2)</f>
        <v>0</v>
      </c>
      <c r="DH303">
        <f t="shared" si="103"/>
        <v>0</v>
      </c>
      <c r="DI303">
        <f t="shared" si="104"/>
        <v>0</v>
      </c>
      <c r="DJ303">
        <f>DG303+DH303</f>
        <v>0</v>
      </c>
      <c r="DK303">
        <v>1</v>
      </c>
      <c r="DL303" t="s">
        <v>861</v>
      </c>
      <c r="DM303">
        <v>4</v>
      </c>
      <c r="DN303" t="s">
        <v>848</v>
      </c>
      <c r="DO303">
        <v>1</v>
      </c>
    </row>
    <row r="304" spans="1:119" x14ac:dyDescent="0.2">
      <c r="A304">
        <f>ROW(Source!A426)</f>
        <v>426</v>
      </c>
      <c r="B304">
        <v>32945098</v>
      </c>
      <c r="C304">
        <v>32952857</v>
      </c>
      <c r="D304">
        <v>31912336</v>
      </c>
      <c r="E304">
        <v>1</v>
      </c>
      <c r="F304">
        <v>1</v>
      </c>
      <c r="G304">
        <v>1</v>
      </c>
      <c r="H304">
        <v>3</v>
      </c>
      <c r="I304" t="s">
        <v>880</v>
      </c>
      <c r="J304" t="s">
        <v>881</v>
      </c>
      <c r="K304" t="s">
        <v>882</v>
      </c>
      <c r="L304">
        <v>1348</v>
      </c>
      <c r="N304">
        <v>1009</v>
      </c>
      <c r="O304" t="s">
        <v>33</v>
      </c>
      <c r="P304" t="s">
        <v>33</v>
      </c>
      <c r="Q304">
        <v>1000</v>
      </c>
      <c r="W304">
        <v>0</v>
      </c>
      <c r="X304">
        <v>-557248380</v>
      </c>
      <c r="Y304">
        <f t="shared" ref="Y304:Y316" si="114">AT304</f>
        <v>2.9999999999999997E-4</v>
      </c>
      <c r="AA304">
        <v>95137.75</v>
      </c>
      <c r="AB304">
        <v>0</v>
      </c>
      <c r="AC304">
        <v>0</v>
      </c>
      <c r="AD304">
        <v>0</v>
      </c>
      <c r="AE304">
        <v>76110.2</v>
      </c>
      <c r="AF304">
        <v>0</v>
      </c>
      <c r="AG304">
        <v>0</v>
      </c>
      <c r="AH304">
        <v>0</v>
      </c>
      <c r="AI304">
        <v>1.25</v>
      </c>
      <c r="AJ304">
        <v>1</v>
      </c>
      <c r="AK304">
        <v>1</v>
      </c>
      <c r="AL304">
        <v>1</v>
      </c>
      <c r="AM304">
        <v>2</v>
      </c>
      <c r="AN304">
        <v>0</v>
      </c>
      <c r="AO304">
        <v>0</v>
      </c>
      <c r="AP304">
        <v>0</v>
      </c>
      <c r="AQ304">
        <v>1</v>
      </c>
      <c r="AR304">
        <v>0</v>
      </c>
      <c r="AS304" t="s">
        <v>3</v>
      </c>
      <c r="AT304">
        <v>2.9999999999999997E-4</v>
      </c>
      <c r="AU304" t="s">
        <v>3</v>
      </c>
      <c r="AV304">
        <v>0</v>
      </c>
      <c r="AW304">
        <v>2</v>
      </c>
      <c r="AX304">
        <v>32952868</v>
      </c>
      <c r="AY304">
        <v>1</v>
      </c>
      <c r="AZ304">
        <v>0</v>
      </c>
      <c r="BA304">
        <v>304</v>
      </c>
      <c r="BB304">
        <v>1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22.833059999999996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1</v>
      </c>
      <c r="BQ304">
        <v>22.833059999999996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1</v>
      </c>
      <c r="CV304">
        <v>0</v>
      </c>
      <c r="CW304">
        <v>0</v>
      </c>
      <c r="CX304">
        <f>ROUND(Y304*Source!I426,7)</f>
        <v>0</v>
      </c>
      <c r="CY304">
        <f>AA304</f>
        <v>95137.75</v>
      </c>
      <c r="CZ304">
        <f>AE304</f>
        <v>76110.2</v>
      </c>
      <c r="DA304">
        <f>AI304</f>
        <v>1.25</v>
      </c>
      <c r="DB304">
        <f t="shared" ref="DB304:DB316" si="115">ROUND(ROUND(AT304*CZ304,2),6)</f>
        <v>22.83</v>
      </c>
      <c r="DC304">
        <f t="shared" ref="DC304:DC316" si="116">ROUND(ROUND(AT304*AG304,2),6)</f>
        <v>0</v>
      </c>
      <c r="DD304" t="s">
        <v>3</v>
      </c>
      <c r="DE304" t="s">
        <v>3</v>
      </c>
      <c r="DF304">
        <f>ROUND(ROUND(AE304*AI304,2)*CX304,2)</f>
        <v>0</v>
      </c>
      <c r="DG304">
        <f>ROUND(ROUND(AF304,2)*CX304,2)</f>
        <v>0</v>
      </c>
      <c r="DH304">
        <f t="shared" si="103"/>
        <v>0</v>
      </c>
      <c r="DI304">
        <f t="shared" si="104"/>
        <v>0</v>
      </c>
      <c r="DJ304">
        <f>DF304</f>
        <v>0</v>
      </c>
      <c r="DK304">
        <v>0</v>
      </c>
      <c r="DL304" t="s">
        <v>3</v>
      </c>
      <c r="DM304">
        <v>0</v>
      </c>
      <c r="DN304" t="s">
        <v>3</v>
      </c>
      <c r="DO304">
        <v>0</v>
      </c>
    </row>
    <row r="305" spans="1:119" x14ac:dyDescent="0.2">
      <c r="A305">
        <f>ROW(Source!A426)</f>
        <v>426</v>
      </c>
      <c r="B305">
        <v>32945098</v>
      </c>
      <c r="C305">
        <v>32952857</v>
      </c>
      <c r="D305">
        <v>31841413</v>
      </c>
      <c r="E305">
        <v>114</v>
      </c>
      <c r="F305">
        <v>1</v>
      </c>
      <c r="G305">
        <v>1</v>
      </c>
      <c r="H305">
        <v>3</v>
      </c>
      <c r="I305" t="s">
        <v>85</v>
      </c>
      <c r="J305" t="s">
        <v>3</v>
      </c>
      <c r="K305" t="s">
        <v>86</v>
      </c>
      <c r="L305">
        <v>1301</v>
      </c>
      <c r="N305">
        <v>1003</v>
      </c>
      <c r="O305" t="s">
        <v>87</v>
      </c>
      <c r="P305" t="s">
        <v>87</v>
      </c>
      <c r="Q305">
        <v>1</v>
      </c>
      <c r="W305">
        <v>0</v>
      </c>
      <c r="X305">
        <v>-153294834</v>
      </c>
      <c r="Y305">
        <f t="shared" si="114"/>
        <v>101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1</v>
      </c>
      <c r="AJ305">
        <v>1</v>
      </c>
      <c r="AK305">
        <v>1</v>
      </c>
      <c r="AL305">
        <v>1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 t="s">
        <v>3</v>
      </c>
      <c r="AT305">
        <v>101</v>
      </c>
      <c r="AU305" t="s">
        <v>3</v>
      </c>
      <c r="AV305">
        <v>0</v>
      </c>
      <c r="AW305">
        <v>2</v>
      </c>
      <c r="AX305">
        <v>32952869</v>
      </c>
      <c r="AY305">
        <v>1</v>
      </c>
      <c r="AZ305">
        <v>0</v>
      </c>
      <c r="BA305">
        <v>305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CV305">
        <v>0</v>
      </c>
      <c r="CW305">
        <v>0</v>
      </c>
      <c r="CX305">
        <f>ROUND(Y305*Source!I426,7)</f>
        <v>0</v>
      </c>
      <c r="CY305">
        <f>AA305</f>
        <v>0</v>
      </c>
      <c r="CZ305">
        <f>AE305</f>
        <v>0</v>
      </c>
      <c r="DA305">
        <f>AI305</f>
        <v>1</v>
      </c>
      <c r="DB305">
        <f t="shared" si="115"/>
        <v>0</v>
      </c>
      <c r="DC305">
        <f t="shared" si="116"/>
        <v>0</v>
      </c>
      <c r="DD305" t="s">
        <v>3</v>
      </c>
      <c r="DE305" t="s">
        <v>3</v>
      </c>
      <c r="DF305">
        <f>ROUND(ROUND(AE305,2)*CX305,2)</f>
        <v>0</v>
      </c>
      <c r="DG305">
        <f>ROUND(ROUND(AF305,2)*CX305,2)</f>
        <v>0</v>
      </c>
      <c r="DH305">
        <f t="shared" si="103"/>
        <v>0</v>
      </c>
      <c r="DI305">
        <f t="shared" si="104"/>
        <v>0</v>
      </c>
      <c r="DJ305">
        <f>DF305</f>
        <v>0</v>
      </c>
      <c r="DK305">
        <v>0</v>
      </c>
      <c r="DL305" t="s">
        <v>3</v>
      </c>
      <c r="DM305">
        <v>0</v>
      </c>
      <c r="DN305" t="s">
        <v>3</v>
      </c>
      <c r="DO305">
        <v>0</v>
      </c>
    </row>
    <row r="306" spans="1:119" x14ac:dyDescent="0.2">
      <c r="A306">
        <f>ROW(Source!A429)</f>
        <v>429</v>
      </c>
      <c r="B306">
        <v>32945098</v>
      </c>
      <c r="C306">
        <v>32952916</v>
      </c>
      <c r="D306">
        <v>25847996</v>
      </c>
      <c r="E306">
        <v>114</v>
      </c>
      <c r="F306">
        <v>1</v>
      </c>
      <c r="G306">
        <v>1</v>
      </c>
      <c r="H306">
        <v>1</v>
      </c>
      <c r="I306" t="s">
        <v>883</v>
      </c>
      <c r="J306" t="s">
        <v>3</v>
      </c>
      <c r="K306" t="s">
        <v>884</v>
      </c>
      <c r="L306">
        <v>1191</v>
      </c>
      <c r="N306">
        <v>1013</v>
      </c>
      <c r="O306" t="s">
        <v>848</v>
      </c>
      <c r="P306" t="s">
        <v>848</v>
      </c>
      <c r="Q306">
        <v>1</v>
      </c>
      <c r="W306">
        <v>0</v>
      </c>
      <c r="X306">
        <v>1958912953</v>
      </c>
      <c r="Y306">
        <f t="shared" si="114"/>
        <v>38.4</v>
      </c>
      <c r="AA306">
        <v>0</v>
      </c>
      <c r="AB306">
        <v>0</v>
      </c>
      <c r="AC306">
        <v>0</v>
      </c>
      <c r="AD306">
        <v>457.94</v>
      </c>
      <c r="AE306">
        <v>0</v>
      </c>
      <c r="AF306">
        <v>0</v>
      </c>
      <c r="AG306">
        <v>0</v>
      </c>
      <c r="AH306">
        <v>457.94</v>
      </c>
      <c r="AI306">
        <v>1</v>
      </c>
      <c r="AJ306">
        <v>1</v>
      </c>
      <c r="AK306">
        <v>1</v>
      </c>
      <c r="AL306">
        <v>1</v>
      </c>
      <c r="AM306">
        <v>-2</v>
      </c>
      <c r="AN306">
        <v>0</v>
      </c>
      <c r="AO306">
        <v>0</v>
      </c>
      <c r="AP306">
        <v>0</v>
      </c>
      <c r="AQ306">
        <v>1</v>
      </c>
      <c r="AR306">
        <v>0</v>
      </c>
      <c r="AS306" t="s">
        <v>3</v>
      </c>
      <c r="AT306">
        <v>38.4</v>
      </c>
      <c r="AU306" t="s">
        <v>3</v>
      </c>
      <c r="AV306">
        <v>1</v>
      </c>
      <c r="AW306">
        <v>2</v>
      </c>
      <c r="AX306">
        <v>32952927</v>
      </c>
      <c r="AY306">
        <v>1</v>
      </c>
      <c r="AZ306">
        <v>0</v>
      </c>
      <c r="BA306">
        <v>306</v>
      </c>
      <c r="BB306">
        <v>1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17584.896000000001</v>
      </c>
      <c r="BN306">
        <v>38.4</v>
      </c>
      <c r="BO306">
        <v>0</v>
      </c>
      <c r="BP306">
        <v>1</v>
      </c>
      <c r="BQ306">
        <v>0</v>
      </c>
      <c r="BR306">
        <v>0</v>
      </c>
      <c r="BS306">
        <v>0</v>
      </c>
      <c r="BT306">
        <v>17584.896000000001</v>
      </c>
      <c r="BU306">
        <v>38.4</v>
      </c>
      <c r="BV306">
        <v>0</v>
      </c>
      <c r="BW306">
        <v>1</v>
      </c>
      <c r="CU306">
        <f>ROUND(AT306*Source!I429*AH306*AL306,2)</f>
        <v>0</v>
      </c>
      <c r="CV306">
        <f>ROUND(Y306*Source!I429,7)</f>
        <v>0</v>
      </c>
      <c r="CW306">
        <v>0</v>
      </c>
      <c r="CX306">
        <f>ROUND(Y306*Source!I429,7)</f>
        <v>0</v>
      </c>
      <c r="CY306">
        <f>AD306</f>
        <v>457.94</v>
      </c>
      <c r="CZ306">
        <f>AH306</f>
        <v>457.94</v>
      </c>
      <c r="DA306">
        <f>AL306</f>
        <v>1</v>
      </c>
      <c r="DB306">
        <f t="shared" si="115"/>
        <v>17584.900000000001</v>
      </c>
      <c r="DC306">
        <f t="shared" si="116"/>
        <v>0</v>
      </c>
      <c r="DD306" t="s">
        <v>3</v>
      </c>
      <c r="DE306" t="s">
        <v>3</v>
      </c>
      <c r="DF306">
        <f>ROUND(ROUND(AE306,2)*CX306,2)</f>
        <v>0</v>
      </c>
      <c r="DG306">
        <f>ROUND(ROUND(AF306,2)*CX306,2)</f>
        <v>0</v>
      </c>
      <c r="DH306">
        <f t="shared" si="103"/>
        <v>0</v>
      </c>
      <c r="DI306">
        <f t="shared" si="104"/>
        <v>0</v>
      </c>
      <c r="DJ306">
        <f>DI306</f>
        <v>0</v>
      </c>
      <c r="DK306">
        <v>1</v>
      </c>
      <c r="DL306" t="s">
        <v>3</v>
      </c>
      <c r="DM306">
        <v>0</v>
      </c>
      <c r="DN306" t="s">
        <v>3</v>
      </c>
      <c r="DO306">
        <v>0</v>
      </c>
    </row>
    <row r="307" spans="1:119" x14ac:dyDescent="0.2">
      <c r="A307">
        <f>ROW(Source!A429)</f>
        <v>429</v>
      </c>
      <c r="B307">
        <v>32945098</v>
      </c>
      <c r="C307">
        <v>32952916</v>
      </c>
      <c r="D307">
        <v>25847946</v>
      </c>
      <c r="E307">
        <v>114</v>
      </c>
      <c r="F307">
        <v>1</v>
      </c>
      <c r="G307">
        <v>1</v>
      </c>
      <c r="H307">
        <v>1</v>
      </c>
      <c r="I307" t="s">
        <v>849</v>
      </c>
      <c r="J307" t="s">
        <v>3</v>
      </c>
      <c r="K307" t="s">
        <v>850</v>
      </c>
      <c r="L307">
        <v>1191</v>
      </c>
      <c r="N307">
        <v>1013</v>
      </c>
      <c r="O307" t="s">
        <v>848</v>
      </c>
      <c r="P307" t="s">
        <v>848</v>
      </c>
      <c r="Q307">
        <v>1</v>
      </c>
      <c r="W307">
        <v>0</v>
      </c>
      <c r="X307">
        <v>-1417349443</v>
      </c>
      <c r="Y307">
        <f t="shared" si="114"/>
        <v>0.16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1</v>
      </c>
      <c r="AJ307">
        <v>1</v>
      </c>
      <c r="AK307">
        <v>1</v>
      </c>
      <c r="AL307">
        <v>1</v>
      </c>
      <c r="AM307">
        <v>-2</v>
      </c>
      <c r="AN307">
        <v>0</v>
      </c>
      <c r="AO307">
        <v>0</v>
      </c>
      <c r="AP307">
        <v>0</v>
      </c>
      <c r="AQ307">
        <v>1</v>
      </c>
      <c r="AR307">
        <v>0</v>
      </c>
      <c r="AS307" t="s">
        <v>3</v>
      </c>
      <c r="AT307">
        <v>0.16</v>
      </c>
      <c r="AU307" t="s">
        <v>3</v>
      </c>
      <c r="AV307">
        <v>2</v>
      </c>
      <c r="AW307">
        <v>2</v>
      </c>
      <c r="AX307">
        <v>32952928</v>
      </c>
      <c r="AY307">
        <v>1</v>
      </c>
      <c r="AZ307">
        <v>0</v>
      </c>
      <c r="BA307">
        <v>307</v>
      </c>
      <c r="BB307">
        <v>1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CV307">
        <v>0</v>
      </c>
      <c r="CW307">
        <v>0</v>
      </c>
      <c r="CX307">
        <f>ROUND(Y307*Source!I429,7)</f>
        <v>0</v>
      </c>
      <c r="CY307">
        <f>AD307</f>
        <v>0</v>
      </c>
      <c r="CZ307">
        <f>AH307</f>
        <v>0</v>
      </c>
      <c r="DA307">
        <f>AL307</f>
        <v>1</v>
      </c>
      <c r="DB307">
        <f t="shared" si="115"/>
        <v>0</v>
      </c>
      <c r="DC307">
        <f t="shared" si="116"/>
        <v>0</v>
      </c>
      <c r="DD307" t="s">
        <v>3</v>
      </c>
      <c r="DE307" t="s">
        <v>3</v>
      </c>
      <c r="DF307">
        <f>ROUND(ROUND(AE307,2)*CX307,2)</f>
        <v>0</v>
      </c>
      <c r="DG307">
        <f>ROUND(ROUND(AF307,2)*CX307,2)</f>
        <v>0</v>
      </c>
      <c r="DH307">
        <f t="shared" si="103"/>
        <v>0</v>
      </c>
      <c r="DI307">
        <f t="shared" si="104"/>
        <v>0</v>
      </c>
      <c r="DJ307">
        <f>DI307</f>
        <v>0</v>
      </c>
      <c r="DK307">
        <v>0</v>
      </c>
      <c r="DL307" t="s">
        <v>3</v>
      </c>
      <c r="DM307">
        <v>0</v>
      </c>
      <c r="DN307" t="s">
        <v>3</v>
      </c>
      <c r="DO307">
        <v>0</v>
      </c>
    </row>
    <row r="308" spans="1:119" x14ac:dyDescent="0.2">
      <c r="A308">
        <f>ROW(Source!A429)</f>
        <v>429</v>
      </c>
      <c r="B308">
        <v>32945098</v>
      </c>
      <c r="C308">
        <v>32952916</v>
      </c>
      <c r="D308">
        <v>31966102</v>
      </c>
      <c r="E308">
        <v>1</v>
      </c>
      <c r="F308">
        <v>1</v>
      </c>
      <c r="G308">
        <v>1</v>
      </c>
      <c r="H308">
        <v>2</v>
      </c>
      <c r="I308" t="s">
        <v>851</v>
      </c>
      <c r="J308" t="s">
        <v>852</v>
      </c>
      <c r="K308" t="s">
        <v>853</v>
      </c>
      <c r="L308">
        <v>1368</v>
      </c>
      <c r="N308">
        <v>1011</v>
      </c>
      <c r="O308" t="s">
        <v>854</v>
      </c>
      <c r="P308" t="s">
        <v>854</v>
      </c>
      <c r="Q308">
        <v>1</v>
      </c>
      <c r="W308">
        <v>0</v>
      </c>
      <c r="X308">
        <v>-92307625</v>
      </c>
      <c r="Y308">
        <f t="shared" si="114"/>
        <v>0.1</v>
      </c>
      <c r="AA308">
        <v>0</v>
      </c>
      <c r="AB308">
        <v>54.86</v>
      </c>
      <c r="AC308">
        <v>446.68</v>
      </c>
      <c r="AD308">
        <v>0</v>
      </c>
      <c r="AE308">
        <v>0</v>
      </c>
      <c r="AF308">
        <v>37.32</v>
      </c>
      <c r="AG308">
        <v>446.68</v>
      </c>
      <c r="AH308">
        <v>0</v>
      </c>
      <c r="AI308">
        <v>1</v>
      </c>
      <c r="AJ308">
        <v>1.47</v>
      </c>
      <c r="AK308">
        <v>1</v>
      </c>
      <c r="AL308">
        <v>1</v>
      </c>
      <c r="AM308">
        <v>2</v>
      </c>
      <c r="AN308">
        <v>0</v>
      </c>
      <c r="AO308">
        <v>0</v>
      </c>
      <c r="AP308">
        <v>0</v>
      </c>
      <c r="AQ308">
        <v>1</v>
      </c>
      <c r="AR308">
        <v>0</v>
      </c>
      <c r="AS308" t="s">
        <v>3</v>
      </c>
      <c r="AT308">
        <v>0.1</v>
      </c>
      <c r="AU308" t="s">
        <v>3</v>
      </c>
      <c r="AV308">
        <v>1</v>
      </c>
      <c r="AW308">
        <v>2</v>
      </c>
      <c r="AX308">
        <v>32952929</v>
      </c>
      <c r="AY308">
        <v>1</v>
      </c>
      <c r="AZ308">
        <v>0</v>
      </c>
      <c r="BA308">
        <v>308</v>
      </c>
      <c r="BB308">
        <v>1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3.7320000000000002</v>
      </c>
      <c r="BL308">
        <v>44.668000000000006</v>
      </c>
      <c r="BM308">
        <v>0</v>
      </c>
      <c r="BN308">
        <v>0</v>
      </c>
      <c r="BO308">
        <v>0.1</v>
      </c>
      <c r="BP308">
        <v>1</v>
      </c>
      <c r="BQ308">
        <v>0</v>
      </c>
      <c r="BR308">
        <v>3.7320000000000002</v>
      </c>
      <c r="BS308">
        <v>44.668000000000006</v>
      </c>
      <c r="BT308">
        <v>0</v>
      </c>
      <c r="BU308">
        <v>0</v>
      </c>
      <c r="BV308">
        <v>0.1</v>
      </c>
      <c r="BW308">
        <v>1</v>
      </c>
      <c r="CV308">
        <v>0</v>
      </c>
      <c r="CW308">
        <f>ROUND(Y308*Source!I429*DO308,7)</f>
        <v>0</v>
      </c>
      <c r="CX308">
        <f>ROUND(Y308*Source!I429,7)</f>
        <v>0</v>
      </c>
      <c r="CY308">
        <f>AB308</f>
        <v>54.86</v>
      </c>
      <c r="CZ308">
        <f>AF308</f>
        <v>37.32</v>
      </c>
      <c r="DA308">
        <f>AJ308</f>
        <v>1.47</v>
      </c>
      <c r="DB308">
        <f t="shared" si="115"/>
        <v>3.73</v>
      </c>
      <c r="DC308">
        <f t="shared" si="116"/>
        <v>44.67</v>
      </c>
      <c r="DD308" t="s">
        <v>3</v>
      </c>
      <c r="DE308" t="s">
        <v>3</v>
      </c>
      <c r="DF308">
        <f>ROUND(ROUND(AE308,2)*CX308,2)</f>
        <v>0</v>
      </c>
      <c r="DG308">
        <f>ROUND(ROUND(AF308*AJ308,2)*CX308,2)</f>
        <v>0</v>
      </c>
      <c r="DH308">
        <f t="shared" si="103"/>
        <v>0</v>
      </c>
      <c r="DI308">
        <f t="shared" si="104"/>
        <v>0</v>
      </c>
      <c r="DJ308">
        <f>DG308+DH308</f>
        <v>0</v>
      </c>
      <c r="DK308">
        <v>0</v>
      </c>
      <c r="DL308" t="s">
        <v>855</v>
      </c>
      <c r="DM308">
        <v>3</v>
      </c>
      <c r="DN308" t="s">
        <v>848</v>
      </c>
      <c r="DO308">
        <v>1</v>
      </c>
    </row>
    <row r="309" spans="1:119" x14ac:dyDescent="0.2">
      <c r="A309">
        <f>ROW(Source!A429)</f>
        <v>429</v>
      </c>
      <c r="B309">
        <v>32945098</v>
      </c>
      <c r="C309">
        <v>32952916</v>
      </c>
      <c r="D309">
        <v>31966811</v>
      </c>
      <c r="E309">
        <v>1</v>
      </c>
      <c r="F309">
        <v>1</v>
      </c>
      <c r="G309">
        <v>1</v>
      </c>
      <c r="H309">
        <v>2</v>
      </c>
      <c r="I309" t="s">
        <v>858</v>
      </c>
      <c r="J309" t="s">
        <v>859</v>
      </c>
      <c r="K309" t="s">
        <v>860</v>
      </c>
      <c r="L309">
        <v>1368</v>
      </c>
      <c r="N309">
        <v>1011</v>
      </c>
      <c r="O309" t="s">
        <v>854</v>
      </c>
      <c r="P309" t="s">
        <v>854</v>
      </c>
      <c r="Q309">
        <v>1</v>
      </c>
      <c r="W309">
        <v>0</v>
      </c>
      <c r="X309">
        <v>-1152394969</v>
      </c>
      <c r="Y309">
        <f t="shared" si="114"/>
        <v>0.06</v>
      </c>
      <c r="AA309">
        <v>0</v>
      </c>
      <c r="AB309">
        <v>605.36</v>
      </c>
      <c r="AC309">
        <v>502.98</v>
      </c>
      <c r="AD309">
        <v>0</v>
      </c>
      <c r="AE309">
        <v>0</v>
      </c>
      <c r="AF309">
        <v>605.36</v>
      </c>
      <c r="AG309">
        <v>502.98</v>
      </c>
      <c r="AH309">
        <v>0</v>
      </c>
      <c r="AI309">
        <v>1</v>
      </c>
      <c r="AJ309">
        <v>1</v>
      </c>
      <c r="AK309">
        <v>1</v>
      </c>
      <c r="AL309">
        <v>1</v>
      </c>
      <c r="AM309">
        <v>-2</v>
      </c>
      <c r="AN309">
        <v>0</v>
      </c>
      <c r="AO309">
        <v>0</v>
      </c>
      <c r="AP309">
        <v>0</v>
      </c>
      <c r="AQ309">
        <v>1</v>
      </c>
      <c r="AR309">
        <v>0</v>
      </c>
      <c r="AS309" t="s">
        <v>3</v>
      </c>
      <c r="AT309">
        <v>0.06</v>
      </c>
      <c r="AU309" t="s">
        <v>3</v>
      </c>
      <c r="AV309">
        <v>1</v>
      </c>
      <c r="AW309">
        <v>2</v>
      </c>
      <c r="AX309">
        <v>32952930</v>
      </c>
      <c r="AY309">
        <v>1</v>
      </c>
      <c r="AZ309">
        <v>0</v>
      </c>
      <c r="BA309">
        <v>309</v>
      </c>
      <c r="BB309">
        <v>1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36.321599999999997</v>
      </c>
      <c r="BL309">
        <v>30.178799999999999</v>
      </c>
      <c r="BM309">
        <v>0</v>
      </c>
      <c r="BN309">
        <v>0</v>
      </c>
      <c r="BO309">
        <v>0.06</v>
      </c>
      <c r="BP309">
        <v>1</v>
      </c>
      <c r="BQ309">
        <v>0</v>
      </c>
      <c r="BR309">
        <v>36.321599999999997</v>
      </c>
      <c r="BS309">
        <v>30.178799999999999</v>
      </c>
      <c r="BT309">
        <v>0</v>
      </c>
      <c r="BU309">
        <v>0</v>
      </c>
      <c r="BV309">
        <v>0.06</v>
      </c>
      <c r="BW309">
        <v>1</v>
      </c>
      <c r="CV309">
        <v>0</v>
      </c>
      <c r="CW309">
        <f>ROUND(Y309*Source!I429*DO309,7)</f>
        <v>0</v>
      </c>
      <c r="CX309">
        <f>ROUND(Y309*Source!I429,7)</f>
        <v>0</v>
      </c>
      <c r="CY309">
        <f>AB309</f>
        <v>605.36</v>
      </c>
      <c r="CZ309">
        <f>AF309</f>
        <v>605.36</v>
      </c>
      <c r="DA309">
        <f>AJ309</f>
        <v>1</v>
      </c>
      <c r="DB309">
        <f t="shared" si="115"/>
        <v>36.32</v>
      </c>
      <c r="DC309">
        <f t="shared" si="116"/>
        <v>30.18</v>
      </c>
      <c r="DD309" t="s">
        <v>3</v>
      </c>
      <c r="DE309" t="s">
        <v>3</v>
      </c>
      <c r="DF309">
        <f>ROUND(ROUND(AE309,2)*CX309,2)</f>
        <v>0</v>
      </c>
      <c r="DG309">
        <f t="shared" ref="DG309:DG341" si="117">ROUND(ROUND(AF309,2)*CX309,2)</f>
        <v>0</v>
      </c>
      <c r="DH309">
        <f t="shared" si="103"/>
        <v>0</v>
      </c>
      <c r="DI309">
        <f t="shared" si="104"/>
        <v>0</v>
      </c>
      <c r="DJ309">
        <f>DG309+DH309</f>
        <v>0</v>
      </c>
      <c r="DK309">
        <v>1</v>
      </c>
      <c r="DL309" t="s">
        <v>861</v>
      </c>
      <c r="DM309">
        <v>4</v>
      </c>
      <c r="DN309" t="s">
        <v>848</v>
      </c>
      <c r="DO309">
        <v>1</v>
      </c>
    </row>
    <row r="310" spans="1:119" x14ac:dyDescent="0.2">
      <c r="A310">
        <f>ROW(Source!A429)</f>
        <v>429</v>
      </c>
      <c r="B310">
        <v>32945098</v>
      </c>
      <c r="C310">
        <v>32952916</v>
      </c>
      <c r="D310">
        <v>31911313</v>
      </c>
      <c r="E310">
        <v>1</v>
      </c>
      <c r="F310">
        <v>1</v>
      </c>
      <c r="G310">
        <v>1</v>
      </c>
      <c r="H310">
        <v>3</v>
      </c>
      <c r="I310" t="s">
        <v>885</v>
      </c>
      <c r="J310" t="s">
        <v>886</v>
      </c>
      <c r="K310" t="s">
        <v>887</v>
      </c>
      <c r="L310">
        <v>1346</v>
      </c>
      <c r="N310">
        <v>1009</v>
      </c>
      <c r="O310" t="s">
        <v>68</v>
      </c>
      <c r="P310" t="s">
        <v>68</v>
      </c>
      <c r="Q310">
        <v>1</v>
      </c>
      <c r="W310">
        <v>0</v>
      </c>
      <c r="X310">
        <v>1835531655</v>
      </c>
      <c r="Y310">
        <f t="shared" si="114"/>
        <v>1.44</v>
      </c>
      <c r="AA310">
        <v>3209.75</v>
      </c>
      <c r="AB310">
        <v>0</v>
      </c>
      <c r="AC310">
        <v>0</v>
      </c>
      <c r="AD310">
        <v>0</v>
      </c>
      <c r="AE310">
        <v>2507.62</v>
      </c>
      <c r="AF310">
        <v>0</v>
      </c>
      <c r="AG310">
        <v>0</v>
      </c>
      <c r="AH310">
        <v>0</v>
      </c>
      <c r="AI310">
        <v>1.28</v>
      </c>
      <c r="AJ310">
        <v>1</v>
      </c>
      <c r="AK310">
        <v>1</v>
      </c>
      <c r="AL310">
        <v>1</v>
      </c>
      <c r="AM310">
        <v>2</v>
      </c>
      <c r="AN310">
        <v>0</v>
      </c>
      <c r="AO310">
        <v>0</v>
      </c>
      <c r="AP310">
        <v>0</v>
      </c>
      <c r="AQ310">
        <v>1</v>
      </c>
      <c r="AR310">
        <v>0</v>
      </c>
      <c r="AS310" t="s">
        <v>3</v>
      </c>
      <c r="AT310">
        <v>1.44</v>
      </c>
      <c r="AU310" t="s">
        <v>3</v>
      </c>
      <c r="AV310">
        <v>0</v>
      </c>
      <c r="AW310">
        <v>2</v>
      </c>
      <c r="AX310">
        <v>32952931</v>
      </c>
      <c r="AY310">
        <v>1</v>
      </c>
      <c r="AZ310">
        <v>0</v>
      </c>
      <c r="BA310">
        <v>310</v>
      </c>
      <c r="BB310">
        <v>1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3610.9727999999996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1</v>
      </c>
      <c r="BQ310">
        <v>3610.9727999999996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1</v>
      </c>
      <c r="CV310">
        <v>0</v>
      </c>
      <c r="CW310">
        <v>0</v>
      </c>
      <c r="CX310">
        <f>ROUND(Y310*Source!I429,7)</f>
        <v>0</v>
      </c>
      <c r="CY310">
        <f t="shared" ref="CY310:CY315" si="118">AA310</f>
        <v>3209.75</v>
      </c>
      <c r="CZ310">
        <f t="shared" ref="CZ310:CZ315" si="119">AE310</f>
        <v>2507.62</v>
      </c>
      <c r="DA310">
        <f t="shared" ref="DA310:DA315" si="120">AI310</f>
        <v>1.28</v>
      </c>
      <c r="DB310">
        <f t="shared" si="115"/>
        <v>3610.97</v>
      </c>
      <c r="DC310">
        <f t="shared" si="116"/>
        <v>0</v>
      </c>
      <c r="DD310" t="s">
        <v>3</v>
      </c>
      <c r="DE310" t="s">
        <v>3</v>
      </c>
      <c r="DF310">
        <f>ROUND(ROUND(AE310*AI310,2)*CX310,2)</f>
        <v>0</v>
      </c>
      <c r="DG310">
        <f t="shared" si="117"/>
        <v>0</v>
      </c>
      <c r="DH310">
        <f t="shared" si="103"/>
        <v>0</v>
      </c>
      <c r="DI310">
        <f t="shared" si="104"/>
        <v>0</v>
      </c>
      <c r="DJ310">
        <f t="shared" ref="DJ310:DJ315" si="121">DF310</f>
        <v>0</v>
      </c>
      <c r="DK310">
        <v>0</v>
      </c>
      <c r="DL310" t="s">
        <v>3</v>
      </c>
      <c r="DM310">
        <v>0</v>
      </c>
      <c r="DN310" t="s">
        <v>3</v>
      </c>
      <c r="DO310">
        <v>0</v>
      </c>
    </row>
    <row r="311" spans="1:119" x14ac:dyDescent="0.2">
      <c r="A311">
        <f>ROW(Source!A429)</f>
        <v>429</v>
      </c>
      <c r="B311">
        <v>32945098</v>
      </c>
      <c r="C311">
        <v>32952916</v>
      </c>
      <c r="D311">
        <v>31913068</v>
      </c>
      <c r="E311">
        <v>1</v>
      </c>
      <c r="F311">
        <v>1</v>
      </c>
      <c r="G311">
        <v>1</v>
      </c>
      <c r="H311">
        <v>3</v>
      </c>
      <c r="I311" t="s">
        <v>888</v>
      </c>
      <c r="J311" t="s">
        <v>889</v>
      </c>
      <c r="K311" t="s">
        <v>890</v>
      </c>
      <c r="L311">
        <v>1327</v>
      </c>
      <c r="N311">
        <v>1005</v>
      </c>
      <c r="O311" t="s">
        <v>64</v>
      </c>
      <c r="P311" t="s">
        <v>64</v>
      </c>
      <c r="Q311">
        <v>1</v>
      </c>
      <c r="W311">
        <v>0</v>
      </c>
      <c r="X311">
        <v>-327118913</v>
      </c>
      <c r="Y311">
        <f t="shared" si="114"/>
        <v>0.84</v>
      </c>
      <c r="AA311">
        <v>680.24</v>
      </c>
      <c r="AB311">
        <v>0</v>
      </c>
      <c r="AC311">
        <v>0</v>
      </c>
      <c r="AD311">
        <v>0</v>
      </c>
      <c r="AE311">
        <v>531.44000000000005</v>
      </c>
      <c r="AF311">
        <v>0</v>
      </c>
      <c r="AG311">
        <v>0</v>
      </c>
      <c r="AH311">
        <v>0</v>
      </c>
      <c r="AI311">
        <v>1.28</v>
      </c>
      <c r="AJ311">
        <v>1</v>
      </c>
      <c r="AK311">
        <v>1</v>
      </c>
      <c r="AL311">
        <v>1</v>
      </c>
      <c r="AM311">
        <v>2</v>
      </c>
      <c r="AN311">
        <v>0</v>
      </c>
      <c r="AO311">
        <v>0</v>
      </c>
      <c r="AP311">
        <v>0</v>
      </c>
      <c r="AQ311">
        <v>1</v>
      </c>
      <c r="AR311">
        <v>0</v>
      </c>
      <c r="AS311" t="s">
        <v>3</v>
      </c>
      <c r="AT311">
        <v>0.84</v>
      </c>
      <c r="AU311" t="s">
        <v>3</v>
      </c>
      <c r="AV311">
        <v>0</v>
      </c>
      <c r="AW311">
        <v>2</v>
      </c>
      <c r="AX311">
        <v>32952932</v>
      </c>
      <c r="AY311">
        <v>1</v>
      </c>
      <c r="AZ311">
        <v>0</v>
      </c>
      <c r="BA311">
        <v>311</v>
      </c>
      <c r="BB311">
        <v>1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446.40960000000001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1</v>
      </c>
      <c r="BQ311">
        <v>446.40960000000001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1</v>
      </c>
      <c r="CV311">
        <v>0</v>
      </c>
      <c r="CW311">
        <v>0</v>
      </c>
      <c r="CX311">
        <f>ROUND(Y311*Source!I429,7)</f>
        <v>0</v>
      </c>
      <c r="CY311">
        <f t="shared" si="118"/>
        <v>680.24</v>
      </c>
      <c r="CZ311">
        <f t="shared" si="119"/>
        <v>531.44000000000005</v>
      </c>
      <c r="DA311">
        <f t="shared" si="120"/>
        <v>1.28</v>
      </c>
      <c r="DB311">
        <f t="shared" si="115"/>
        <v>446.41</v>
      </c>
      <c r="DC311">
        <f t="shared" si="116"/>
        <v>0</v>
      </c>
      <c r="DD311" t="s">
        <v>3</v>
      </c>
      <c r="DE311" t="s">
        <v>3</v>
      </c>
      <c r="DF311">
        <f>ROUND(ROUND(AE311*AI311,2)*CX311,2)</f>
        <v>0</v>
      </c>
      <c r="DG311">
        <f t="shared" si="117"/>
        <v>0</v>
      </c>
      <c r="DH311">
        <f t="shared" si="103"/>
        <v>0</v>
      </c>
      <c r="DI311">
        <f t="shared" si="104"/>
        <v>0</v>
      </c>
      <c r="DJ311">
        <f t="shared" si="121"/>
        <v>0</v>
      </c>
      <c r="DK311">
        <v>0</v>
      </c>
      <c r="DL311" t="s">
        <v>3</v>
      </c>
      <c r="DM311">
        <v>0</v>
      </c>
      <c r="DN311" t="s">
        <v>3</v>
      </c>
      <c r="DO311">
        <v>0</v>
      </c>
    </row>
    <row r="312" spans="1:119" x14ac:dyDescent="0.2">
      <c r="A312">
        <f>ROW(Source!A429)</f>
        <v>429</v>
      </c>
      <c r="B312">
        <v>32945098</v>
      </c>
      <c r="C312">
        <v>32952916</v>
      </c>
      <c r="D312">
        <v>31913418</v>
      </c>
      <c r="E312">
        <v>1</v>
      </c>
      <c r="F312">
        <v>1</v>
      </c>
      <c r="G312">
        <v>1</v>
      </c>
      <c r="H312">
        <v>3</v>
      </c>
      <c r="I312" t="s">
        <v>877</v>
      </c>
      <c r="J312" t="s">
        <v>878</v>
      </c>
      <c r="K312" t="s">
        <v>879</v>
      </c>
      <c r="L312">
        <v>1346</v>
      </c>
      <c r="N312">
        <v>1009</v>
      </c>
      <c r="O312" t="s">
        <v>68</v>
      </c>
      <c r="P312" t="s">
        <v>68</v>
      </c>
      <c r="Q312">
        <v>1</v>
      </c>
      <c r="W312">
        <v>0</v>
      </c>
      <c r="X312">
        <v>-130701290</v>
      </c>
      <c r="Y312">
        <f t="shared" si="114"/>
        <v>0.31</v>
      </c>
      <c r="AA312">
        <v>83.04</v>
      </c>
      <c r="AB312">
        <v>0</v>
      </c>
      <c r="AC312">
        <v>0</v>
      </c>
      <c r="AD312">
        <v>0</v>
      </c>
      <c r="AE312">
        <v>56.11</v>
      </c>
      <c r="AF312">
        <v>0</v>
      </c>
      <c r="AG312">
        <v>0</v>
      </c>
      <c r="AH312">
        <v>0</v>
      </c>
      <c r="AI312">
        <v>1.48</v>
      </c>
      <c r="AJ312">
        <v>1</v>
      </c>
      <c r="AK312">
        <v>1</v>
      </c>
      <c r="AL312">
        <v>1</v>
      </c>
      <c r="AM312">
        <v>2</v>
      </c>
      <c r="AN312">
        <v>0</v>
      </c>
      <c r="AO312">
        <v>0</v>
      </c>
      <c r="AP312">
        <v>0</v>
      </c>
      <c r="AQ312">
        <v>1</v>
      </c>
      <c r="AR312">
        <v>0</v>
      </c>
      <c r="AS312" t="s">
        <v>3</v>
      </c>
      <c r="AT312">
        <v>0.31</v>
      </c>
      <c r="AU312" t="s">
        <v>3</v>
      </c>
      <c r="AV312">
        <v>0</v>
      </c>
      <c r="AW312">
        <v>2</v>
      </c>
      <c r="AX312">
        <v>32952933</v>
      </c>
      <c r="AY312">
        <v>1</v>
      </c>
      <c r="AZ312">
        <v>0</v>
      </c>
      <c r="BA312">
        <v>312</v>
      </c>
      <c r="BB312">
        <v>1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17.394099999999998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1</v>
      </c>
      <c r="BQ312">
        <v>17.394099999999998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1</v>
      </c>
      <c r="CV312">
        <v>0</v>
      </c>
      <c r="CW312">
        <v>0</v>
      </c>
      <c r="CX312">
        <f>ROUND(Y312*Source!I429,7)</f>
        <v>0</v>
      </c>
      <c r="CY312">
        <f t="shared" si="118"/>
        <v>83.04</v>
      </c>
      <c r="CZ312">
        <f t="shared" si="119"/>
        <v>56.11</v>
      </c>
      <c r="DA312">
        <f t="shared" si="120"/>
        <v>1.48</v>
      </c>
      <c r="DB312">
        <f t="shared" si="115"/>
        <v>17.39</v>
      </c>
      <c r="DC312">
        <f t="shared" si="116"/>
        <v>0</v>
      </c>
      <c r="DD312" t="s">
        <v>3</v>
      </c>
      <c r="DE312" t="s">
        <v>3</v>
      </c>
      <c r="DF312">
        <f>ROUND(ROUND(AE312*AI312,2)*CX312,2)</f>
        <v>0</v>
      </c>
      <c r="DG312">
        <f t="shared" si="117"/>
        <v>0</v>
      </c>
      <c r="DH312">
        <f t="shared" si="103"/>
        <v>0</v>
      </c>
      <c r="DI312">
        <f t="shared" si="104"/>
        <v>0</v>
      </c>
      <c r="DJ312">
        <f t="shared" si="121"/>
        <v>0</v>
      </c>
      <c r="DK312">
        <v>0</v>
      </c>
      <c r="DL312" t="s">
        <v>3</v>
      </c>
      <c r="DM312">
        <v>0</v>
      </c>
      <c r="DN312" t="s">
        <v>3</v>
      </c>
      <c r="DO312">
        <v>0</v>
      </c>
    </row>
    <row r="313" spans="1:119" x14ac:dyDescent="0.2">
      <c r="A313">
        <f>ROW(Source!A429)</f>
        <v>429</v>
      </c>
      <c r="B313">
        <v>32945098</v>
      </c>
      <c r="C313">
        <v>32952916</v>
      </c>
      <c r="D313">
        <v>31842270</v>
      </c>
      <c r="E313">
        <v>114</v>
      </c>
      <c r="F313">
        <v>1</v>
      </c>
      <c r="G313">
        <v>1</v>
      </c>
      <c r="H313">
        <v>3</v>
      </c>
      <c r="I313" t="s">
        <v>101</v>
      </c>
      <c r="J313" t="s">
        <v>3</v>
      </c>
      <c r="K313" t="s">
        <v>102</v>
      </c>
      <c r="L313">
        <v>1348</v>
      </c>
      <c r="N313">
        <v>1009</v>
      </c>
      <c r="O313" t="s">
        <v>33</v>
      </c>
      <c r="P313" t="s">
        <v>33</v>
      </c>
      <c r="Q313">
        <v>1000</v>
      </c>
      <c r="W313">
        <v>0</v>
      </c>
      <c r="X313">
        <v>84301199</v>
      </c>
      <c r="Y313">
        <f t="shared" si="114"/>
        <v>1.37E-2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1</v>
      </c>
      <c r="AJ313">
        <v>1</v>
      </c>
      <c r="AK313">
        <v>1</v>
      </c>
      <c r="AL313">
        <v>1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 t="s">
        <v>3</v>
      </c>
      <c r="AT313">
        <v>1.37E-2</v>
      </c>
      <c r="AU313" t="s">
        <v>3</v>
      </c>
      <c r="AV313">
        <v>0</v>
      </c>
      <c r="AW313">
        <v>2</v>
      </c>
      <c r="AX313">
        <v>32952934</v>
      </c>
      <c r="AY313">
        <v>1</v>
      </c>
      <c r="AZ313">
        <v>0</v>
      </c>
      <c r="BA313">
        <v>313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CV313">
        <v>0</v>
      </c>
      <c r="CW313">
        <v>0</v>
      </c>
      <c r="CX313">
        <f>ROUND(Y313*Source!I429,7)</f>
        <v>0</v>
      </c>
      <c r="CY313">
        <f t="shared" si="118"/>
        <v>0</v>
      </c>
      <c r="CZ313">
        <f t="shared" si="119"/>
        <v>0</v>
      </c>
      <c r="DA313">
        <f t="shared" si="120"/>
        <v>1</v>
      </c>
      <c r="DB313">
        <f t="shared" si="115"/>
        <v>0</v>
      </c>
      <c r="DC313">
        <f t="shared" si="116"/>
        <v>0</v>
      </c>
      <c r="DD313" t="s">
        <v>3</v>
      </c>
      <c r="DE313" t="s">
        <v>3</v>
      </c>
      <c r="DF313">
        <f>ROUND(ROUND(AE313,2)*CX313,2)</f>
        <v>0</v>
      </c>
      <c r="DG313">
        <f t="shared" si="117"/>
        <v>0</v>
      </c>
      <c r="DH313">
        <f t="shared" si="103"/>
        <v>0</v>
      </c>
      <c r="DI313">
        <f t="shared" si="104"/>
        <v>0</v>
      </c>
      <c r="DJ313">
        <f t="shared" si="121"/>
        <v>0</v>
      </c>
      <c r="DK313">
        <v>0</v>
      </c>
      <c r="DL313" t="s">
        <v>3</v>
      </c>
      <c r="DM313">
        <v>0</v>
      </c>
      <c r="DN313" t="s">
        <v>3</v>
      </c>
      <c r="DO313">
        <v>0</v>
      </c>
    </row>
    <row r="314" spans="1:119" x14ac:dyDescent="0.2">
      <c r="A314">
        <f>ROW(Source!A429)</f>
        <v>429</v>
      </c>
      <c r="B314">
        <v>32945098</v>
      </c>
      <c r="C314">
        <v>32952916</v>
      </c>
      <c r="D314">
        <v>31932100</v>
      </c>
      <c r="E314">
        <v>1</v>
      </c>
      <c r="F314">
        <v>1</v>
      </c>
      <c r="G314">
        <v>1</v>
      </c>
      <c r="H314">
        <v>3</v>
      </c>
      <c r="I314" t="s">
        <v>891</v>
      </c>
      <c r="J314" t="s">
        <v>892</v>
      </c>
      <c r="K314" t="s">
        <v>893</v>
      </c>
      <c r="L314">
        <v>1348</v>
      </c>
      <c r="N314">
        <v>1009</v>
      </c>
      <c r="O314" t="s">
        <v>33</v>
      </c>
      <c r="P314" t="s">
        <v>33</v>
      </c>
      <c r="Q314">
        <v>1000</v>
      </c>
      <c r="W314">
        <v>0</v>
      </c>
      <c r="X314">
        <v>-638797071</v>
      </c>
      <c r="Y314">
        <f t="shared" si="114"/>
        <v>3.2000000000000002E-3</v>
      </c>
      <c r="AA314">
        <v>75871.509999999995</v>
      </c>
      <c r="AB314">
        <v>0</v>
      </c>
      <c r="AC314">
        <v>0</v>
      </c>
      <c r="AD314">
        <v>0</v>
      </c>
      <c r="AE314">
        <v>60697.21</v>
      </c>
      <c r="AF314">
        <v>0</v>
      </c>
      <c r="AG314">
        <v>0</v>
      </c>
      <c r="AH314">
        <v>0</v>
      </c>
      <c r="AI314">
        <v>1.25</v>
      </c>
      <c r="AJ314">
        <v>1</v>
      </c>
      <c r="AK314">
        <v>1</v>
      </c>
      <c r="AL314">
        <v>1</v>
      </c>
      <c r="AM314">
        <v>2</v>
      </c>
      <c r="AN314">
        <v>0</v>
      </c>
      <c r="AO314">
        <v>0</v>
      </c>
      <c r="AP314">
        <v>0</v>
      </c>
      <c r="AQ314">
        <v>1</v>
      </c>
      <c r="AR314">
        <v>0</v>
      </c>
      <c r="AS314" t="s">
        <v>3</v>
      </c>
      <c r="AT314">
        <v>3.2000000000000002E-3</v>
      </c>
      <c r="AU314" t="s">
        <v>3</v>
      </c>
      <c r="AV314">
        <v>0</v>
      </c>
      <c r="AW314">
        <v>2</v>
      </c>
      <c r="AX314">
        <v>32952935</v>
      </c>
      <c r="AY314">
        <v>1</v>
      </c>
      <c r="AZ314">
        <v>0</v>
      </c>
      <c r="BA314">
        <v>314</v>
      </c>
      <c r="BB314">
        <v>1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194.23107200000001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1</v>
      </c>
      <c r="BQ314">
        <v>194.23107200000001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1</v>
      </c>
      <c r="CV314">
        <v>0</v>
      </c>
      <c r="CW314">
        <v>0</v>
      </c>
      <c r="CX314">
        <f>ROUND(Y314*Source!I429,7)</f>
        <v>0</v>
      </c>
      <c r="CY314">
        <f t="shared" si="118"/>
        <v>75871.509999999995</v>
      </c>
      <c r="CZ314">
        <f t="shared" si="119"/>
        <v>60697.21</v>
      </c>
      <c r="DA314">
        <f t="shared" si="120"/>
        <v>1.25</v>
      </c>
      <c r="DB314">
        <f t="shared" si="115"/>
        <v>194.23</v>
      </c>
      <c r="DC314">
        <f t="shared" si="116"/>
        <v>0</v>
      </c>
      <c r="DD314" t="s">
        <v>3</v>
      </c>
      <c r="DE314" t="s">
        <v>3</v>
      </c>
      <c r="DF314">
        <f>ROUND(ROUND(AE314*AI314,2)*CX314,2)</f>
        <v>0</v>
      </c>
      <c r="DG314">
        <f t="shared" si="117"/>
        <v>0</v>
      </c>
      <c r="DH314">
        <f t="shared" si="103"/>
        <v>0</v>
      </c>
      <c r="DI314">
        <f t="shared" si="104"/>
        <v>0</v>
      </c>
      <c r="DJ314">
        <f t="shared" si="121"/>
        <v>0</v>
      </c>
      <c r="DK314">
        <v>0</v>
      </c>
      <c r="DL314" t="s">
        <v>3</v>
      </c>
      <c r="DM314">
        <v>0</v>
      </c>
      <c r="DN314" t="s">
        <v>3</v>
      </c>
      <c r="DO314">
        <v>0</v>
      </c>
    </row>
    <row r="315" spans="1:119" x14ac:dyDescent="0.2">
      <c r="A315">
        <f>ROW(Source!A429)</f>
        <v>429</v>
      </c>
      <c r="B315">
        <v>32945098</v>
      </c>
      <c r="C315">
        <v>32952916</v>
      </c>
      <c r="D315">
        <v>31932248</v>
      </c>
      <c r="E315">
        <v>1</v>
      </c>
      <c r="F315">
        <v>1</v>
      </c>
      <c r="G315">
        <v>1</v>
      </c>
      <c r="H315">
        <v>3</v>
      </c>
      <c r="I315" t="s">
        <v>894</v>
      </c>
      <c r="J315" t="s">
        <v>895</v>
      </c>
      <c r="K315" t="s">
        <v>896</v>
      </c>
      <c r="L315">
        <v>1348</v>
      </c>
      <c r="N315">
        <v>1009</v>
      </c>
      <c r="O315" t="s">
        <v>33</v>
      </c>
      <c r="P315" t="s">
        <v>33</v>
      </c>
      <c r="Q315">
        <v>1000</v>
      </c>
      <c r="W315">
        <v>0</v>
      </c>
      <c r="X315">
        <v>-1265136668</v>
      </c>
      <c r="Y315">
        <f t="shared" si="114"/>
        <v>1.24E-2</v>
      </c>
      <c r="AA315">
        <v>37099.769999999997</v>
      </c>
      <c r="AB315">
        <v>0</v>
      </c>
      <c r="AC315">
        <v>0</v>
      </c>
      <c r="AD315">
        <v>0</v>
      </c>
      <c r="AE315">
        <v>25237.94</v>
      </c>
      <c r="AF315">
        <v>0</v>
      </c>
      <c r="AG315">
        <v>0</v>
      </c>
      <c r="AH315">
        <v>0</v>
      </c>
      <c r="AI315">
        <v>1.47</v>
      </c>
      <c r="AJ315">
        <v>1</v>
      </c>
      <c r="AK315">
        <v>1</v>
      </c>
      <c r="AL315">
        <v>1</v>
      </c>
      <c r="AM315">
        <v>2</v>
      </c>
      <c r="AN315">
        <v>0</v>
      </c>
      <c r="AO315">
        <v>0</v>
      </c>
      <c r="AP315">
        <v>0</v>
      </c>
      <c r="AQ315">
        <v>1</v>
      </c>
      <c r="AR315">
        <v>0</v>
      </c>
      <c r="AS315" t="s">
        <v>3</v>
      </c>
      <c r="AT315">
        <v>1.24E-2</v>
      </c>
      <c r="AU315" t="s">
        <v>3</v>
      </c>
      <c r="AV315">
        <v>0</v>
      </c>
      <c r="AW315">
        <v>2</v>
      </c>
      <c r="AX315">
        <v>32952936</v>
      </c>
      <c r="AY315">
        <v>1</v>
      </c>
      <c r="AZ315">
        <v>0</v>
      </c>
      <c r="BA315">
        <v>315</v>
      </c>
      <c r="BB315">
        <v>1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312.95045599999997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1</v>
      </c>
      <c r="BQ315">
        <v>312.95045599999997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1</v>
      </c>
      <c r="CV315">
        <v>0</v>
      </c>
      <c r="CW315">
        <v>0</v>
      </c>
      <c r="CX315">
        <f>ROUND(Y315*Source!I429,7)</f>
        <v>0</v>
      </c>
      <c r="CY315">
        <f t="shared" si="118"/>
        <v>37099.769999999997</v>
      </c>
      <c r="CZ315">
        <f t="shared" si="119"/>
        <v>25237.94</v>
      </c>
      <c r="DA315">
        <f t="shared" si="120"/>
        <v>1.47</v>
      </c>
      <c r="DB315">
        <f t="shared" si="115"/>
        <v>312.95</v>
      </c>
      <c r="DC315">
        <f t="shared" si="116"/>
        <v>0</v>
      </c>
      <c r="DD315" t="s">
        <v>3</v>
      </c>
      <c r="DE315" t="s">
        <v>3</v>
      </c>
      <c r="DF315">
        <f>ROUND(ROUND(AE315*AI315,2)*CX315,2)</f>
        <v>0</v>
      </c>
      <c r="DG315">
        <f t="shared" si="117"/>
        <v>0</v>
      </c>
      <c r="DH315">
        <f t="shared" si="103"/>
        <v>0</v>
      </c>
      <c r="DI315">
        <f t="shared" si="104"/>
        <v>0</v>
      </c>
      <c r="DJ315">
        <f t="shared" si="121"/>
        <v>0</v>
      </c>
      <c r="DK315">
        <v>0</v>
      </c>
      <c r="DL315" t="s">
        <v>3</v>
      </c>
      <c r="DM315">
        <v>0</v>
      </c>
      <c r="DN315" t="s">
        <v>3</v>
      </c>
      <c r="DO315">
        <v>0</v>
      </c>
    </row>
    <row r="316" spans="1:119" x14ac:dyDescent="0.2">
      <c r="A316">
        <f>ROW(Source!A467)</f>
        <v>467</v>
      </c>
      <c r="B316">
        <v>32945098</v>
      </c>
      <c r="C316">
        <v>32953142</v>
      </c>
      <c r="D316">
        <v>25847973</v>
      </c>
      <c r="E316">
        <v>112</v>
      </c>
      <c r="F316">
        <v>1</v>
      </c>
      <c r="G316">
        <v>1</v>
      </c>
      <c r="H316">
        <v>1</v>
      </c>
      <c r="I316" t="s">
        <v>846</v>
      </c>
      <c r="J316" t="s">
        <v>3</v>
      </c>
      <c r="K316" t="s">
        <v>847</v>
      </c>
      <c r="L316">
        <v>1191</v>
      </c>
      <c r="N316">
        <v>1013</v>
      </c>
      <c r="O316" t="s">
        <v>848</v>
      </c>
      <c r="P316" t="s">
        <v>848</v>
      </c>
      <c r="Q316">
        <v>1</v>
      </c>
      <c r="W316">
        <v>0</v>
      </c>
      <c r="X316">
        <v>370475345</v>
      </c>
      <c r="Y316">
        <f t="shared" si="114"/>
        <v>17.8</v>
      </c>
      <c r="AA316">
        <v>0</v>
      </c>
      <c r="AB316">
        <v>0</v>
      </c>
      <c r="AC316">
        <v>0</v>
      </c>
      <c r="AD316">
        <v>398.99</v>
      </c>
      <c r="AE316">
        <v>0</v>
      </c>
      <c r="AF316">
        <v>0</v>
      </c>
      <c r="AG316">
        <v>0</v>
      </c>
      <c r="AH316">
        <v>398.99</v>
      </c>
      <c r="AI316">
        <v>1</v>
      </c>
      <c r="AJ316">
        <v>1</v>
      </c>
      <c r="AK316">
        <v>1</v>
      </c>
      <c r="AL316">
        <v>1</v>
      </c>
      <c r="AM316">
        <v>-2</v>
      </c>
      <c r="AN316">
        <v>0</v>
      </c>
      <c r="AO316">
        <v>0</v>
      </c>
      <c r="AP316">
        <v>0</v>
      </c>
      <c r="AQ316">
        <v>1</v>
      </c>
      <c r="AR316">
        <v>0</v>
      </c>
      <c r="AS316" t="s">
        <v>3</v>
      </c>
      <c r="AT316">
        <v>17.8</v>
      </c>
      <c r="AU316" t="s">
        <v>3</v>
      </c>
      <c r="AV316">
        <v>1</v>
      </c>
      <c r="AW316">
        <v>2</v>
      </c>
      <c r="AX316">
        <v>32953144</v>
      </c>
      <c r="AY316">
        <v>2</v>
      </c>
      <c r="AZ316">
        <v>131072</v>
      </c>
      <c r="BA316">
        <v>316</v>
      </c>
      <c r="BB316">
        <v>1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7102.0220000000008</v>
      </c>
      <c r="BN316">
        <v>17.8</v>
      </c>
      <c r="BO316">
        <v>0</v>
      </c>
      <c r="BP316">
        <v>1</v>
      </c>
      <c r="BQ316">
        <v>0</v>
      </c>
      <c r="BR316">
        <v>0</v>
      </c>
      <c r="BS316">
        <v>0</v>
      </c>
      <c r="BT316">
        <v>7102.0220000000008</v>
      </c>
      <c r="BU316">
        <v>17.8</v>
      </c>
      <c r="BV316">
        <v>0</v>
      </c>
      <c r="BW316">
        <v>1</v>
      </c>
      <c r="CU316">
        <f>ROUND(AT316*Source!I467*AH316*AL316,2)</f>
        <v>0</v>
      </c>
      <c r="CV316">
        <f>ROUND(Y316*Source!I467,7)</f>
        <v>0</v>
      </c>
      <c r="CW316">
        <v>0</v>
      </c>
      <c r="CX316">
        <f>ROUND(Y316*Source!I467,7)</f>
        <v>0</v>
      </c>
      <c r="CY316">
        <f>AD316</f>
        <v>398.99</v>
      </c>
      <c r="CZ316">
        <f>AH316</f>
        <v>398.99</v>
      </c>
      <c r="DA316">
        <f>AL316</f>
        <v>1</v>
      </c>
      <c r="DB316">
        <f t="shared" si="115"/>
        <v>7102.02</v>
      </c>
      <c r="DC316">
        <f t="shared" si="116"/>
        <v>0</v>
      </c>
      <c r="DD316" t="s">
        <v>3</v>
      </c>
      <c r="DE316" t="s">
        <v>3</v>
      </c>
      <c r="DF316">
        <f t="shared" ref="DF316:DF345" si="122">ROUND(ROUND(AE316,2)*CX316,2)</f>
        <v>0</v>
      </c>
      <c r="DG316">
        <f t="shared" si="117"/>
        <v>0</v>
      </c>
      <c r="DH316">
        <f t="shared" si="103"/>
        <v>0</v>
      </c>
      <c r="DI316">
        <f t="shared" si="104"/>
        <v>0</v>
      </c>
      <c r="DJ316">
        <f>DI316</f>
        <v>0</v>
      </c>
      <c r="DK316">
        <v>1</v>
      </c>
      <c r="DL316" t="s">
        <v>3</v>
      </c>
      <c r="DM316">
        <v>0</v>
      </c>
      <c r="DN316" t="s">
        <v>3</v>
      </c>
      <c r="DO316">
        <v>0</v>
      </c>
    </row>
    <row r="317" spans="1:119" x14ac:dyDescent="0.2">
      <c r="A317">
        <f>ROW(Source!A468)</f>
        <v>468</v>
      </c>
      <c r="B317">
        <v>32945098</v>
      </c>
      <c r="C317">
        <v>32953145</v>
      </c>
      <c r="D317">
        <v>25847992</v>
      </c>
      <c r="E317">
        <v>112</v>
      </c>
      <c r="F317">
        <v>1</v>
      </c>
      <c r="G317">
        <v>1</v>
      </c>
      <c r="H317">
        <v>1</v>
      </c>
      <c r="I317" t="s">
        <v>856</v>
      </c>
      <c r="J317" t="s">
        <v>3</v>
      </c>
      <c r="K317" t="s">
        <v>857</v>
      </c>
      <c r="L317">
        <v>1191</v>
      </c>
      <c r="N317">
        <v>1013</v>
      </c>
      <c r="O317" t="s">
        <v>848</v>
      </c>
      <c r="P317" t="s">
        <v>848</v>
      </c>
      <c r="Q317">
        <v>1</v>
      </c>
      <c r="W317">
        <v>0</v>
      </c>
      <c r="X317">
        <v>-1833565283</v>
      </c>
      <c r="Y317">
        <f>(AT317*ROUND(1.15,7))</f>
        <v>37.363500000000002</v>
      </c>
      <c r="AA317">
        <v>0</v>
      </c>
      <c r="AB317">
        <v>0</v>
      </c>
      <c r="AC317">
        <v>0</v>
      </c>
      <c r="AD317">
        <v>435.6</v>
      </c>
      <c r="AE317">
        <v>0</v>
      </c>
      <c r="AF317">
        <v>0</v>
      </c>
      <c r="AG317">
        <v>0</v>
      </c>
      <c r="AH317">
        <v>435.6</v>
      </c>
      <c r="AI317">
        <v>1</v>
      </c>
      <c r="AJ317">
        <v>1</v>
      </c>
      <c r="AK317">
        <v>1</v>
      </c>
      <c r="AL317">
        <v>1</v>
      </c>
      <c r="AM317">
        <v>-2</v>
      </c>
      <c r="AN317">
        <v>0</v>
      </c>
      <c r="AO317">
        <v>0</v>
      </c>
      <c r="AP317">
        <v>1</v>
      </c>
      <c r="AQ317">
        <v>1</v>
      </c>
      <c r="AR317">
        <v>0</v>
      </c>
      <c r="AS317" t="s">
        <v>3</v>
      </c>
      <c r="AT317">
        <v>32.49</v>
      </c>
      <c r="AU317" t="s">
        <v>521</v>
      </c>
      <c r="AV317">
        <v>1</v>
      </c>
      <c r="AW317">
        <v>2</v>
      </c>
      <c r="AX317">
        <v>32953154</v>
      </c>
      <c r="AY317">
        <v>2</v>
      </c>
      <c r="AZ317">
        <v>131072</v>
      </c>
      <c r="BA317">
        <v>317</v>
      </c>
      <c r="BB317">
        <v>1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14152.644000000002</v>
      </c>
      <c r="BN317">
        <v>32.49</v>
      </c>
      <c r="BO317">
        <v>0</v>
      </c>
      <c r="BP317">
        <v>1</v>
      </c>
      <c r="BQ317">
        <v>0</v>
      </c>
      <c r="BR317">
        <v>0</v>
      </c>
      <c r="BS317">
        <v>0</v>
      </c>
      <c r="BT317">
        <v>16275.540600000002</v>
      </c>
      <c r="BU317">
        <v>37.363500000000002</v>
      </c>
      <c r="BV317">
        <v>0</v>
      </c>
      <c r="BW317">
        <v>1</v>
      </c>
      <c r="CU317">
        <f>ROUND(AT317*Source!I468*AH317*AL317,2)</f>
        <v>0</v>
      </c>
      <c r="CV317">
        <f>ROUND(Y317*Source!I468,7)</f>
        <v>0</v>
      </c>
      <c r="CW317">
        <v>0</v>
      </c>
      <c r="CX317">
        <f>ROUND(Y317*Source!I468,7)</f>
        <v>0</v>
      </c>
      <c r="CY317">
        <f>AD317</f>
        <v>435.6</v>
      </c>
      <c r="CZ317">
        <f>AH317</f>
        <v>435.6</v>
      </c>
      <c r="DA317">
        <f>AL317</f>
        <v>1</v>
      </c>
      <c r="DB317">
        <f>ROUND((ROUND(AT317*CZ317,2)*ROUND(1.15,7)),6)</f>
        <v>16275.536</v>
      </c>
      <c r="DC317">
        <f>ROUND((ROUND(AT317*AG317,2)*ROUND(1.15,7)),6)</f>
        <v>0</v>
      </c>
      <c r="DD317" t="s">
        <v>3</v>
      </c>
      <c r="DE317" t="s">
        <v>3</v>
      </c>
      <c r="DF317">
        <f t="shared" si="122"/>
        <v>0</v>
      </c>
      <c r="DG317">
        <f t="shared" si="117"/>
        <v>0</v>
      </c>
      <c r="DH317">
        <f t="shared" si="103"/>
        <v>0</v>
      </c>
      <c r="DI317">
        <f t="shared" si="104"/>
        <v>0</v>
      </c>
      <c r="DJ317">
        <f>DI317</f>
        <v>0</v>
      </c>
      <c r="DK317">
        <v>1</v>
      </c>
      <c r="DL317" t="s">
        <v>3</v>
      </c>
      <c r="DM317">
        <v>0</v>
      </c>
      <c r="DN317" t="s">
        <v>3</v>
      </c>
      <c r="DO317">
        <v>0</v>
      </c>
    </row>
    <row r="318" spans="1:119" x14ac:dyDescent="0.2">
      <c r="A318">
        <f>ROW(Source!A468)</f>
        <v>468</v>
      </c>
      <c r="B318">
        <v>32945098</v>
      </c>
      <c r="C318">
        <v>32953145</v>
      </c>
      <c r="D318">
        <v>25847946</v>
      </c>
      <c r="E318">
        <v>112</v>
      </c>
      <c r="F318">
        <v>1</v>
      </c>
      <c r="G318">
        <v>1</v>
      </c>
      <c r="H318">
        <v>1</v>
      </c>
      <c r="I318" t="s">
        <v>849</v>
      </c>
      <c r="J318" t="s">
        <v>3</v>
      </c>
      <c r="K318" t="s">
        <v>850</v>
      </c>
      <c r="L318">
        <v>1191</v>
      </c>
      <c r="N318">
        <v>1013</v>
      </c>
      <c r="O318" t="s">
        <v>848</v>
      </c>
      <c r="P318" t="s">
        <v>848</v>
      </c>
      <c r="Q318">
        <v>1</v>
      </c>
      <c r="W318">
        <v>0</v>
      </c>
      <c r="X318">
        <v>-1417349443</v>
      </c>
      <c r="Y318">
        <f>(AT318*ROUND(1.25,7))</f>
        <v>1.1625000000000001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1</v>
      </c>
      <c r="AJ318">
        <v>1</v>
      </c>
      <c r="AK318">
        <v>1</v>
      </c>
      <c r="AL318">
        <v>1</v>
      </c>
      <c r="AM318">
        <v>-2</v>
      </c>
      <c r="AN318">
        <v>0</v>
      </c>
      <c r="AO318">
        <v>0</v>
      </c>
      <c r="AP318">
        <v>1</v>
      </c>
      <c r="AQ318">
        <v>1</v>
      </c>
      <c r="AR318">
        <v>0</v>
      </c>
      <c r="AS318" t="s">
        <v>3</v>
      </c>
      <c r="AT318">
        <v>0.93</v>
      </c>
      <c r="AU318" t="s">
        <v>520</v>
      </c>
      <c r="AV318">
        <v>2</v>
      </c>
      <c r="AW318">
        <v>2</v>
      </c>
      <c r="AX318">
        <v>32953155</v>
      </c>
      <c r="AY318">
        <v>1</v>
      </c>
      <c r="AZ318">
        <v>0</v>
      </c>
      <c r="BA318">
        <v>318</v>
      </c>
      <c r="BB318">
        <v>1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CV318">
        <v>0</v>
      </c>
      <c r="CW318">
        <v>0</v>
      </c>
      <c r="CX318">
        <f>ROUND(Y318*Source!I468,7)</f>
        <v>0</v>
      </c>
      <c r="CY318">
        <f>AD318</f>
        <v>0</v>
      </c>
      <c r="CZ318">
        <f>AH318</f>
        <v>0</v>
      </c>
      <c r="DA318">
        <f>AL318</f>
        <v>1</v>
      </c>
      <c r="DB318">
        <f>ROUND((ROUND(AT318*CZ318,2)*ROUND(1.25,7)),6)</f>
        <v>0</v>
      </c>
      <c r="DC318">
        <f>ROUND((ROUND(AT318*AG318,2)*ROUND(1.25,7)),6)</f>
        <v>0</v>
      </c>
      <c r="DD318" t="s">
        <v>3</v>
      </c>
      <c r="DE318" t="s">
        <v>3</v>
      </c>
      <c r="DF318">
        <f t="shared" si="122"/>
        <v>0</v>
      </c>
      <c r="DG318">
        <f t="shared" si="117"/>
        <v>0</v>
      </c>
      <c r="DH318">
        <f t="shared" si="103"/>
        <v>0</v>
      </c>
      <c r="DI318">
        <f t="shared" si="104"/>
        <v>0</v>
      </c>
      <c r="DJ318">
        <f>DI318</f>
        <v>0</v>
      </c>
      <c r="DK318">
        <v>0</v>
      </c>
      <c r="DL318" t="s">
        <v>3</v>
      </c>
      <c r="DM318">
        <v>0</v>
      </c>
      <c r="DN318" t="s">
        <v>3</v>
      </c>
      <c r="DO318">
        <v>0</v>
      </c>
    </row>
    <row r="319" spans="1:119" x14ac:dyDescent="0.2">
      <c r="A319">
        <f>ROW(Source!A468)</f>
        <v>468</v>
      </c>
      <c r="B319">
        <v>32945098</v>
      </c>
      <c r="C319">
        <v>32953145</v>
      </c>
      <c r="D319">
        <v>30529096</v>
      </c>
      <c r="E319">
        <v>1</v>
      </c>
      <c r="F319">
        <v>1</v>
      </c>
      <c r="G319">
        <v>1</v>
      </c>
      <c r="H319">
        <v>2</v>
      </c>
      <c r="I319" t="s">
        <v>944</v>
      </c>
      <c r="J319" t="s">
        <v>945</v>
      </c>
      <c r="K319" t="s">
        <v>946</v>
      </c>
      <c r="L319">
        <v>1368</v>
      </c>
      <c r="N319">
        <v>1011</v>
      </c>
      <c r="O319" t="s">
        <v>854</v>
      </c>
      <c r="P319" t="s">
        <v>854</v>
      </c>
      <c r="Q319">
        <v>1</v>
      </c>
      <c r="W319">
        <v>0</v>
      </c>
      <c r="X319">
        <v>-318968462</v>
      </c>
      <c r="Y319">
        <f>(AT319*ROUND(1.25,7))</f>
        <v>2.5000000000000001E-2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1</v>
      </c>
      <c r="AJ319">
        <v>1</v>
      </c>
      <c r="AK319">
        <v>1</v>
      </c>
      <c r="AL319">
        <v>1</v>
      </c>
      <c r="AM319">
        <v>0</v>
      </c>
      <c r="AN319">
        <v>0</v>
      </c>
      <c r="AO319">
        <v>0</v>
      </c>
      <c r="AP319">
        <v>1</v>
      </c>
      <c r="AQ319">
        <v>1</v>
      </c>
      <c r="AR319">
        <v>0</v>
      </c>
      <c r="AS319" t="s">
        <v>3</v>
      </c>
      <c r="AT319">
        <v>0.02</v>
      </c>
      <c r="AU319" t="s">
        <v>520</v>
      </c>
      <c r="AV319">
        <v>1</v>
      </c>
      <c r="AW319">
        <v>2</v>
      </c>
      <c r="AX319">
        <v>32953156</v>
      </c>
      <c r="AY319">
        <v>1</v>
      </c>
      <c r="AZ319">
        <v>0</v>
      </c>
      <c r="BA319">
        <v>319</v>
      </c>
      <c r="BB319">
        <v>1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0.02</v>
      </c>
      <c r="BP319">
        <v>1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2.5000000000000001E-2</v>
      </c>
      <c r="BW319">
        <v>1</v>
      </c>
      <c r="CV319">
        <v>0</v>
      </c>
      <c r="CW319">
        <f>ROUND(Y319*Source!I468*DO319,7)</f>
        <v>0</v>
      </c>
      <c r="CX319">
        <f>ROUND(Y319*Source!I468,7)</f>
        <v>0</v>
      </c>
      <c r="CY319">
        <f>AB319</f>
        <v>0</v>
      </c>
      <c r="CZ319">
        <f>AF319</f>
        <v>0</v>
      </c>
      <c r="DA319">
        <f>AJ319</f>
        <v>1</v>
      </c>
      <c r="DB319">
        <f>ROUND((ROUND(AT319*CZ319,2)*ROUND(1.25,7)),6)</f>
        <v>0</v>
      </c>
      <c r="DC319">
        <f>ROUND((ROUND(AT319*AG319,2)*ROUND(1.25,7)),6)</f>
        <v>0</v>
      </c>
      <c r="DD319" t="s">
        <v>3</v>
      </c>
      <c r="DE319" t="s">
        <v>3</v>
      </c>
      <c r="DF319">
        <f t="shared" si="122"/>
        <v>0</v>
      </c>
      <c r="DG319">
        <f t="shared" si="117"/>
        <v>0</v>
      </c>
      <c r="DH319">
        <f t="shared" si="103"/>
        <v>0</v>
      </c>
      <c r="DI319">
        <f t="shared" si="104"/>
        <v>0</v>
      </c>
      <c r="DJ319">
        <f>DG319+DH319</f>
        <v>0</v>
      </c>
      <c r="DK319">
        <v>0</v>
      </c>
      <c r="DL319" t="s">
        <v>947</v>
      </c>
      <c r="DM319">
        <v>5</v>
      </c>
      <c r="DN319" t="s">
        <v>848</v>
      </c>
      <c r="DO319">
        <v>1</v>
      </c>
    </row>
    <row r="320" spans="1:119" x14ac:dyDescent="0.2">
      <c r="A320">
        <f>ROW(Source!A468)</f>
        <v>468</v>
      </c>
      <c r="B320">
        <v>32945098</v>
      </c>
      <c r="C320">
        <v>32953145</v>
      </c>
      <c r="D320">
        <v>30529126</v>
      </c>
      <c r="E320">
        <v>1</v>
      </c>
      <c r="F320">
        <v>1</v>
      </c>
      <c r="G320">
        <v>1</v>
      </c>
      <c r="H320">
        <v>2</v>
      </c>
      <c r="I320" t="s">
        <v>851</v>
      </c>
      <c r="J320" t="s">
        <v>852</v>
      </c>
      <c r="K320" t="s">
        <v>853</v>
      </c>
      <c r="L320">
        <v>1368</v>
      </c>
      <c r="N320">
        <v>1011</v>
      </c>
      <c r="O320" t="s">
        <v>854</v>
      </c>
      <c r="P320" t="s">
        <v>854</v>
      </c>
      <c r="Q320">
        <v>1</v>
      </c>
      <c r="W320">
        <v>0</v>
      </c>
      <c r="X320">
        <v>-989791600</v>
      </c>
      <c r="Y320">
        <f>(AT320*ROUND(1.25,7))</f>
        <v>0.26250000000000001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1</v>
      </c>
      <c r="AJ320">
        <v>1</v>
      </c>
      <c r="AK320">
        <v>1</v>
      </c>
      <c r="AL320">
        <v>1</v>
      </c>
      <c r="AM320">
        <v>0</v>
      </c>
      <c r="AN320">
        <v>0</v>
      </c>
      <c r="AO320">
        <v>0</v>
      </c>
      <c r="AP320">
        <v>1</v>
      </c>
      <c r="AQ320">
        <v>1</v>
      </c>
      <c r="AR320">
        <v>0</v>
      </c>
      <c r="AS320" t="s">
        <v>3</v>
      </c>
      <c r="AT320">
        <v>0.21</v>
      </c>
      <c r="AU320" t="s">
        <v>520</v>
      </c>
      <c r="AV320">
        <v>1</v>
      </c>
      <c r="AW320">
        <v>2</v>
      </c>
      <c r="AX320">
        <v>32953157</v>
      </c>
      <c r="AY320">
        <v>1</v>
      </c>
      <c r="AZ320">
        <v>0</v>
      </c>
      <c r="BA320">
        <v>320</v>
      </c>
      <c r="BB320">
        <v>1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0.21</v>
      </c>
      <c r="BP320">
        <v>1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0.26250000000000001</v>
      </c>
      <c r="BW320">
        <v>1</v>
      </c>
      <c r="CV320">
        <v>0</v>
      </c>
      <c r="CW320">
        <f>ROUND(Y320*Source!I468*DO320,7)</f>
        <v>0</v>
      </c>
      <c r="CX320">
        <f>ROUND(Y320*Source!I468,7)</f>
        <v>0</v>
      </c>
      <c r="CY320">
        <f>AB320</f>
        <v>0</v>
      </c>
      <c r="CZ320">
        <f>AF320</f>
        <v>0</v>
      </c>
      <c r="DA320">
        <f>AJ320</f>
        <v>1</v>
      </c>
      <c r="DB320">
        <f>ROUND((ROUND(AT320*CZ320,2)*ROUND(1.25,7)),6)</f>
        <v>0</v>
      </c>
      <c r="DC320">
        <f>ROUND((ROUND(AT320*AG320,2)*ROUND(1.25,7)),6)</f>
        <v>0</v>
      </c>
      <c r="DD320" t="s">
        <v>3</v>
      </c>
      <c r="DE320" t="s">
        <v>3</v>
      </c>
      <c r="DF320">
        <f t="shared" si="122"/>
        <v>0</v>
      </c>
      <c r="DG320">
        <f t="shared" si="117"/>
        <v>0</v>
      </c>
      <c r="DH320">
        <f t="shared" si="103"/>
        <v>0</v>
      </c>
      <c r="DI320">
        <f t="shared" si="104"/>
        <v>0</v>
      </c>
      <c r="DJ320">
        <f>DG320+DH320</f>
        <v>0</v>
      </c>
      <c r="DK320">
        <v>0</v>
      </c>
      <c r="DL320" t="s">
        <v>855</v>
      </c>
      <c r="DM320">
        <v>3</v>
      </c>
      <c r="DN320" t="s">
        <v>848</v>
      </c>
      <c r="DO320">
        <v>1</v>
      </c>
    </row>
    <row r="321" spans="1:119" x14ac:dyDescent="0.2">
      <c r="A321">
        <f>ROW(Source!A468)</f>
        <v>468</v>
      </c>
      <c r="B321">
        <v>32945098</v>
      </c>
      <c r="C321">
        <v>32953145</v>
      </c>
      <c r="D321">
        <v>30529230</v>
      </c>
      <c r="E321">
        <v>1</v>
      </c>
      <c r="F321">
        <v>1</v>
      </c>
      <c r="G321">
        <v>1</v>
      </c>
      <c r="H321">
        <v>2</v>
      </c>
      <c r="I321" t="s">
        <v>948</v>
      </c>
      <c r="J321" t="s">
        <v>949</v>
      </c>
      <c r="K321" t="s">
        <v>950</v>
      </c>
      <c r="L321">
        <v>1368</v>
      </c>
      <c r="N321">
        <v>1011</v>
      </c>
      <c r="O321" t="s">
        <v>854</v>
      </c>
      <c r="P321" t="s">
        <v>854</v>
      </c>
      <c r="Q321">
        <v>1</v>
      </c>
      <c r="W321">
        <v>0</v>
      </c>
      <c r="X321">
        <v>-21182267</v>
      </c>
      <c r="Y321">
        <f>(AT321*ROUND(1.25,7))</f>
        <v>0.875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1</v>
      </c>
      <c r="AJ321">
        <v>1</v>
      </c>
      <c r="AK321">
        <v>1</v>
      </c>
      <c r="AL321">
        <v>1</v>
      </c>
      <c r="AM321">
        <v>0</v>
      </c>
      <c r="AN321">
        <v>0</v>
      </c>
      <c r="AO321">
        <v>0</v>
      </c>
      <c r="AP321">
        <v>1</v>
      </c>
      <c r="AQ321">
        <v>1</v>
      </c>
      <c r="AR321">
        <v>0</v>
      </c>
      <c r="AS321" t="s">
        <v>3</v>
      </c>
      <c r="AT321">
        <v>0.7</v>
      </c>
      <c r="AU321" t="s">
        <v>520</v>
      </c>
      <c r="AV321">
        <v>1</v>
      </c>
      <c r="AW321">
        <v>2</v>
      </c>
      <c r="AX321">
        <v>32953158</v>
      </c>
      <c r="AY321">
        <v>1</v>
      </c>
      <c r="AZ321">
        <v>0</v>
      </c>
      <c r="BA321">
        <v>321</v>
      </c>
      <c r="BB321">
        <v>1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0.7</v>
      </c>
      <c r="BP321">
        <v>1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0.875</v>
      </c>
      <c r="BW321">
        <v>1</v>
      </c>
      <c r="CV321">
        <v>0</v>
      </c>
      <c r="CW321">
        <f>ROUND(Y321*Source!I468*DO321,7)</f>
        <v>0</v>
      </c>
      <c r="CX321">
        <f>ROUND(Y321*Source!I468,7)</f>
        <v>0</v>
      </c>
      <c r="CY321">
        <f>AB321</f>
        <v>0</v>
      </c>
      <c r="CZ321">
        <f>AF321</f>
        <v>0</v>
      </c>
      <c r="DA321">
        <f>AJ321</f>
        <v>1</v>
      </c>
      <c r="DB321">
        <f>ROUND((ROUND(AT321*CZ321,2)*ROUND(1.25,7)),6)</f>
        <v>0</v>
      </c>
      <c r="DC321">
        <f>ROUND((ROUND(AT321*AG321,2)*ROUND(1.25,7)),6)</f>
        <v>0</v>
      </c>
      <c r="DD321" t="s">
        <v>3</v>
      </c>
      <c r="DE321" t="s">
        <v>3</v>
      </c>
      <c r="DF321">
        <f t="shared" si="122"/>
        <v>0</v>
      </c>
      <c r="DG321">
        <f t="shared" si="117"/>
        <v>0</v>
      </c>
      <c r="DH321">
        <f t="shared" ref="DH321:DH384" si="123">ROUND(ROUND(AG321,2)*CX321,2)</f>
        <v>0</v>
      </c>
      <c r="DI321">
        <f t="shared" ref="DI321:DI384" si="124">ROUND(ROUND(AH321,2)*CX321,2)</f>
        <v>0</v>
      </c>
      <c r="DJ321">
        <f>DG321+DH321</f>
        <v>0</v>
      </c>
      <c r="DK321">
        <v>0</v>
      </c>
      <c r="DL321" t="s">
        <v>855</v>
      </c>
      <c r="DM321">
        <v>3</v>
      </c>
      <c r="DN321" t="s">
        <v>848</v>
      </c>
      <c r="DO321">
        <v>1</v>
      </c>
    </row>
    <row r="322" spans="1:119" x14ac:dyDescent="0.2">
      <c r="A322">
        <f>ROW(Source!A468)</f>
        <v>468</v>
      </c>
      <c r="B322">
        <v>32945098</v>
      </c>
      <c r="C322">
        <v>32953145</v>
      </c>
      <c r="D322">
        <v>30481840</v>
      </c>
      <c r="E322">
        <v>1</v>
      </c>
      <c r="F322">
        <v>1</v>
      </c>
      <c r="G322">
        <v>1</v>
      </c>
      <c r="H322">
        <v>3</v>
      </c>
      <c r="I322" t="s">
        <v>951</v>
      </c>
      <c r="J322" t="s">
        <v>952</v>
      </c>
      <c r="K322" t="s">
        <v>953</v>
      </c>
      <c r="L322">
        <v>1339</v>
      </c>
      <c r="N322">
        <v>1007</v>
      </c>
      <c r="O322" t="s">
        <v>639</v>
      </c>
      <c r="P322" t="s">
        <v>639</v>
      </c>
      <c r="Q322">
        <v>1</v>
      </c>
      <c r="W322">
        <v>0</v>
      </c>
      <c r="X322">
        <v>-2108704274</v>
      </c>
      <c r="Y322">
        <f>AT322</f>
        <v>0.51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1</v>
      </c>
      <c r="AJ322">
        <v>1</v>
      </c>
      <c r="AK322">
        <v>1</v>
      </c>
      <c r="AL322">
        <v>1</v>
      </c>
      <c r="AM322">
        <v>0</v>
      </c>
      <c r="AN322">
        <v>0</v>
      </c>
      <c r="AO322">
        <v>0</v>
      </c>
      <c r="AP322">
        <v>0</v>
      </c>
      <c r="AQ322">
        <v>1</v>
      </c>
      <c r="AR322">
        <v>0</v>
      </c>
      <c r="AS322" t="s">
        <v>3</v>
      </c>
      <c r="AT322">
        <v>0.51</v>
      </c>
      <c r="AU322" t="s">
        <v>3</v>
      </c>
      <c r="AV322">
        <v>0</v>
      </c>
      <c r="AW322">
        <v>2</v>
      </c>
      <c r="AX322">
        <v>32953159</v>
      </c>
      <c r="AY322">
        <v>1</v>
      </c>
      <c r="AZ322">
        <v>0</v>
      </c>
      <c r="BA322">
        <v>322</v>
      </c>
      <c r="BB322">
        <v>1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CV322">
        <v>0</v>
      </c>
      <c r="CW322">
        <v>0</v>
      </c>
      <c r="CX322">
        <f>ROUND(Y322*Source!I468,7)</f>
        <v>0</v>
      </c>
      <c r="CY322">
        <f>AA322</f>
        <v>0</v>
      </c>
      <c r="CZ322">
        <f>AE322</f>
        <v>0</v>
      </c>
      <c r="DA322">
        <f>AI322</f>
        <v>1</v>
      </c>
      <c r="DB322">
        <f>ROUND(ROUND(AT322*CZ322,2),6)</f>
        <v>0</v>
      </c>
      <c r="DC322">
        <f>ROUND(ROUND(AT322*AG322,2),6)</f>
        <v>0</v>
      </c>
      <c r="DD322" t="s">
        <v>3</v>
      </c>
      <c r="DE322" t="s">
        <v>3</v>
      </c>
      <c r="DF322">
        <f t="shared" si="122"/>
        <v>0</v>
      </c>
      <c r="DG322">
        <f t="shared" si="117"/>
        <v>0</v>
      </c>
      <c r="DH322">
        <f t="shared" si="123"/>
        <v>0</v>
      </c>
      <c r="DI322">
        <f t="shared" si="124"/>
        <v>0</v>
      </c>
      <c r="DJ322">
        <f>DF322</f>
        <v>0</v>
      </c>
      <c r="DK322">
        <v>0</v>
      </c>
      <c r="DL322" t="s">
        <v>3</v>
      </c>
      <c r="DM322">
        <v>0</v>
      </c>
      <c r="DN322" t="s">
        <v>3</v>
      </c>
      <c r="DO322">
        <v>0</v>
      </c>
    </row>
    <row r="323" spans="1:119" x14ac:dyDescent="0.2">
      <c r="A323">
        <f>ROW(Source!A468)</f>
        <v>468</v>
      </c>
      <c r="B323">
        <v>32945098</v>
      </c>
      <c r="C323">
        <v>32953145</v>
      </c>
      <c r="D323">
        <v>30412301</v>
      </c>
      <c r="E323">
        <v>112</v>
      </c>
      <c r="F323">
        <v>1</v>
      </c>
      <c r="G323">
        <v>1</v>
      </c>
      <c r="H323">
        <v>3</v>
      </c>
      <c r="I323" t="s">
        <v>282</v>
      </c>
      <c r="J323" t="s">
        <v>3</v>
      </c>
      <c r="K323" t="s">
        <v>283</v>
      </c>
      <c r="L323">
        <v>1348</v>
      </c>
      <c r="N323">
        <v>1009</v>
      </c>
      <c r="O323" t="s">
        <v>33</v>
      </c>
      <c r="P323" t="s">
        <v>33</v>
      </c>
      <c r="Q323">
        <v>1000</v>
      </c>
      <c r="W323">
        <v>0</v>
      </c>
      <c r="X323">
        <v>1880203204</v>
      </c>
      <c r="Y323">
        <f>AT323</f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1</v>
      </c>
      <c r="AJ323">
        <v>1</v>
      </c>
      <c r="AK323">
        <v>1</v>
      </c>
      <c r="AL323">
        <v>1</v>
      </c>
      <c r="AM323">
        <v>0</v>
      </c>
      <c r="AN323">
        <v>1</v>
      </c>
      <c r="AO323">
        <v>0</v>
      </c>
      <c r="AP323">
        <v>0</v>
      </c>
      <c r="AQ323">
        <v>0</v>
      </c>
      <c r="AR323">
        <v>0</v>
      </c>
      <c r="AS323" t="s">
        <v>3</v>
      </c>
      <c r="AT323">
        <v>0</v>
      </c>
      <c r="AU323" t="s">
        <v>3</v>
      </c>
      <c r="AV323">
        <v>0</v>
      </c>
      <c r="AW323">
        <v>2</v>
      </c>
      <c r="AX323">
        <v>32953160</v>
      </c>
      <c r="AY323">
        <v>1</v>
      </c>
      <c r="AZ323">
        <v>0</v>
      </c>
      <c r="BA323">
        <v>323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CV323">
        <v>0</v>
      </c>
      <c r="CW323">
        <v>0</v>
      </c>
      <c r="CX323">
        <f>ROUND(Y323*Source!I468,7)</f>
        <v>0</v>
      </c>
      <c r="CY323">
        <f>AA323</f>
        <v>0</v>
      </c>
      <c r="CZ323">
        <f>AE323</f>
        <v>0</v>
      </c>
      <c r="DA323">
        <f>AI323</f>
        <v>1</v>
      </c>
      <c r="DB323">
        <f>ROUND(ROUND(AT323*CZ323,2),6)</f>
        <v>0</v>
      </c>
      <c r="DC323">
        <f>ROUND(ROUND(AT323*AG323,2),6)</f>
        <v>0</v>
      </c>
      <c r="DD323" t="s">
        <v>3</v>
      </c>
      <c r="DE323" t="s">
        <v>3</v>
      </c>
      <c r="DF323">
        <f t="shared" si="122"/>
        <v>0</v>
      </c>
      <c r="DG323">
        <f t="shared" si="117"/>
        <v>0</v>
      </c>
      <c r="DH323">
        <f t="shared" si="123"/>
        <v>0</v>
      </c>
      <c r="DI323">
        <f t="shared" si="124"/>
        <v>0</v>
      </c>
      <c r="DJ323">
        <f>DF323</f>
        <v>0</v>
      </c>
      <c r="DK323">
        <v>0</v>
      </c>
      <c r="DL323" t="s">
        <v>3</v>
      </c>
      <c r="DM323">
        <v>0</v>
      </c>
      <c r="DN323" t="s">
        <v>3</v>
      </c>
      <c r="DO323">
        <v>0</v>
      </c>
    </row>
    <row r="324" spans="1:119" x14ac:dyDescent="0.2">
      <c r="A324">
        <f>ROW(Source!A468)</f>
        <v>468</v>
      </c>
      <c r="B324">
        <v>32945098</v>
      </c>
      <c r="C324">
        <v>32953145</v>
      </c>
      <c r="D324">
        <v>30414724</v>
      </c>
      <c r="E324">
        <v>112</v>
      </c>
      <c r="F324">
        <v>1</v>
      </c>
      <c r="G324">
        <v>1</v>
      </c>
      <c r="H324">
        <v>3</v>
      </c>
      <c r="I324" t="s">
        <v>285</v>
      </c>
      <c r="J324" t="s">
        <v>3</v>
      </c>
      <c r="K324" t="s">
        <v>191</v>
      </c>
      <c r="L324">
        <v>1348</v>
      </c>
      <c r="N324">
        <v>1009</v>
      </c>
      <c r="O324" t="s">
        <v>33</v>
      </c>
      <c r="P324" t="s">
        <v>33</v>
      </c>
      <c r="Q324">
        <v>1000</v>
      </c>
      <c r="W324">
        <v>0</v>
      </c>
      <c r="X324">
        <v>-1212923053</v>
      </c>
      <c r="Y324">
        <f>AT324</f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1</v>
      </c>
      <c r="AJ324">
        <v>1</v>
      </c>
      <c r="AK324">
        <v>1</v>
      </c>
      <c r="AL324">
        <v>1</v>
      </c>
      <c r="AM324">
        <v>0</v>
      </c>
      <c r="AN324">
        <v>1</v>
      </c>
      <c r="AO324">
        <v>0</v>
      </c>
      <c r="AP324">
        <v>0</v>
      </c>
      <c r="AQ324">
        <v>0</v>
      </c>
      <c r="AR324">
        <v>0</v>
      </c>
      <c r="AS324" t="s">
        <v>3</v>
      </c>
      <c r="AT324">
        <v>0</v>
      </c>
      <c r="AU324" t="s">
        <v>3</v>
      </c>
      <c r="AV324">
        <v>0</v>
      </c>
      <c r="AW324">
        <v>2</v>
      </c>
      <c r="AX324">
        <v>32953161</v>
      </c>
      <c r="AY324">
        <v>1</v>
      </c>
      <c r="AZ324">
        <v>0</v>
      </c>
      <c r="BA324">
        <v>324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CV324">
        <v>0</v>
      </c>
      <c r="CW324">
        <v>0</v>
      </c>
      <c r="CX324">
        <f>ROUND(Y324*Source!I468,7)</f>
        <v>0</v>
      </c>
      <c r="CY324">
        <f>AA324</f>
        <v>0</v>
      </c>
      <c r="CZ324">
        <f>AE324</f>
        <v>0</v>
      </c>
      <c r="DA324">
        <f>AI324</f>
        <v>1</v>
      </c>
      <c r="DB324">
        <f>ROUND(ROUND(AT324*CZ324,2),6)</f>
        <v>0</v>
      </c>
      <c r="DC324">
        <f>ROUND(ROUND(AT324*AG324,2),6)</f>
        <v>0</v>
      </c>
      <c r="DD324" t="s">
        <v>3</v>
      </c>
      <c r="DE324" t="s">
        <v>3</v>
      </c>
      <c r="DF324">
        <f t="shared" si="122"/>
        <v>0</v>
      </c>
      <c r="DG324">
        <f t="shared" si="117"/>
        <v>0</v>
      </c>
      <c r="DH324">
        <f t="shared" si="123"/>
        <v>0</v>
      </c>
      <c r="DI324">
        <f t="shared" si="124"/>
        <v>0</v>
      </c>
      <c r="DJ324">
        <f>DF324</f>
        <v>0</v>
      </c>
      <c r="DK324">
        <v>0</v>
      </c>
      <c r="DL324" t="s">
        <v>3</v>
      </c>
      <c r="DM324">
        <v>0</v>
      </c>
      <c r="DN324" t="s">
        <v>3</v>
      </c>
      <c r="DO324">
        <v>0</v>
      </c>
    </row>
    <row r="325" spans="1:119" x14ac:dyDescent="0.2">
      <c r="A325">
        <f>ROW(Source!A473)</f>
        <v>473</v>
      </c>
      <c r="B325">
        <v>32945098</v>
      </c>
      <c r="C325">
        <v>32953166</v>
      </c>
      <c r="D325">
        <v>25847998</v>
      </c>
      <c r="E325">
        <v>112</v>
      </c>
      <c r="F325">
        <v>1</v>
      </c>
      <c r="G325">
        <v>1</v>
      </c>
      <c r="H325">
        <v>1</v>
      </c>
      <c r="I325" t="s">
        <v>960</v>
      </c>
      <c r="J325" t="s">
        <v>3</v>
      </c>
      <c r="K325" t="s">
        <v>961</v>
      </c>
      <c r="L325">
        <v>1191</v>
      </c>
      <c r="N325">
        <v>1013</v>
      </c>
      <c r="O325" t="s">
        <v>848</v>
      </c>
      <c r="P325" t="s">
        <v>848</v>
      </c>
      <c r="Q325">
        <v>1</v>
      </c>
      <c r="W325">
        <v>0</v>
      </c>
      <c r="X325">
        <v>32079103</v>
      </c>
      <c r="Y325">
        <f>(AT325*ROUND(1.15,7))</f>
        <v>37.639499999999991</v>
      </c>
      <c r="AA325">
        <v>0</v>
      </c>
      <c r="AB325">
        <v>0</v>
      </c>
      <c r="AC325">
        <v>0</v>
      </c>
      <c r="AD325">
        <v>452.07</v>
      </c>
      <c r="AE325">
        <v>0</v>
      </c>
      <c r="AF325">
        <v>0</v>
      </c>
      <c r="AG325">
        <v>0</v>
      </c>
      <c r="AH325">
        <v>452.07</v>
      </c>
      <c r="AI325">
        <v>1</v>
      </c>
      <c r="AJ325">
        <v>1</v>
      </c>
      <c r="AK325">
        <v>1</v>
      </c>
      <c r="AL325">
        <v>1</v>
      </c>
      <c r="AM325">
        <v>-2</v>
      </c>
      <c r="AN325">
        <v>0</v>
      </c>
      <c r="AO325">
        <v>0</v>
      </c>
      <c r="AP325">
        <v>1</v>
      </c>
      <c r="AQ325">
        <v>1</v>
      </c>
      <c r="AR325">
        <v>0</v>
      </c>
      <c r="AS325" t="s">
        <v>3</v>
      </c>
      <c r="AT325">
        <v>32.729999999999997</v>
      </c>
      <c r="AU325" t="s">
        <v>521</v>
      </c>
      <c r="AV325">
        <v>1</v>
      </c>
      <c r="AW325">
        <v>2</v>
      </c>
      <c r="AX325">
        <v>32953176</v>
      </c>
      <c r="AY325">
        <v>2</v>
      </c>
      <c r="AZ325">
        <v>131072</v>
      </c>
      <c r="BA325">
        <v>325</v>
      </c>
      <c r="BB325">
        <v>1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14796.251099999998</v>
      </c>
      <c r="BN325">
        <v>32.729999999999997</v>
      </c>
      <c r="BO325">
        <v>0</v>
      </c>
      <c r="BP325">
        <v>1</v>
      </c>
      <c r="BQ325">
        <v>0</v>
      </c>
      <c r="BR325">
        <v>0</v>
      </c>
      <c r="BS325">
        <v>0</v>
      </c>
      <c r="BT325">
        <v>17015.688764999995</v>
      </c>
      <c r="BU325">
        <v>37.639499999999991</v>
      </c>
      <c r="BV325">
        <v>0</v>
      </c>
      <c r="BW325">
        <v>1</v>
      </c>
      <c r="CU325">
        <f>ROUND(AT325*Source!I473*AH325*AL325,2)</f>
        <v>0</v>
      </c>
      <c r="CV325">
        <f>ROUND(Y325*Source!I473,7)</f>
        <v>0</v>
      </c>
      <c r="CW325">
        <v>0</v>
      </c>
      <c r="CX325">
        <f>ROUND(Y325*Source!I473,7)</f>
        <v>0</v>
      </c>
      <c r="CY325">
        <f>AD325</f>
        <v>452.07</v>
      </c>
      <c r="CZ325">
        <f>AH325</f>
        <v>452.07</v>
      </c>
      <c r="DA325">
        <f>AL325</f>
        <v>1</v>
      </c>
      <c r="DB325">
        <f>ROUND((ROUND(AT325*CZ325,2)*ROUND(1.15,7)),6)</f>
        <v>17015.6875</v>
      </c>
      <c r="DC325">
        <f>ROUND((ROUND(AT325*AG325,2)*ROUND(1.15,7)),6)</f>
        <v>0</v>
      </c>
      <c r="DD325" t="s">
        <v>3</v>
      </c>
      <c r="DE325" t="s">
        <v>3</v>
      </c>
      <c r="DF325">
        <f t="shared" si="122"/>
        <v>0</v>
      </c>
      <c r="DG325">
        <f t="shared" si="117"/>
        <v>0</v>
      </c>
      <c r="DH325">
        <f t="shared" si="123"/>
        <v>0</v>
      </c>
      <c r="DI325">
        <f t="shared" si="124"/>
        <v>0</v>
      </c>
      <c r="DJ325">
        <f>DI325</f>
        <v>0</v>
      </c>
      <c r="DK325">
        <v>1</v>
      </c>
      <c r="DL325" t="s">
        <v>3</v>
      </c>
      <c r="DM325">
        <v>0</v>
      </c>
      <c r="DN325" t="s">
        <v>3</v>
      </c>
      <c r="DO325">
        <v>0</v>
      </c>
    </row>
    <row r="326" spans="1:119" x14ac:dyDescent="0.2">
      <c r="A326">
        <f>ROW(Source!A473)</f>
        <v>473</v>
      </c>
      <c r="B326">
        <v>32945098</v>
      </c>
      <c r="C326">
        <v>32953166</v>
      </c>
      <c r="D326">
        <v>25847946</v>
      </c>
      <c r="E326">
        <v>112</v>
      </c>
      <c r="F326">
        <v>1</v>
      </c>
      <c r="G326">
        <v>1</v>
      </c>
      <c r="H326">
        <v>1</v>
      </c>
      <c r="I326" t="s">
        <v>849</v>
      </c>
      <c r="J326" t="s">
        <v>3</v>
      </c>
      <c r="K326" t="s">
        <v>850</v>
      </c>
      <c r="L326">
        <v>1191</v>
      </c>
      <c r="N326">
        <v>1013</v>
      </c>
      <c r="O326" t="s">
        <v>848</v>
      </c>
      <c r="P326" t="s">
        <v>848</v>
      </c>
      <c r="Q326">
        <v>1</v>
      </c>
      <c r="W326">
        <v>0</v>
      </c>
      <c r="X326">
        <v>-1417349443</v>
      </c>
      <c r="Y326">
        <f>(AT326*ROUND(1.25,7))</f>
        <v>0.13750000000000001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1</v>
      </c>
      <c r="AJ326">
        <v>1</v>
      </c>
      <c r="AK326">
        <v>1</v>
      </c>
      <c r="AL326">
        <v>1</v>
      </c>
      <c r="AM326">
        <v>-2</v>
      </c>
      <c r="AN326">
        <v>0</v>
      </c>
      <c r="AO326">
        <v>0</v>
      </c>
      <c r="AP326">
        <v>1</v>
      </c>
      <c r="AQ326">
        <v>1</v>
      </c>
      <c r="AR326">
        <v>0</v>
      </c>
      <c r="AS326" t="s">
        <v>3</v>
      </c>
      <c r="AT326">
        <v>0.11</v>
      </c>
      <c r="AU326" t="s">
        <v>520</v>
      </c>
      <c r="AV326">
        <v>2</v>
      </c>
      <c r="AW326">
        <v>2</v>
      </c>
      <c r="AX326">
        <v>32953177</v>
      </c>
      <c r="AY326">
        <v>1</v>
      </c>
      <c r="AZ326">
        <v>0</v>
      </c>
      <c r="BA326">
        <v>326</v>
      </c>
      <c r="BB326">
        <v>1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CV326">
        <v>0</v>
      </c>
      <c r="CW326">
        <v>0</v>
      </c>
      <c r="CX326">
        <f>ROUND(Y326*Source!I473,7)</f>
        <v>0</v>
      </c>
      <c r="CY326">
        <f>AD326</f>
        <v>0</v>
      </c>
      <c r="CZ326">
        <f>AH326</f>
        <v>0</v>
      </c>
      <c r="DA326">
        <f>AL326</f>
        <v>1</v>
      </c>
      <c r="DB326">
        <f>ROUND((ROUND(AT326*CZ326,2)*ROUND(1.25,7)),6)</f>
        <v>0</v>
      </c>
      <c r="DC326">
        <f>ROUND((ROUND(AT326*AG326,2)*ROUND(1.25,7)),6)</f>
        <v>0</v>
      </c>
      <c r="DD326" t="s">
        <v>3</v>
      </c>
      <c r="DE326" t="s">
        <v>3</v>
      </c>
      <c r="DF326">
        <f t="shared" si="122"/>
        <v>0</v>
      </c>
      <c r="DG326">
        <f t="shared" si="117"/>
        <v>0</v>
      </c>
      <c r="DH326">
        <f t="shared" si="123"/>
        <v>0</v>
      </c>
      <c r="DI326">
        <f t="shared" si="124"/>
        <v>0</v>
      </c>
      <c r="DJ326">
        <f>DI326</f>
        <v>0</v>
      </c>
      <c r="DK326">
        <v>0</v>
      </c>
      <c r="DL326" t="s">
        <v>3</v>
      </c>
      <c r="DM326">
        <v>0</v>
      </c>
      <c r="DN326" t="s">
        <v>3</v>
      </c>
      <c r="DO326">
        <v>0</v>
      </c>
    </row>
    <row r="327" spans="1:119" x14ac:dyDescent="0.2">
      <c r="A327">
        <f>ROW(Source!A473)</f>
        <v>473</v>
      </c>
      <c r="B327">
        <v>32945098</v>
      </c>
      <c r="C327">
        <v>32953166</v>
      </c>
      <c r="D327">
        <v>30529124</v>
      </c>
      <c r="E327">
        <v>1</v>
      </c>
      <c r="F327">
        <v>1</v>
      </c>
      <c r="G327">
        <v>1</v>
      </c>
      <c r="H327">
        <v>2</v>
      </c>
      <c r="I327" t="s">
        <v>905</v>
      </c>
      <c r="J327" t="s">
        <v>906</v>
      </c>
      <c r="K327" t="s">
        <v>907</v>
      </c>
      <c r="L327">
        <v>1368</v>
      </c>
      <c r="N327">
        <v>1011</v>
      </c>
      <c r="O327" t="s">
        <v>854</v>
      </c>
      <c r="P327" t="s">
        <v>854</v>
      </c>
      <c r="Q327">
        <v>1</v>
      </c>
      <c r="W327">
        <v>0</v>
      </c>
      <c r="X327">
        <v>-1362334293</v>
      </c>
      <c r="Y327">
        <f>(AT327*ROUND(1.25,7))</f>
        <v>1.2500000000000001E-2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1</v>
      </c>
      <c r="AJ327">
        <v>1</v>
      </c>
      <c r="AK327">
        <v>1</v>
      </c>
      <c r="AL327">
        <v>1</v>
      </c>
      <c r="AM327">
        <v>0</v>
      </c>
      <c r="AN327">
        <v>0</v>
      </c>
      <c r="AO327">
        <v>0</v>
      </c>
      <c r="AP327">
        <v>1</v>
      </c>
      <c r="AQ327">
        <v>1</v>
      </c>
      <c r="AR327">
        <v>0</v>
      </c>
      <c r="AS327" t="s">
        <v>3</v>
      </c>
      <c r="AT327">
        <v>0.01</v>
      </c>
      <c r="AU327" t="s">
        <v>520</v>
      </c>
      <c r="AV327">
        <v>1</v>
      </c>
      <c r="AW327">
        <v>2</v>
      </c>
      <c r="AX327">
        <v>32953178</v>
      </c>
      <c r="AY327">
        <v>1</v>
      </c>
      <c r="AZ327">
        <v>0</v>
      </c>
      <c r="BA327">
        <v>327</v>
      </c>
      <c r="BB327">
        <v>1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0.01</v>
      </c>
      <c r="BP327">
        <v>1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1.2500000000000001E-2</v>
      </c>
      <c r="BW327">
        <v>1</v>
      </c>
      <c r="CV327">
        <v>0</v>
      </c>
      <c r="CW327">
        <f>ROUND(Y327*Source!I473*DO327,7)</f>
        <v>0</v>
      </c>
      <c r="CX327">
        <f>ROUND(Y327*Source!I473,7)</f>
        <v>0</v>
      </c>
      <c r="CY327">
        <f>AB327</f>
        <v>0</v>
      </c>
      <c r="CZ327">
        <f>AF327</f>
        <v>0</v>
      </c>
      <c r="DA327">
        <f>AJ327</f>
        <v>1</v>
      </c>
      <c r="DB327">
        <f>ROUND((ROUND(AT327*CZ327,2)*ROUND(1.25,7)),6)</f>
        <v>0</v>
      </c>
      <c r="DC327">
        <f>ROUND((ROUND(AT327*AG327,2)*ROUND(1.25,7)),6)</f>
        <v>0</v>
      </c>
      <c r="DD327" t="s">
        <v>3</v>
      </c>
      <c r="DE327" t="s">
        <v>3</v>
      </c>
      <c r="DF327">
        <f t="shared" si="122"/>
        <v>0</v>
      </c>
      <c r="DG327">
        <f t="shared" si="117"/>
        <v>0</v>
      </c>
      <c r="DH327">
        <f t="shared" si="123"/>
        <v>0</v>
      </c>
      <c r="DI327">
        <f t="shared" si="124"/>
        <v>0</v>
      </c>
      <c r="DJ327">
        <f>DG327+DH327</f>
        <v>0</v>
      </c>
      <c r="DK327">
        <v>0</v>
      </c>
      <c r="DL327" t="s">
        <v>855</v>
      </c>
      <c r="DM327">
        <v>3</v>
      </c>
      <c r="DN327" t="s">
        <v>848</v>
      </c>
      <c r="DO327">
        <v>1</v>
      </c>
    </row>
    <row r="328" spans="1:119" x14ac:dyDescent="0.2">
      <c r="A328">
        <f>ROW(Source!A473)</f>
        <v>473</v>
      </c>
      <c r="B328">
        <v>32945098</v>
      </c>
      <c r="C328">
        <v>32953166</v>
      </c>
      <c r="D328">
        <v>30529825</v>
      </c>
      <c r="E328">
        <v>1</v>
      </c>
      <c r="F328">
        <v>1</v>
      </c>
      <c r="G328">
        <v>1</v>
      </c>
      <c r="H328">
        <v>2</v>
      </c>
      <c r="I328" t="s">
        <v>858</v>
      </c>
      <c r="J328" t="s">
        <v>859</v>
      </c>
      <c r="K328" t="s">
        <v>860</v>
      </c>
      <c r="L328">
        <v>1368</v>
      </c>
      <c r="N328">
        <v>1011</v>
      </c>
      <c r="O328" t="s">
        <v>854</v>
      </c>
      <c r="P328" t="s">
        <v>854</v>
      </c>
      <c r="Q328">
        <v>1</v>
      </c>
      <c r="W328">
        <v>0</v>
      </c>
      <c r="X328">
        <v>1032761012</v>
      </c>
      <c r="Y328">
        <f>(AT328*ROUND(1.25,7))</f>
        <v>0.125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1</v>
      </c>
      <c r="AJ328">
        <v>1</v>
      </c>
      <c r="AK328">
        <v>1</v>
      </c>
      <c r="AL328">
        <v>1</v>
      </c>
      <c r="AM328">
        <v>0</v>
      </c>
      <c r="AN328">
        <v>0</v>
      </c>
      <c r="AO328">
        <v>0</v>
      </c>
      <c r="AP328">
        <v>1</v>
      </c>
      <c r="AQ328">
        <v>1</v>
      </c>
      <c r="AR328">
        <v>0</v>
      </c>
      <c r="AS328" t="s">
        <v>3</v>
      </c>
      <c r="AT328">
        <v>0.1</v>
      </c>
      <c r="AU328" t="s">
        <v>520</v>
      </c>
      <c r="AV328">
        <v>1</v>
      </c>
      <c r="AW328">
        <v>2</v>
      </c>
      <c r="AX328">
        <v>32953179</v>
      </c>
      <c r="AY328">
        <v>1</v>
      </c>
      <c r="AZ328">
        <v>0</v>
      </c>
      <c r="BA328">
        <v>328</v>
      </c>
      <c r="BB328">
        <v>1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0.1</v>
      </c>
      <c r="BP328">
        <v>1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0.125</v>
      </c>
      <c r="BW328">
        <v>1</v>
      </c>
      <c r="CV328">
        <v>0</v>
      </c>
      <c r="CW328">
        <f>ROUND(Y328*Source!I473*DO328,7)</f>
        <v>0</v>
      </c>
      <c r="CX328">
        <f>ROUND(Y328*Source!I473,7)</f>
        <v>0</v>
      </c>
      <c r="CY328">
        <f>AB328</f>
        <v>0</v>
      </c>
      <c r="CZ328">
        <f>AF328</f>
        <v>0</v>
      </c>
      <c r="DA328">
        <f>AJ328</f>
        <v>1</v>
      </c>
      <c r="DB328">
        <f>ROUND((ROUND(AT328*CZ328,2)*ROUND(1.25,7)),6)</f>
        <v>0</v>
      </c>
      <c r="DC328">
        <f>ROUND((ROUND(AT328*AG328,2)*ROUND(1.25,7)),6)</f>
        <v>0</v>
      </c>
      <c r="DD328" t="s">
        <v>3</v>
      </c>
      <c r="DE328" t="s">
        <v>3</v>
      </c>
      <c r="DF328">
        <f t="shared" si="122"/>
        <v>0</v>
      </c>
      <c r="DG328">
        <f t="shared" si="117"/>
        <v>0</v>
      </c>
      <c r="DH328">
        <f t="shared" si="123"/>
        <v>0</v>
      </c>
      <c r="DI328">
        <f t="shared" si="124"/>
        <v>0</v>
      </c>
      <c r="DJ328">
        <f>DG328+DH328</f>
        <v>0</v>
      </c>
      <c r="DK328">
        <v>0</v>
      </c>
      <c r="DL328" t="s">
        <v>861</v>
      </c>
      <c r="DM328">
        <v>4</v>
      </c>
      <c r="DN328" t="s">
        <v>848</v>
      </c>
      <c r="DO328">
        <v>1</v>
      </c>
    </row>
    <row r="329" spans="1:119" x14ac:dyDescent="0.2">
      <c r="A329">
        <f>ROW(Source!A473)</f>
        <v>473</v>
      </c>
      <c r="B329">
        <v>32945098</v>
      </c>
      <c r="C329">
        <v>32953166</v>
      </c>
      <c r="D329">
        <v>30484041</v>
      </c>
      <c r="E329">
        <v>1</v>
      </c>
      <c r="F329">
        <v>1</v>
      </c>
      <c r="G329">
        <v>1</v>
      </c>
      <c r="H329">
        <v>3</v>
      </c>
      <c r="I329" t="s">
        <v>888</v>
      </c>
      <c r="J329" t="s">
        <v>889</v>
      </c>
      <c r="K329" t="s">
        <v>890</v>
      </c>
      <c r="L329">
        <v>1327</v>
      </c>
      <c r="N329">
        <v>1005</v>
      </c>
      <c r="O329" t="s">
        <v>64</v>
      </c>
      <c r="P329" t="s">
        <v>64</v>
      </c>
      <c r="Q329">
        <v>1</v>
      </c>
      <c r="W329">
        <v>0</v>
      </c>
      <c r="X329">
        <v>900772405</v>
      </c>
      <c r="Y329">
        <f t="shared" ref="Y329:Y339" si="125">AT329</f>
        <v>0.84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1</v>
      </c>
      <c r="AJ329">
        <v>1</v>
      </c>
      <c r="AK329">
        <v>1</v>
      </c>
      <c r="AL329">
        <v>1</v>
      </c>
      <c r="AM329">
        <v>0</v>
      </c>
      <c r="AN329">
        <v>0</v>
      </c>
      <c r="AO329">
        <v>0</v>
      </c>
      <c r="AP329">
        <v>0</v>
      </c>
      <c r="AQ329">
        <v>1</v>
      </c>
      <c r="AR329">
        <v>0</v>
      </c>
      <c r="AS329" t="s">
        <v>3</v>
      </c>
      <c r="AT329">
        <v>0.84</v>
      </c>
      <c r="AU329" t="s">
        <v>3</v>
      </c>
      <c r="AV329">
        <v>0</v>
      </c>
      <c r="AW329">
        <v>2</v>
      </c>
      <c r="AX329">
        <v>32953180</v>
      </c>
      <c r="AY329">
        <v>1</v>
      </c>
      <c r="AZ329">
        <v>0</v>
      </c>
      <c r="BA329">
        <v>329</v>
      </c>
      <c r="BB329">
        <v>1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CV329">
        <v>0</v>
      </c>
      <c r="CW329">
        <v>0</v>
      </c>
      <c r="CX329">
        <f>ROUND(Y329*Source!I473,7)</f>
        <v>0</v>
      </c>
      <c r="CY329">
        <f>AA329</f>
        <v>0</v>
      </c>
      <c r="CZ329">
        <f>AE329</f>
        <v>0</v>
      </c>
      <c r="DA329">
        <f>AI329</f>
        <v>1</v>
      </c>
      <c r="DB329">
        <f t="shared" ref="DB329:DB339" si="126">ROUND(ROUND(AT329*CZ329,2),6)</f>
        <v>0</v>
      </c>
      <c r="DC329">
        <f t="shared" ref="DC329:DC339" si="127">ROUND(ROUND(AT329*AG329,2),6)</f>
        <v>0</v>
      </c>
      <c r="DD329" t="s">
        <v>3</v>
      </c>
      <c r="DE329" t="s">
        <v>3</v>
      </c>
      <c r="DF329">
        <f t="shared" si="122"/>
        <v>0</v>
      </c>
      <c r="DG329">
        <f t="shared" si="117"/>
        <v>0</v>
      </c>
      <c r="DH329">
        <f t="shared" si="123"/>
        <v>0</v>
      </c>
      <c r="DI329">
        <f t="shared" si="124"/>
        <v>0</v>
      </c>
      <c r="DJ329">
        <f>DF329</f>
        <v>0</v>
      </c>
      <c r="DK329">
        <v>0</v>
      </c>
      <c r="DL329" t="s">
        <v>3</v>
      </c>
      <c r="DM329">
        <v>0</v>
      </c>
      <c r="DN329" t="s">
        <v>3</v>
      </c>
      <c r="DO329">
        <v>0</v>
      </c>
    </row>
    <row r="330" spans="1:119" x14ac:dyDescent="0.2">
      <c r="A330">
        <f>ROW(Source!A473)</f>
        <v>473</v>
      </c>
      <c r="B330">
        <v>32945098</v>
      </c>
      <c r="C330">
        <v>32953166</v>
      </c>
      <c r="D330">
        <v>30484388</v>
      </c>
      <c r="E330">
        <v>1</v>
      </c>
      <c r="F330">
        <v>1</v>
      </c>
      <c r="G330">
        <v>1</v>
      </c>
      <c r="H330">
        <v>3</v>
      </c>
      <c r="I330" t="s">
        <v>877</v>
      </c>
      <c r="J330" t="s">
        <v>878</v>
      </c>
      <c r="K330" t="s">
        <v>879</v>
      </c>
      <c r="L330">
        <v>1346</v>
      </c>
      <c r="N330">
        <v>1009</v>
      </c>
      <c r="O330" t="s">
        <v>68</v>
      </c>
      <c r="P330" t="s">
        <v>68</v>
      </c>
      <c r="Q330">
        <v>1</v>
      </c>
      <c r="W330">
        <v>0</v>
      </c>
      <c r="X330">
        <v>1826362753</v>
      </c>
      <c r="Y330">
        <f t="shared" si="125"/>
        <v>0.31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1</v>
      </c>
      <c r="AJ330">
        <v>1</v>
      </c>
      <c r="AK330">
        <v>1</v>
      </c>
      <c r="AL330">
        <v>1</v>
      </c>
      <c r="AM330">
        <v>0</v>
      </c>
      <c r="AN330">
        <v>0</v>
      </c>
      <c r="AO330">
        <v>0</v>
      </c>
      <c r="AP330">
        <v>0</v>
      </c>
      <c r="AQ330">
        <v>1</v>
      </c>
      <c r="AR330">
        <v>0</v>
      </c>
      <c r="AS330" t="s">
        <v>3</v>
      </c>
      <c r="AT330">
        <v>0.31</v>
      </c>
      <c r="AU330" t="s">
        <v>3</v>
      </c>
      <c r="AV330">
        <v>0</v>
      </c>
      <c r="AW330">
        <v>2</v>
      </c>
      <c r="AX330">
        <v>32953181</v>
      </c>
      <c r="AY330">
        <v>1</v>
      </c>
      <c r="AZ330">
        <v>0</v>
      </c>
      <c r="BA330">
        <v>330</v>
      </c>
      <c r="BB330">
        <v>1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CV330">
        <v>0</v>
      </c>
      <c r="CW330">
        <v>0</v>
      </c>
      <c r="CX330">
        <f>ROUND(Y330*Source!I473,7)</f>
        <v>0</v>
      </c>
      <c r="CY330">
        <f>AA330</f>
        <v>0</v>
      </c>
      <c r="CZ330">
        <f>AE330</f>
        <v>0</v>
      </c>
      <c r="DA330">
        <f>AI330</f>
        <v>1</v>
      </c>
      <c r="DB330">
        <f t="shared" si="126"/>
        <v>0</v>
      </c>
      <c r="DC330">
        <f t="shared" si="127"/>
        <v>0</v>
      </c>
      <c r="DD330" t="s">
        <v>3</v>
      </c>
      <c r="DE330" t="s">
        <v>3</v>
      </c>
      <c r="DF330">
        <f t="shared" si="122"/>
        <v>0</v>
      </c>
      <c r="DG330">
        <f t="shared" si="117"/>
        <v>0</v>
      </c>
      <c r="DH330">
        <f t="shared" si="123"/>
        <v>0</v>
      </c>
      <c r="DI330">
        <f t="shared" si="124"/>
        <v>0</v>
      </c>
      <c r="DJ330">
        <f>DF330</f>
        <v>0</v>
      </c>
      <c r="DK330">
        <v>0</v>
      </c>
      <c r="DL330" t="s">
        <v>3</v>
      </c>
      <c r="DM330">
        <v>0</v>
      </c>
      <c r="DN330" t="s">
        <v>3</v>
      </c>
      <c r="DO330">
        <v>0</v>
      </c>
    </row>
    <row r="331" spans="1:119" x14ac:dyDescent="0.2">
      <c r="A331">
        <f>ROW(Source!A473)</f>
        <v>473</v>
      </c>
      <c r="B331">
        <v>32945098</v>
      </c>
      <c r="C331">
        <v>32953166</v>
      </c>
      <c r="D331">
        <v>30414685</v>
      </c>
      <c r="E331">
        <v>112</v>
      </c>
      <c r="F331">
        <v>1</v>
      </c>
      <c r="G331">
        <v>1</v>
      </c>
      <c r="H331">
        <v>3</v>
      </c>
      <c r="I331" t="s">
        <v>187</v>
      </c>
      <c r="J331" t="s">
        <v>3</v>
      </c>
      <c r="K331" t="s">
        <v>188</v>
      </c>
      <c r="L331">
        <v>1348</v>
      </c>
      <c r="N331">
        <v>1009</v>
      </c>
      <c r="O331" t="s">
        <v>33</v>
      </c>
      <c r="P331" t="s">
        <v>33</v>
      </c>
      <c r="Q331">
        <v>1000</v>
      </c>
      <c r="W331">
        <v>0</v>
      </c>
      <c r="X331">
        <v>1853111044</v>
      </c>
      <c r="Y331">
        <f t="shared" si="125"/>
        <v>0.03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1</v>
      </c>
      <c r="AJ331">
        <v>1</v>
      </c>
      <c r="AK331">
        <v>1</v>
      </c>
      <c r="AL331">
        <v>1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 t="s">
        <v>3</v>
      </c>
      <c r="AT331">
        <v>0.03</v>
      </c>
      <c r="AU331" t="s">
        <v>3</v>
      </c>
      <c r="AV331">
        <v>0</v>
      </c>
      <c r="AW331">
        <v>2</v>
      </c>
      <c r="AX331">
        <v>32953182</v>
      </c>
      <c r="AY331">
        <v>1</v>
      </c>
      <c r="AZ331">
        <v>0</v>
      </c>
      <c r="BA331">
        <v>331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CV331">
        <v>0</v>
      </c>
      <c r="CW331">
        <v>0</v>
      </c>
      <c r="CX331">
        <f>ROUND(Y331*Source!I473,7)</f>
        <v>0</v>
      </c>
      <c r="CY331">
        <f>AA331</f>
        <v>0</v>
      </c>
      <c r="CZ331">
        <f>AE331</f>
        <v>0</v>
      </c>
      <c r="DA331">
        <f>AI331</f>
        <v>1</v>
      </c>
      <c r="DB331">
        <f t="shared" si="126"/>
        <v>0</v>
      </c>
      <c r="DC331">
        <f t="shared" si="127"/>
        <v>0</v>
      </c>
      <c r="DD331" t="s">
        <v>3</v>
      </c>
      <c r="DE331" t="s">
        <v>3</v>
      </c>
      <c r="DF331">
        <f t="shared" si="122"/>
        <v>0</v>
      </c>
      <c r="DG331">
        <f t="shared" si="117"/>
        <v>0</v>
      </c>
      <c r="DH331">
        <f t="shared" si="123"/>
        <v>0</v>
      </c>
      <c r="DI331">
        <f t="shared" si="124"/>
        <v>0</v>
      </c>
      <c r="DJ331">
        <f>DF331</f>
        <v>0</v>
      </c>
      <c r="DK331">
        <v>0</v>
      </c>
      <c r="DL331" t="s">
        <v>3</v>
      </c>
      <c r="DM331">
        <v>0</v>
      </c>
      <c r="DN331" t="s">
        <v>3</v>
      </c>
      <c r="DO331">
        <v>0</v>
      </c>
    </row>
    <row r="332" spans="1:119" x14ac:dyDescent="0.2">
      <c r="A332">
        <f>ROW(Source!A473)</f>
        <v>473</v>
      </c>
      <c r="B332">
        <v>32945098</v>
      </c>
      <c r="C332">
        <v>32953166</v>
      </c>
      <c r="D332">
        <v>30414703</v>
      </c>
      <c r="E332">
        <v>112</v>
      </c>
      <c r="F332">
        <v>1</v>
      </c>
      <c r="G332">
        <v>1</v>
      </c>
      <c r="H332">
        <v>3</v>
      </c>
      <c r="I332" t="s">
        <v>190</v>
      </c>
      <c r="J332" t="s">
        <v>3</v>
      </c>
      <c r="K332" t="s">
        <v>191</v>
      </c>
      <c r="L332">
        <v>1348</v>
      </c>
      <c r="N332">
        <v>1009</v>
      </c>
      <c r="O332" t="s">
        <v>33</v>
      </c>
      <c r="P332" t="s">
        <v>33</v>
      </c>
      <c r="Q332">
        <v>1000</v>
      </c>
      <c r="W332">
        <v>0</v>
      </c>
      <c r="X332">
        <v>696686784</v>
      </c>
      <c r="Y332">
        <f t="shared" si="125"/>
        <v>0.02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1</v>
      </c>
      <c r="AJ332">
        <v>1</v>
      </c>
      <c r="AK332">
        <v>1</v>
      </c>
      <c r="AL332">
        <v>1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 t="s">
        <v>3</v>
      </c>
      <c r="AT332">
        <v>0.02</v>
      </c>
      <c r="AU332" t="s">
        <v>3</v>
      </c>
      <c r="AV332">
        <v>0</v>
      </c>
      <c r="AW332">
        <v>2</v>
      </c>
      <c r="AX332">
        <v>32953183</v>
      </c>
      <c r="AY332">
        <v>1</v>
      </c>
      <c r="AZ332">
        <v>0</v>
      </c>
      <c r="BA332">
        <v>332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CV332">
        <v>0</v>
      </c>
      <c r="CW332">
        <v>0</v>
      </c>
      <c r="CX332">
        <f>ROUND(Y332*Source!I473,7)</f>
        <v>0</v>
      </c>
      <c r="CY332">
        <f>AA332</f>
        <v>0</v>
      </c>
      <c r="CZ332">
        <f>AE332</f>
        <v>0</v>
      </c>
      <c r="DA332">
        <f>AI332</f>
        <v>1</v>
      </c>
      <c r="DB332">
        <f t="shared" si="126"/>
        <v>0</v>
      </c>
      <c r="DC332">
        <f t="shared" si="127"/>
        <v>0</v>
      </c>
      <c r="DD332" t="s">
        <v>3</v>
      </c>
      <c r="DE332" t="s">
        <v>3</v>
      </c>
      <c r="DF332">
        <f t="shared" si="122"/>
        <v>0</v>
      </c>
      <c r="DG332">
        <f t="shared" si="117"/>
        <v>0</v>
      </c>
      <c r="DH332">
        <f t="shared" si="123"/>
        <v>0</v>
      </c>
      <c r="DI332">
        <f t="shared" si="124"/>
        <v>0</v>
      </c>
      <c r="DJ332">
        <f>DF332</f>
        <v>0</v>
      </c>
      <c r="DK332">
        <v>0</v>
      </c>
      <c r="DL332" t="s">
        <v>3</v>
      </c>
      <c r="DM332">
        <v>0</v>
      </c>
      <c r="DN332" t="s">
        <v>3</v>
      </c>
      <c r="DO332">
        <v>0</v>
      </c>
    </row>
    <row r="333" spans="1:119" x14ac:dyDescent="0.2">
      <c r="A333">
        <f>ROW(Source!A473)</f>
        <v>473</v>
      </c>
      <c r="B333">
        <v>32945098</v>
      </c>
      <c r="C333">
        <v>32953166</v>
      </c>
      <c r="D333">
        <v>30500303</v>
      </c>
      <c r="E333">
        <v>1</v>
      </c>
      <c r="F333">
        <v>1</v>
      </c>
      <c r="G333">
        <v>1</v>
      </c>
      <c r="H333">
        <v>3</v>
      </c>
      <c r="I333" t="s">
        <v>908</v>
      </c>
      <c r="J333" t="s">
        <v>909</v>
      </c>
      <c r="K333" t="s">
        <v>910</v>
      </c>
      <c r="L333">
        <v>1348</v>
      </c>
      <c r="N333">
        <v>1009</v>
      </c>
      <c r="O333" t="s">
        <v>33</v>
      </c>
      <c r="P333" t="s">
        <v>33</v>
      </c>
      <c r="Q333">
        <v>1000</v>
      </c>
      <c r="W333">
        <v>0</v>
      </c>
      <c r="X333">
        <v>-1114382935</v>
      </c>
      <c r="Y333">
        <f t="shared" si="125"/>
        <v>5.0000000000000001E-3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1</v>
      </c>
      <c r="AJ333">
        <v>1</v>
      </c>
      <c r="AK333">
        <v>1</v>
      </c>
      <c r="AL333">
        <v>1</v>
      </c>
      <c r="AM333">
        <v>0</v>
      </c>
      <c r="AN333">
        <v>0</v>
      </c>
      <c r="AO333">
        <v>0</v>
      </c>
      <c r="AP333">
        <v>0</v>
      </c>
      <c r="AQ333">
        <v>1</v>
      </c>
      <c r="AR333">
        <v>0</v>
      </c>
      <c r="AS333" t="s">
        <v>3</v>
      </c>
      <c r="AT333">
        <v>5.0000000000000001E-3</v>
      </c>
      <c r="AU333" t="s">
        <v>3</v>
      </c>
      <c r="AV333">
        <v>0</v>
      </c>
      <c r="AW333">
        <v>2</v>
      </c>
      <c r="AX333">
        <v>32953184</v>
      </c>
      <c r="AY333">
        <v>1</v>
      </c>
      <c r="AZ333">
        <v>0</v>
      </c>
      <c r="BA333">
        <v>333</v>
      </c>
      <c r="BB333">
        <v>1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CV333">
        <v>0</v>
      </c>
      <c r="CW333">
        <v>0</v>
      </c>
      <c r="CX333">
        <f>ROUND(Y333*Source!I473,7)</f>
        <v>0</v>
      </c>
      <c r="CY333">
        <f>AA333</f>
        <v>0</v>
      </c>
      <c r="CZ333">
        <f>AE333</f>
        <v>0</v>
      </c>
      <c r="DA333">
        <f>AI333</f>
        <v>1</v>
      </c>
      <c r="DB333">
        <f t="shared" si="126"/>
        <v>0</v>
      </c>
      <c r="DC333">
        <f t="shared" si="127"/>
        <v>0</v>
      </c>
      <c r="DD333" t="s">
        <v>3</v>
      </c>
      <c r="DE333" t="s">
        <v>3</v>
      </c>
      <c r="DF333">
        <f t="shared" si="122"/>
        <v>0</v>
      </c>
      <c r="DG333">
        <f t="shared" si="117"/>
        <v>0</v>
      </c>
      <c r="DH333">
        <f t="shared" si="123"/>
        <v>0</v>
      </c>
      <c r="DI333">
        <f t="shared" si="124"/>
        <v>0</v>
      </c>
      <c r="DJ333">
        <f>DF333</f>
        <v>0</v>
      </c>
      <c r="DK333">
        <v>0</v>
      </c>
      <c r="DL333" t="s">
        <v>3</v>
      </c>
      <c r="DM333">
        <v>0</v>
      </c>
      <c r="DN333" t="s">
        <v>3</v>
      </c>
      <c r="DO333">
        <v>0</v>
      </c>
    </row>
    <row r="334" spans="1:119" x14ac:dyDescent="0.2">
      <c r="A334">
        <f>ROW(Source!A478)</f>
        <v>478</v>
      </c>
      <c r="B334">
        <v>32945098</v>
      </c>
      <c r="C334">
        <v>32953189</v>
      </c>
      <c r="D334">
        <v>25847977</v>
      </c>
      <c r="E334">
        <v>112</v>
      </c>
      <c r="F334">
        <v>1</v>
      </c>
      <c r="G334">
        <v>1</v>
      </c>
      <c r="H334">
        <v>1</v>
      </c>
      <c r="I334" t="s">
        <v>1003</v>
      </c>
      <c r="J334" t="s">
        <v>3</v>
      </c>
      <c r="K334" t="s">
        <v>1004</v>
      </c>
      <c r="L334">
        <v>1191</v>
      </c>
      <c r="N334">
        <v>1013</v>
      </c>
      <c r="O334" t="s">
        <v>848</v>
      </c>
      <c r="P334" t="s">
        <v>848</v>
      </c>
      <c r="Q334">
        <v>1</v>
      </c>
      <c r="W334">
        <v>0</v>
      </c>
      <c r="X334">
        <v>1048598872</v>
      </c>
      <c r="Y334">
        <f t="shared" si="125"/>
        <v>36.28</v>
      </c>
      <c r="AA334">
        <v>0</v>
      </c>
      <c r="AB334">
        <v>0</v>
      </c>
      <c r="AC334">
        <v>0</v>
      </c>
      <c r="AD334">
        <v>406.32</v>
      </c>
      <c r="AE334">
        <v>0</v>
      </c>
      <c r="AF334">
        <v>0</v>
      </c>
      <c r="AG334">
        <v>0</v>
      </c>
      <c r="AH334">
        <v>406.32</v>
      </c>
      <c r="AI334">
        <v>1</v>
      </c>
      <c r="AJ334">
        <v>1</v>
      </c>
      <c r="AK334">
        <v>1</v>
      </c>
      <c r="AL334">
        <v>1</v>
      </c>
      <c r="AM334">
        <v>-2</v>
      </c>
      <c r="AN334">
        <v>0</v>
      </c>
      <c r="AO334">
        <v>0</v>
      </c>
      <c r="AP334">
        <v>0</v>
      </c>
      <c r="AQ334">
        <v>1</v>
      </c>
      <c r="AR334">
        <v>0</v>
      </c>
      <c r="AS334" t="s">
        <v>3</v>
      </c>
      <c r="AT334">
        <v>36.28</v>
      </c>
      <c r="AU334" t="s">
        <v>3</v>
      </c>
      <c r="AV334">
        <v>1</v>
      </c>
      <c r="AW334">
        <v>2</v>
      </c>
      <c r="AX334">
        <v>32953192</v>
      </c>
      <c r="AY334">
        <v>2</v>
      </c>
      <c r="AZ334">
        <v>131072</v>
      </c>
      <c r="BA334">
        <v>334</v>
      </c>
      <c r="BB334">
        <v>1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14741.2896</v>
      </c>
      <c r="BN334">
        <v>36.28</v>
      </c>
      <c r="BO334">
        <v>0</v>
      </c>
      <c r="BP334">
        <v>1</v>
      </c>
      <c r="BQ334">
        <v>0</v>
      </c>
      <c r="BR334">
        <v>0</v>
      </c>
      <c r="BS334">
        <v>0</v>
      </c>
      <c r="BT334">
        <v>14741.2896</v>
      </c>
      <c r="BU334">
        <v>36.28</v>
      </c>
      <c r="BV334">
        <v>0</v>
      </c>
      <c r="BW334">
        <v>1</v>
      </c>
      <c r="CU334">
        <f>ROUND(AT334*Source!I478*AH334*AL334,2)</f>
        <v>0</v>
      </c>
      <c r="CV334">
        <f>ROUND(Y334*Source!I478,7)</f>
        <v>0</v>
      </c>
      <c r="CW334">
        <v>0</v>
      </c>
      <c r="CX334">
        <f>ROUND(Y334*Source!I478,7)</f>
        <v>0</v>
      </c>
      <c r="CY334">
        <f>AD334</f>
        <v>406.32</v>
      </c>
      <c r="CZ334">
        <f>AH334</f>
        <v>406.32</v>
      </c>
      <c r="DA334">
        <f>AL334</f>
        <v>1</v>
      </c>
      <c r="DB334">
        <f t="shared" si="126"/>
        <v>14741.29</v>
      </c>
      <c r="DC334">
        <f t="shared" si="127"/>
        <v>0</v>
      </c>
      <c r="DD334" t="s">
        <v>3</v>
      </c>
      <c r="DE334" t="s">
        <v>3</v>
      </c>
      <c r="DF334">
        <f t="shared" si="122"/>
        <v>0</v>
      </c>
      <c r="DG334">
        <f t="shared" si="117"/>
        <v>0</v>
      </c>
      <c r="DH334">
        <f t="shared" si="123"/>
        <v>0</v>
      </c>
      <c r="DI334">
        <f t="shared" si="124"/>
        <v>0</v>
      </c>
      <c r="DJ334">
        <f>DI334</f>
        <v>0</v>
      </c>
      <c r="DK334">
        <v>1</v>
      </c>
      <c r="DL334" t="s">
        <v>3</v>
      </c>
      <c r="DM334">
        <v>0</v>
      </c>
      <c r="DN334" t="s">
        <v>3</v>
      </c>
      <c r="DO334">
        <v>0</v>
      </c>
    </row>
    <row r="335" spans="1:119" x14ac:dyDescent="0.2">
      <c r="A335">
        <f>ROW(Source!A478)</f>
        <v>478</v>
      </c>
      <c r="B335">
        <v>32945098</v>
      </c>
      <c r="C335">
        <v>32953189</v>
      </c>
      <c r="D335">
        <v>30416750</v>
      </c>
      <c r="E335">
        <v>112</v>
      </c>
      <c r="F335">
        <v>1</v>
      </c>
      <c r="G335">
        <v>1</v>
      </c>
      <c r="H335">
        <v>3</v>
      </c>
      <c r="I335" t="s">
        <v>31</v>
      </c>
      <c r="J335" t="s">
        <v>3</v>
      </c>
      <c r="K335" t="s">
        <v>32</v>
      </c>
      <c r="L335">
        <v>1348</v>
      </c>
      <c r="N335">
        <v>1009</v>
      </c>
      <c r="O335" t="s">
        <v>33</v>
      </c>
      <c r="P335" t="s">
        <v>33</v>
      </c>
      <c r="Q335">
        <v>1000</v>
      </c>
      <c r="W335">
        <v>0</v>
      </c>
      <c r="X335">
        <v>2102561428</v>
      </c>
      <c r="Y335">
        <f t="shared" si="125"/>
        <v>1.18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1</v>
      </c>
      <c r="AJ335">
        <v>1</v>
      </c>
      <c r="AK335">
        <v>1</v>
      </c>
      <c r="AL335">
        <v>1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 t="s">
        <v>3</v>
      </c>
      <c r="AT335">
        <v>1.18</v>
      </c>
      <c r="AU335" t="s">
        <v>3</v>
      </c>
      <c r="AV335">
        <v>0</v>
      </c>
      <c r="AW335">
        <v>2</v>
      </c>
      <c r="AX335">
        <v>32953193</v>
      </c>
      <c r="AY335">
        <v>1</v>
      </c>
      <c r="AZ335">
        <v>0</v>
      </c>
      <c r="BA335">
        <v>335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CV335">
        <v>0</v>
      </c>
      <c r="CW335">
        <v>0</v>
      </c>
      <c r="CX335">
        <f>ROUND(Y335*Source!I478,7)</f>
        <v>0</v>
      </c>
      <c r="CY335">
        <f>AA335</f>
        <v>0</v>
      </c>
      <c r="CZ335">
        <f>AE335</f>
        <v>0</v>
      </c>
      <c r="DA335">
        <f>AI335</f>
        <v>1</v>
      </c>
      <c r="DB335">
        <f t="shared" si="126"/>
        <v>0</v>
      </c>
      <c r="DC335">
        <f t="shared" si="127"/>
        <v>0</v>
      </c>
      <c r="DD335" t="s">
        <v>3</v>
      </c>
      <c r="DE335" t="s">
        <v>3</v>
      </c>
      <c r="DF335">
        <f t="shared" si="122"/>
        <v>0</v>
      </c>
      <c r="DG335">
        <f t="shared" si="117"/>
        <v>0</v>
      </c>
      <c r="DH335">
        <f t="shared" si="123"/>
        <v>0</v>
      </c>
      <c r="DI335">
        <f t="shared" si="124"/>
        <v>0</v>
      </c>
      <c r="DJ335">
        <f>DF335</f>
        <v>0</v>
      </c>
      <c r="DK335">
        <v>0</v>
      </c>
      <c r="DL335" t="s">
        <v>3</v>
      </c>
      <c r="DM335">
        <v>0</v>
      </c>
      <c r="DN335" t="s">
        <v>3</v>
      </c>
      <c r="DO335">
        <v>0</v>
      </c>
    </row>
    <row r="336" spans="1:119" x14ac:dyDescent="0.2">
      <c r="A336">
        <f>ROW(Source!A480)</f>
        <v>480</v>
      </c>
      <c r="B336">
        <v>32945098</v>
      </c>
      <c r="C336">
        <v>32953195</v>
      </c>
      <c r="D336">
        <v>25847979</v>
      </c>
      <c r="E336">
        <v>112</v>
      </c>
      <c r="F336">
        <v>1</v>
      </c>
      <c r="G336">
        <v>1</v>
      </c>
      <c r="H336">
        <v>1</v>
      </c>
      <c r="I336" t="s">
        <v>1005</v>
      </c>
      <c r="J336" t="s">
        <v>3</v>
      </c>
      <c r="K336" t="s">
        <v>1006</v>
      </c>
      <c r="L336">
        <v>1191</v>
      </c>
      <c r="N336">
        <v>1013</v>
      </c>
      <c r="O336" t="s">
        <v>848</v>
      </c>
      <c r="P336" t="s">
        <v>848</v>
      </c>
      <c r="Q336">
        <v>1</v>
      </c>
      <c r="W336">
        <v>0</v>
      </c>
      <c r="X336">
        <v>1689191095</v>
      </c>
      <c r="Y336">
        <f t="shared" si="125"/>
        <v>179.3</v>
      </c>
      <c r="AA336">
        <v>0</v>
      </c>
      <c r="AB336">
        <v>0</v>
      </c>
      <c r="AC336">
        <v>0</v>
      </c>
      <c r="AD336">
        <v>409.98</v>
      </c>
      <c r="AE336">
        <v>0</v>
      </c>
      <c r="AF336">
        <v>0</v>
      </c>
      <c r="AG336">
        <v>0</v>
      </c>
      <c r="AH336">
        <v>409.98</v>
      </c>
      <c r="AI336">
        <v>1</v>
      </c>
      <c r="AJ336">
        <v>1</v>
      </c>
      <c r="AK336">
        <v>1</v>
      </c>
      <c r="AL336">
        <v>1</v>
      </c>
      <c r="AM336">
        <v>-2</v>
      </c>
      <c r="AN336">
        <v>0</v>
      </c>
      <c r="AO336">
        <v>0</v>
      </c>
      <c r="AP336">
        <v>0</v>
      </c>
      <c r="AQ336">
        <v>1</v>
      </c>
      <c r="AR336">
        <v>0</v>
      </c>
      <c r="AS336" t="s">
        <v>3</v>
      </c>
      <c r="AT336">
        <v>179.3</v>
      </c>
      <c r="AU336" t="s">
        <v>3</v>
      </c>
      <c r="AV336">
        <v>1</v>
      </c>
      <c r="AW336">
        <v>2</v>
      </c>
      <c r="AX336">
        <v>32953200</v>
      </c>
      <c r="AY336">
        <v>2</v>
      </c>
      <c r="AZ336">
        <v>131072</v>
      </c>
      <c r="BA336">
        <v>336</v>
      </c>
      <c r="BB336">
        <v>1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73509.414000000004</v>
      </c>
      <c r="BN336">
        <v>179.3</v>
      </c>
      <c r="BO336">
        <v>0</v>
      </c>
      <c r="BP336">
        <v>1</v>
      </c>
      <c r="BQ336">
        <v>0</v>
      </c>
      <c r="BR336">
        <v>0</v>
      </c>
      <c r="BS336">
        <v>0</v>
      </c>
      <c r="BT336">
        <v>73509.414000000004</v>
      </c>
      <c r="BU336">
        <v>179.3</v>
      </c>
      <c r="BV336">
        <v>0</v>
      </c>
      <c r="BW336">
        <v>1</v>
      </c>
      <c r="CU336">
        <f>ROUND(AT336*Source!I480*AH336*AL336,2)</f>
        <v>0</v>
      </c>
      <c r="CV336">
        <f>ROUND(Y336*Source!I480,7)</f>
        <v>0</v>
      </c>
      <c r="CW336">
        <v>0</v>
      </c>
      <c r="CX336">
        <f>ROUND(Y336*Source!I480,7)</f>
        <v>0</v>
      </c>
      <c r="CY336">
        <f>AD336</f>
        <v>409.98</v>
      </c>
      <c r="CZ336">
        <f>AH336</f>
        <v>409.98</v>
      </c>
      <c r="DA336">
        <f>AL336</f>
        <v>1</v>
      </c>
      <c r="DB336">
        <f t="shared" si="126"/>
        <v>73509.41</v>
      </c>
      <c r="DC336">
        <f t="shared" si="127"/>
        <v>0</v>
      </c>
      <c r="DD336" t="s">
        <v>3</v>
      </c>
      <c r="DE336" t="s">
        <v>3</v>
      </c>
      <c r="DF336">
        <f t="shared" si="122"/>
        <v>0</v>
      </c>
      <c r="DG336">
        <f t="shared" si="117"/>
        <v>0</v>
      </c>
      <c r="DH336">
        <f t="shared" si="123"/>
        <v>0</v>
      </c>
      <c r="DI336">
        <f t="shared" si="124"/>
        <v>0</v>
      </c>
      <c r="DJ336">
        <f>DI336</f>
        <v>0</v>
      </c>
      <c r="DK336">
        <v>1</v>
      </c>
      <c r="DL336" t="s">
        <v>3</v>
      </c>
      <c r="DM336">
        <v>0</v>
      </c>
      <c r="DN336" t="s">
        <v>3</v>
      </c>
      <c r="DO336">
        <v>0</v>
      </c>
    </row>
    <row r="337" spans="1:119" x14ac:dyDescent="0.2">
      <c r="A337">
        <f>ROW(Source!A480)</f>
        <v>480</v>
      </c>
      <c r="B337">
        <v>32945098</v>
      </c>
      <c r="C337">
        <v>32953195</v>
      </c>
      <c r="D337">
        <v>30530037</v>
      </c>
      <c r="E337">
        <v>1</v>
      </c>
      <c r="F337">
        <v>1</v>
      </c>
      <c r="G337">
        <v>1</v>
      </c>
      <c r="H337">
        <v>2</v>
      </c>
      <c r="I337" t="s">
        <v>1007</v>
      </c>
      <c r="J337" t="s">
        <v>1008</v>
      </c>
      <c r="K337" t="s">
        <v>1009</v>
      </c>
      <c r="L337">
        <v>1368</v>
      </c>
      <c r="N337">
        <v>1011</v>
      </c>
      <c r="O337" t="s">
        <v>854</v>
      </c>
      <c r="P337" t="s">
        <v>854</v>
      </c>
      <c r="Q337">
        <v>1</v>
      </c>
      <c r="W337">
        <v>0</v>
      </c>
      <c r="X337">
        <v>1994487872</v>
      </c>
      <c r="Y337">
        <f t="shared" si="125"/>
        <v>3.97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1</v>
      </c>
      <c r="AJ337">
        <v>1</v>
      </c>
      <c r="AK337">
        <v>1</v>
      </c>
      <c r="AL337">
        <v>1</v>
      </c>
      <c r="AM337">
        <v>0</v>
      </c>
      <c r="AN337">
        <v>0</v>
      </c>
      <c r="AO337">
        <v>0</v>
      </c>
      <c r="AP337">
        <v>0</v>
      </c>
      <c r="AQ337">
        <v>1</v>
      </c>
      <c r="AR337">
        <v>0</v>
      </c>
      <c r="AS337" t="s">
        <v>3</v>
      </c>
      <c r="AT337">
        <v>3.97</v>
      </c>
      <c r="AU337" t="s">
        <v>3</v>
      </c>
      <c r="AV337">
        <v>1</v>
      </c>
      <c r="AW337">
        <v>2</v>
      </c>
      <c r="AX337">
        <v>32953201</v>
      </c>
      <c r="AY337">
        <v>1</v>
      </c>
      <c r="AZ337">
        <v>0</v>
      </c>
      <c r="BA337">
        <v>337</v>
      </c>
      <c r="BB337">
        <v>1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CV337">
        <v>0</v>
      </c>
      <c r="CW337">
        <f>ROUND(Y337*Source!I480*DO337,7)</f>
        <v>0</v>
      </c>
      <c r="CX337">
        <f>ROUND(Y337*Source!I480,7)</f>
        <v>0</v>
      </c>
      <c r="CY337">
        <f>AB337</f>
        <v>0</v>
      </c>
      <c r="CZ337">
        <f>AF337</f>
        <v>0</v>
      </c>
      <c r="DA337">
        <f>AJ337</f>
        <v>1</v>
      </c>
      <c r="DB337">
        <f t="shared" si="126"/>
        <v>0</v>
      </c>
      <c r="DC337">
        <f t="shared" si="127"/>
        <v>0</v>
      </c>
      <c r="DD337" t="s">
        <v>3</v>
      </c>
      <c r="DE337" t="s">
        <v>3</v>
      </c>
      <c r="DF337">
        <f t="shared" si="122"/>
        <v>0</v>
      </c>
      <c r="DG337">
        <f t="shared" si="117"/>
        <v>0</v>
      </c>
      <c r="DH337">
        <f t="shared" si="123"/>
        <v>0</v>
      </c>
      <c r="DI337">
        <f t="shared" si="124"/>
        <v>0</v>
      </c>
      <c r="DJ337">
        <f>DG337+DH337</f>
        <v>0</v>
      </c>
      <c r="DK337">
        <v>0</v>
      </c>
      <c r="DL337" t="s">
        <v>3</v>
      </c>
      <c r="DM337">
        <v>0</v>
      </c>
      <c r="DN337" t="s">
        <v>3</v>
      </c>
      <c r="DO337">
        <v>0</v>
      </c>
    </row>
    <row r="338" spans="1:119" x14ac:dyDescent="0.2">
      <c r="A338">
        <f>ROW(Source!A480)</f>
        <v>480</v>
      </c>
      <c r="B338">
        <v>32945098</v>
      </c>
      <c r="C338">
        <v>32953195</v>
      </c>
      <c r="D338">
        <v>30530423</v>
      </c>
      <c r="E338">
        <v>1</v>
      </c>
      <c r="F338">
        <v>1</v>
      </c>
      <c r="G338">
        <v>1</v>
      </c>
      <c r="H338">
        <v>2</v>
      </c>
      <c r="I338" t="s">
        <v>1010</v>
      </c>
      <c r="J338" t="s">
        <v>1011</v>
      </c>
      <c r="K338" t="s">
        <v>1012</v>
      </c>
      <c r="L338">
        <v>1368</v>
      </c>
      <c r="N338">
        <v>1011</v>
      </c>
      <c r="O338" t="s">
        <v>854</v>
      </c>
      <c r="P338" t="s">
        <v>854</v>
      </c>
      <c r="Q338">
        <v>1</v>
      </c>
      <c r="W338">
        <v>0</v>
      </c>
      <c r="X338">
        <v>373737446</v>
      </c>
      <c r="Y338">
        <f t="shared" si="125"/>
        <v>7.93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1</v>
      </c>
      <c r="AJ338">
        <v>1</v>
      </c>
      <c r="AK338">
        <v>1</v>
      </c>
      <c r="AL338">
        <v>1</v>
      </c>
      <c r="AM338">
        <v>0</v>
      </c>
      <c r="AN338">
        <v>0</v>
      </c>
      <c r="AO338">
        <v>0</v>
      </c>
      <c r="AP338">
        <v>0</v>
      </c>
      <c r="AQ338">
        <v>1</v>
      </c>
      <c r="AR338">
        <v>0</v>
      </c>
      <c r="AS338" t="s">
        <v>3</v>
      </c>
      <c r="AT338">
        <v>7.93</v>
      </c>
      <c r="AU338" t="s">
        <v>3</v>
      </c>
      <c r="AV338">
        <v>1</v>
      </c>
      <c r="AW338">
        <v>2</v>
      </c>
      <c r="AX338">
        <v>32953202</v>
      </c>
      <c r="AY338">
        <v>1</v>
      </c>
      <c r="AZ338">
        <v>0</v>
      </c>
      <c r="BA338">
        <v>338</v>
      </c>
      <c r="BB338">
        <v>1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CV338">
        <v>0</v>
      </c>
      <c r="CW338">
        <f>ROUND(Y338*Source!I480*DO338,7)</f>
        <v>0</v>
      </c>
      <c r="CX338">
        <f>ROUND(Y338*Source!I480,7)</f>
        <v>0</v>
      </c>
      <c r="CY338">
        <f>AB338</f>
        <v>0</v>
      </c>
      <c r="CZ338">
        <f>AF338</f>
        <v>0</v>
      </c>
      <c r="DA338">
        <f>AJ338</f>
        <v>1</v>
      </c>
      <c r="DB338">
        <f t="shared" si="126"/>
        <v>0</v>
      </c>
      <c r="DC338">
        <f t="shared" si="127"/>
        <v>0</v>
      </c>
      <c r="DD338" t="s">
        <v>3</v>
      </c>
      <c r="DE338" t="s">
        <v>3</v>
      </c>
      <c r="DF338">
        <f t="shared" si="122"/>
        <v>0</v>
      </c>
      <c r="DG338">
        <f t="shared" si="117"/>
        <v>0</v>
      </c>
      <c r="DH338">
        <f t="shared" si="123"/>
        <v>0</v>
      </c>
      <c r="DI338">
        <f t="shared" si="124"/>
        <v>0</v>
      </c>
      <c r="DJ338">
        <f>DG338+DH338</f>
        <v>0</v>
      </c>
      <c r="DK338">
        <v>0</v>
      </c>
      <c r="DL338" t="s">
        <v>3</v>
      </c>
      <c r="DM338">
        <v>0</v>
      </c>
      <c r="DN338" t="s">
        <v>3</v>
      </c>
      <c r="DO338">
        <v>0</v>
      </c>
    </row>
    <row r="339" spans="1:119" x14ac:dyDescent="0.2">
      <c r="A339">
        <f>ROW(Source!A480)</f>
        <v>480</v>
      </c>
      <c r="B339">
        <v>32945098</v>
      </c>
      <c r="C339">
        <v>32953195</v>
      </c>
      <c r="D339">
        <v>30416750</v>
      </c>
      <c r="E339">
        <v>112</v>
      </c>
      <c r="F339">
        <v>1</v>
      </c>
      <c r="G339">
        <v>1</v>
      </c>
      <c r="H339">
        <v>3</v>
      </c>
      <c r="I339" t="s">
        <v>31</v>
      </c>
      <c r="J339" t="s">
        <v>3</v>
      </c>
      <c r="K339" t="s">
        <v>32</v>
      </c>
      <c r="L339">
        <v>1348</v>
      </c>
      <c r="N339">
        <v>1009</v>
      </c>
      <c r="O339" t="s">
        <v>33</v>
      </c>
      <c r="P339" t="s">
        <v>33</v>
      </c>
      <c r="Q339">
        <v>1000</v>
      </c>
      <c r="W339">
        <v>0</v>
      </c>
      <c r="X339">
        <v>2102561428</v>
      </c>
      <c r="Y339">
        <f t="shared" si="125"/>
        <v>10.5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1</v>
      </c>
      <c r="AJ339">
        <v>1</v>
      </c>
      <c r="AK339">
        <v>1</v>
      </c>
      <c r="AL339">
        <v>1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 t="s">
        <v>3</v>
      </c>
      <c r="AT339">
        <v>10.5</v>
      </c>
      <c r="AU339" t="s">
        <v>3</v>
      </c>
      <c r="AV339">
        <v>0</v>
      </c>
      <c r="AW339">
        <v>2</v>
      </c>
      <c r="AX339">
        <v>32953203</v>
      </c>
      <c r="AY339">
        <v>1</v>
      </c>
      <c r="AZ339">
        <v>0</v>
      </c>
      <c r="BA339">
        <v>339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CV339">
        <v>0</v>
      </c>
      <c r="CW339">
        <v>0</v>
      </c>
      <c r="CX339">
        <f>ROUND(Y339*Source!I480,7)</f>
        <v>0</v>
      </c>
      <c r="CY339">
        <f>AA339</f>
        <v>0</v>
      </c>
      <c r="CZ339">
        <f>AE339</f>
        <v>0</v>
      </c>
      <c r="DA339">
        <f>AI339</f>
        <v>1</v>
      </c>
      <c r="DB339">
        <f t="shared" si="126"/>
        <v>0</v>
      </c>
      <c r="DC339">
        <f t="shared" si="127"/>
        <v>0</v>
      </c>
      <c r="DD339" t="s">
        <v>3</v>
      </c>
      <c r="DE339" t="s">
        <v>3</v>
      </c>
      <c r="DF339">
        <f t="shared" si="122"/>
        <v>0</v>
      </c>
      <c r="DG339">
        <f t="shared" si="117"/>
        <v>0</v>
      </c>
      <c r="DH339">
        <f t="shared" si="123"/>
        <v>0</v>
      </c>
      <c r="DI339">
        <f t="shared" si="124"/>
        <v>0</v>
      </c>
      <c r="DJ339">
        <f>DF339</f>
        <v>0</v>
      </c>
      <c r="DK339">
        <v>0</v>
      </c>
      <c r="DL339" t="s">
        <v>3</v>
      </c>
      <c r="DM339">
        <v>0</v>
      </c>
      <c r="DN339" t="s">
        <v>3</v>
      </c>
      <c r="DO339">
        <v>0</v>
      </c>
    </row>
    <row r="340" spans="1:119" x14ac:dyDescent="0.2">
      <c r="A340">
        <f>ROW(Source!A482)</f>
        <v>482</v>
      </c>
      <c r="B340">
        <v>32945098</v>
      </c>
      <c r="C340">
        <v>32953205</v>
      </c>
      <c r="D340">
        <v>25848004</v>
      </c>
      <c r="E340">
        <v>114</v>
      </c>
      <c r="F340">
        <v>1</v>
      </c>
      <c r="G340">
        <v>1</v>
      </c>
      <c r="H340">
        <v>1</v>
      </c>
      <c r="I340" t="s">
        <v>928</v>
      </c>
      <c r="J340" t="s">
        <v>3</v>
      </c>
      <c r="K340" t="s">
        <v>929</v>
      </c>
      <c r="L340">
        <v>1191</v>
      </c>
      <c r="N340">
        <v>1013</v>
      </c>
      <c r="O340" t="s">
        <v>848</v>
      </c>
      <c r="P340" t="s">
        <v>848</v>
      </c>
      <c r="Q340">
        <v>1</v>
      </c>
      <c r="W340">
        <v>0</v>
      </c>
      <c r="X340">
        <v>1733635447</v>
      </c>
      <c r="Y340">
        <f>(AT340*ROUND(1.15,7))</f>
        <v>102.95949999999999</v>
      </c>
      <c r="AA340">
        <v>0</v>
      </c>
      <c r="AB340">
        <v>0</v>
      </c>
      <c r="AC340">
        <v>0</v>
      </c>
      <c r="AD340">
        <v>480.46</v>
      </c>
      <c r="AE340">
        <v>0</v>
      </c>
      <c r="AF340">
        <v>0</v>
      </c>
      <c r="AG340">
        <v>0</v>
      </c>
      <c r="AH340">
        <v>480.46</v>
      </c>
      <c r="AI340">
        <v>1</v>
      </c>
      <c r="AJ340">
        <v>1</v>
      </c>
      <c r="AK340">
        <v>1</v>
      </c>
      <c r="AL340">
        <v>1</v>
      </c>
      <c r="AM340">
        <v>-2</v>
      </c>
      <c r="AN340">
        <v>0</v>
      </c>
      <c r="AO340">
        <v>0</v>
      </c>
      <c r="AP340">
        <v>1</v>
      </c>
      <c r="AQ340">
        <v>1</v>
      </c>
      <c r="AR340">
        <v>0</v>
      </c>
      <c r="AS340" t="s">
        <v>3</v>
      </c>
      <c r="AT340">
        <v>89.53</v>
      </c>
      <c r="AU340" t="s">
        <v>39</v>
      </c>
      <c r="AV340">
        <v>1</v>
      </c>
      <c r="AW340">
        <v>2</v>
      </c>
      <c r="AX340">
        <v>32953218</v>
      </c>
      <c r="AY340">
        <v>1</v>
      </c>
      <c r="AZ340">
        <v>0</v>
      </c>
      <c r="BA340">
        <v>340</v>
      </c>
      <c r="BB340">
        <v>1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43015.5838</v>
      </c>
      <c r="BN340">
        <v>89.53</v>
      </c>
      <c r="BO340">
        <v>0</v>
      </c>
      <c r="BP340">
        <v>1</v>
      </c>
      <c r="BQ340">
        <v>0</v>
      </c>
      <c r="BR340">
        <v>0</v>
      </c>
      <c r="BS340">
        <v>0</v>
      </c>
      <c r="BT340">
        <v>49467.921369999996</v>
      </c>
      <c r="BU340">
        <v>102.95949999999999</v>
      </c>
      <c r="BV340">
        <v>0</v>
      </c>
      <c r="BW340">
        <v>1</v>
      </c>
      <c r="CU340">
        <f>ROUND(AT340*Source!I482*AH340*AL340,2)</f>
        <v>0</v>
      </c>
      <c r="CV340">
        <f>ROUND(Y340*Source!I482,7)</f>
        <v>0</v>
      </c>
      <c r="CW340">
        <v>0</v>
      </c>
      <c r="CX340">
        <f>ROUND(Y340*Source!I482,7)</f>
        <v>0</v>
      </c>
      <c r="CY340">
        <f>AD340</f>
        <v>480.46</v>
      </c>
      <c r="CZ340">
        <f>AH340</f>
        <v>480.46</v>
      </c>
      <c r="DA340">
        <f>AL340</f>
        <v>1</v>
      </c>
      <c r="DB340">
        <f>ROUND((ROUND(AT340*CZ340,2)*ROUND(1.15,7)),6)</f>
        <v>49467.917000000001</v>
      </c>
      <c r="DC340">
        <f>ROUND((ROUND(AT340*AG340,2)*ROUND(1.15,7)),6)</f>
        <v>0</v>
      </c>
      <c r="DD340" t="s">
        <v>3</v>
      </c>
      <c r="DE340" t="s">
        <v>3</v>
      </c>
      <c r="DF340">
        <f t="shared" si="122"/>
        <v>0</v>
      </c>
      <c r="DG340">
        <f t="shared" si="117"/>
        <v>0</v>
      </c>
      <c r="DH340">
        <f t="shared" si="123"/>
        <v>0</v>
      </c>
      <c r="DI340">
        <f t="shared" si="124"/>
        <v>0</v>
      </c>
      <c r="DJ340">
        <f>DI340</f>
        <v>0</v>
      </c>
      <c r="DK340">
        <v>1</v>
      </c>
      <c r="DL340" t="s">
        <v>3</v>
      </c>
      <c r="DM340">
        <v>0</v>
      </c>
      <c r="DN340" t="s">
        <v>3</v>
      </c>
      <c r="DO340">
        <v>0</v>
      </c>
    </row>
    <row r="341" spans="1:119" x14ac:dyDescent="0.2">
      <c r="A341">
        <f>ROW(Source!A482)</f>
        <v>482</v>
      </c>
      <c r="B341">
        <v>32945098</v>
      </c>
      <c r="C341">
        <v>32953205</v>
      </c>
      <c r="D341">
        <v>25847946</v>
      </c>
      <c r="E341">
        <v>114</v>
      </c>
      <c r="F341">
        <v>1</v>
      </c>
      <c r="G341">
        <v>1</v>
      </c>
      <c r="H341">
        <v>1</v>
      </c>
      <c r="I341" t="s">
        <v>849</v>
      </c>
      <c r="J341" t="s">
        <v>3</v>
      </c>
      <c r="K341" t="s">
        <v>850</v>
      </c>
      <c r="L341">
        <v>1191</v>
      </c>
      <c r="N341">
        <v>1013</v>
      </c>
      <c r="O341" t="s">
        <v>848</v>
      </c>
      <c r="P341" t="s">
        <v>848</v>
      </c>
      <c r="Q341">
        <v>1</v>
      </c>
      <c r="W341">
        <v>0</v>
      </c>
      <c r="X341">
        <v>-1417349443</v>
      </c>
      <c r="Y341">
        <f>(AT341*ROUND(1.25,7))</f>
        <v>16.299999999999997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1</v>
      </c>
      <c r="AJ341">
        <v>1</v>
      </c>
      <c r="AK341">
        <v>1</v>
      </c>
      <c r="AL341">
        <v>1</v>
      </c>
      <c r="AM341">
        <v>-2</v>
      </c>
      <c r="AN341">
        <v>0</v>
      </c>
      <c r="AO341">
        <v>0</v>
      </c>
      <c r="AP341">
        <v>1</v>
      </c>
      <c r="AQ341">
        <v>1</v>
      </c>
      <c r="AR341">
        <v>0</v>
      </c>
      <c r="AS341" t="s">
        <v>3</v>
      </c>
      <c r="AT341">
        <v>13.04</v>
      </c>
      <c r="AU341" t="s">
        <v>38</v>
      </c>
      <c r="AV341">
        <v>2</v>
      </c>
      <c r="AW341">
        <v>2</v>
      </c>
      <c r="AX341">
        <v>32953219</v>
      </c>
      <c r="AY341">
        <v>1</v>
      </c>
      <c r="AZ341">
        <v>0</v>
      </c>
      <c r="BA341">
        <v>341</v>
      </c>
      <c r="BB341">
        <v>1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CV341">
        <v>0</v>
      </c>
      <c r="CW341">
        <v>0</v>
      </c>
      <c r="CX341">
        <f>ROUND(Y341*Source!I482,7)</f>
        <v>0</v>
      </c>
      <c r="CY341">
        <f>AD341</f>
        <v>0</v>
      </c>
      <c r="CZ341">
        <f>AH341</f>
        <v>0</v>
      </c>
      <c r="DA341">
        <f>AL341</f>
        <v>1</v>
      </c>
      <c r="DB341">
        <f>ROUND((ROUND(AT341*CZ341,2)*ROUND(1.25,7)),6)</f>
        <v>0</v>
      </c>
      <c r="DC341">
        <f>ROUND((ROUND(AT341*AG341,2)*ROUND(1.25,7)),6)</f>
        <v>0</v>
      </c>
      <c r="DD341" t="s">
        <v>3</v>
      </c>
      <c r="DE341" t="s">
        <v>3</v>
      </c>
      <c r="DF341">
        <f t="shared" si="122"/>
        <v>0</v>
      </c>
      <c r="DG341">
        <f t="shared" si="117"/>
        <v>0</v>
      </c>
      <c r="DH341">
        <f t="shared" si="123"/>
        <v>0</v>
      </c>
      <c r="DI341">
        <f t="shared" si="124"/>
        <v>0</v>
      </c>
      <c r="DJ341">
        <f>DI341</f>
        <v>0</v>
      </c>
      <c r="DK341">
        <v>0</v>
      </c>
      <c r="DL341" t="s">
        <v>3</v>
      </c>
      <c r="DM341">
        <v>0</v>
      </c>
      <c r="DN341" t="s">
        <v>3</v>
      </c>
      <c r="DO341">
        <v>0</v>
      </c>
    </row>
    <row r="342" spans="1:119" x14ac:dyDescent="0.2">
      <c r="A342">
        <f>ROW(Source!A482)</f>
        <v>482</v>
      </c>
      <c r="B342">
        <v>32945098</v>
      </c>
      <c r="C342">
        <v>32953205</v>
      </c>
      <c r="D342">
        <v>31965864</v>
      </c>
      <c r="E342">
        <v>1</v>
      </c>
      <c r="F342">
        <v>1</v>
      </c>
      <c r="G342">
        <v>1</v>
      </c>
      <c r="H342">
        <v>2</v>
      </c>
      <c r="I342" t="s">
        <v>930</v>
      </c>
      <c r="J342" t="s">
        <v>931</v>
      </c>
      <c r="K342" t="s">
        <v>932</v>
      </c>
      <c r="L342">
        <v>1368</v>
      </c>
      <c r="N342">
        <v>1011</v>
      </c>
      <c r="O342" t="s">
        <v>854</v>
      </c>
      <c r="P342" t="s">
        <v>854</v>
      </c>
      <c r="Q342">
        <v>1</v>
      </c>
      <c r="W342">
        <v>0</v>
      </c>
      <c r="X342">
        <v>-344999761</v>
      </c>
      <c r="Y342">
        <f>(AT342*ROUND(1.25,7))</f>
        <v>12.112499999999999</v>
      </c>
      <c r="AA342">
        <v>0</v>
      </c>
      <c r="AB342">
        <v>859.22</v>
      </c>
      <c r="AC342">
        <v>675.65</v>
      </c>
      <c r="AD342">
        <v>0</v>
      </c>
      <c r="AE342">
        <v>0</v>
      </c>
      <c r="AF342">
        <v>622.62</v>
      </c>
      <c r="AG342">
        <v>675.65</v>
      </c>
      <c r="AH342">
        <v>0</v>
      </c>
      <c r="AI342">
        <v>1</v>
      </c>
      <c r="AJ342">
        <v>1.38</v>
      </c>
      <c r="AK342">
        <v>1</v>
      </c>
      <c r="AL342">
        <v>1</v>
      </c>
      <c r="AM342">
        <v>2</v>
      </c>
      <c r="AN342">
        <v>0</v>
      </c>
      <c r="AO342">
        <v>0</v>
      </c>
      <c r="AP342">
        <v>1</v>
      </c>
      <c r="AQ342">
        <v>1</v>
      </c>
      <c r="AR342">
        <v>0</v>
      </c>
      <c r="AS342" t="s">
        <v>3</v>
      </c>
      <c r="AT342">
        <v>9.69</v>
      </c>
      <c r="AU342" t="s">
        <v>38</v>
      </c>
      <c r="AV342">
        <v>1</v>
      </c>
      <c r="AW342">
        <v>2</v>
      </c>
      <c r="AX342">
        <v>32953220</v>
      </c>
      <c r="AY342">
        <v>1</v>
      </c>
      <c r="AZ342">
        <v>0</v>
      </c>
      <c r="BA342">
        <v>342</v>
      </c>
      <c r="BB342">
        <v>1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6033.1877999999997</v>
      </c>
      <c r="BL342">
        <v>6547.0484999999999</v>
      </c>
      <c r="BM342">
        <v>0</v>
      </c>
      <c r="BN342">
        <v>0</v>
      </c>
      <c r="BO342">
        <v>9.69</v>
      </c>
      <c r="BP342">
        <v>1</v>
      </c>
      <c r="BQ342">
        <v>0</v>
      </c>
      <c r="BR342">
        <v>7541.4847499999996</v>
      </c>
      <c r="BS342">
        <v>8183.8106249999992</v>
      </c>
      <c r="BT342">
        <v>0</v>
      </c>
      <c r="BU342">
        <v>0</v>
      </c>
      <c r="BV342">
        <v>12.112499999999999</v>
      </c>
      <c r="BW342">
        <v>1</v>
      </c>
      <c r="CV342">
        <v>0</v>
      </c>
      <c r="CW342">
        <f>ROUND(Y342*Source!I482*DO342,7)</f>
        <v>0</v>
      </c>
      <c r="CX342">
        <f>ROUND(Y342*Source!I482,7)</f>
        <v>0</v>
      </c>
      <c r="CY342">
        <f>AB342</f>
        <v>859.22</v>
      </c>
      <c r="CZ342">
        <f>AF342</f>
        <v>622.62</v>
      </c>
      <c r="DA342">
        <f>AJ342</f>
        <v>1.38</v>
      </c>
      <c r="DB342">
        <f>ROUND((ROUND(AT342*CZ342,2)*ROUND(1.25,7)),6)</f>
        <v>7541.4875000000002</v>
      </c>
      <c r="DC342">
        <f>ROUND((ROUND(AT342*AG342,2)*ROUND(1.25,7)),6)</f>
        <v>8183.8125</v>
      </c>
      <c r="DD342" t="s">
        <v>3</v>
      </c>
      <c r="DE342" t="s">
        <v>3</v>
      </c>
      <c r="DF342">
        <f t="shared" si="122"/>
        <v>0</v>
      </c>
      <c r="DG342">
        <f>ROUND(ROUND(AF342*AJ342,2)*CX342,2)</f>
        <v>0</v>
      </c>
      <c r="DH342">
        <f t="shared" si="123"/>
        <v>0</v>
      </c>
      <c r="DI342">
        <f t="shared" si="124"/>
        <v>0</v>
      </c>
      <c r="DJ342">
        <f>DG342+DH342</f>
        <v>0</v>
      </c>
      <c r="DK342">
        <v>0</v>
      </c>
      <c r="DL342" t="s">
        <v>916</v>
      </c>
      <c r="DM342">
        <v>6</v>
      </c>
      <c r="DN342" t="s">
        <v>848</v>
      </c>
      <c r="DO342">
        <v>1</v>
      </c>
    </row>
    <row r="343" spans="1:119" x14ac:dyDescent="0.2">
      <c r="A343">
        <f>ROW(Source!A482)</f>
        <v>482</v>
      </c>
      <c r="B343">
        <v>32945098</v>
      </c>
      <c r="C343">
        <v>32953205</v>
      </c>
      <c r="D343">
        <v>31965916</v>
      </c>
      <c r="E343">
        <v>1</v>
      </c>
      <c r="F343">
        <v>1</v>
      </c>
      <c r="G343">
        <v>1</v>
      </c>
      <c r="H343">
        <v>2</v>
      </c>
      <c r="I343" t="s">
        <v>913</v>
      </c>
      <c r="J343" t="s">
        <v>914</v>
      </c>
      <c r="K343" t="s">
        <v>915</v>
      </c>
      <c r="L343">
        <v>1368</v>
      </c>
      <c r="N343">
        <v>1011</v>
      </c>
      <c r="O343" t="s">
        <v>854</v>
      </c>
      <c r="P343" t="s">
        <v>854</v>
      </c>
      <c r="Q343">
        <v>1</v>
      </c>
      <c r="W343">
        <v>0</v>
      </c>
      <c r="X343">
        <v>-468861091</v>
      </c>
      <c r="Y343">
        <f>(AT343*ROUND(1.25,7))</f>
        <v>1.9</v>
      </c>
      <c r="AA343">
        <v>0</v>
      </c>
      <c r="AB343">
        <v>1613.51</v>
      </c>
      <c r="AC343">
        <v>675.65</v>
      </c>
      <c r="AD343">
        <v>0</v>
      </c>
      <c r="AE343">
        <v>0</v>
      </c>
      <c r="AF343">
        <v>1613.51</v>
      </c>
      <c r="AG343">
        <v>675.65</v>
      </c>
      <c r="AH343">
        <v>0</v>
      </c>
      <c r="AI343">
        <v>1</v>
      </c>
      <c r="AJ343">
        <v>1</v>
      </c>
      <c r="AK343">
        <v>1</v>
      </c>
      <c r="AL343">
        <v>1</v>
      </c>
      <c r="AM343">
        <v>-2</v>
      </c>
      <c r="AN343">
        <v>0</v>
      </c>
      <c r="AO343">
        <v>0</v>
      </c>
      <c r="AP343">
        <v>1</v>
      </c>
      <c r="AQ343">
        <v>1</v>
      </c>
      <c r="AR343">
        <v>0</v>
      </c>
      <c r="AS343" t="s">
        <v>3</v>
      </c>
      <c r="AT343">
        <v>1.52</v>
      </c>
      <c r="AU343" t="s">
        <v>38</v>
      </c>
      <c r="AV343">
        <v>1</v>
      </c>
      <c r="AW343">
        <v>2</v>
      </c>
      <c r="AX343">
        <v>32953221</v>
      </c>
      <c r="AY343">
        <v>1</v>
      </c>
      <c r="AZ343">
        <v>0</v>
      </c>
      <c r="BA343">
        <v>343</v>
      </c>
      <c r="BB343">
        <v>1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2452.5351999999998</v>
      </c>
      <c r="BL343">
        <v>1026.9880000000001</v>
      </c>
      <c r="BM343">
        <v>0</v>
      </c>
      <c r="BN343">
        <v>0</v>
      </c>
      <c r="BO343">
        <v>1.52</v>
      </c>
      <c r="BP343">
        <v>1</v>
      </c>
      <c r="BQ343">
        <v>0</v>
      </c>
      <c r="BR343">
        <v>3065.6689999999999</v>
      </c>
      <c r="BS343">
        <v>1283.7349999999999</v>
      </c>
      <c r="BT343">
        <v>0</v>
      </c>
      <c r="BU343">
        <v>0</v>
      </c>
      <c r="BV343">
        <v>1.9</v>
      </c>
      <c r="BW343">
        <v>1</v>
      </c>
      <c r="CV343">
        <v>0</v>
      </c>
      <c r="CW343">
        <f>ROUND(Y343*Source!I482*DO343,7)</f>
        <v>0</v>
      </c>
      <c r="CX343">
        <f>ROUND(Y343*Source!I482,7)</f>
        <v>0</v>
      </c>
      <c r="CY343">
        <f>AB343</f>
        <v>1613.51</v>
      </c>
      <c r="CZ343">
        <f>AF343</f>
        <v>1613.51</v>
      </c>
      <c r="DA343">
        <f>AJ343</f>
        <v>1</v>
      </c>
      <c r="DB343">
        <f>ROUND((ROUND(AT343*CZ343,2)*ROUND(1.25,7)),6)</f>
        <v>3065.6750000000002</v>
      </c>
      <c r="DC343">
        <f>ROUND((ROUND(AT343*AG343,2)*ROUND(1.25,7)),6)</f>
        <v>1283.7375</v>
      </c>
      <c r="DD343" t="s">
        <v>3</v>
      </c>
      <c r="DE343" t="s">
        <v>3</v>
      </c>
      <c r="DF343">
        <f t="shared" si="122"/>
        <v>0</v>
      </c>
      <c r="DG343">
        <f t="shared" ref="DG343:DG371" si="128">ROUND(ROUND(AF343,2)*CX343,2)</f>
        <v>0</v>
      </c>
      <c r="DH343">
        <f t="shared" si="123"/>
        <v>0</v>
      </c>
      <c r="DI343">
        <f t="shared" si="124"/>
        <v>0</v>
      </c>
      <c r="DJ343">
        <f>DG343+DH343</f>
        <v>0</v>
      </c>
      <c r="DK343">
        <v>1</v>
      </c>
      <c r="DL343" t="s">
        <v>916</v>
      </c>
      <c r="DM343">
        <v>6</v>
      </c>
      <c r="DN343" t="s">
        <v>848</v>
      </c>
      <c r="DO343">
        <v>1</v>
      </c>
    </row>
    <row r="344" spans="1:119" x14ac:dyDescent="0.2">
      <c r="A344">
        <f>ROW(Source!A482)</f>
        <v>482</v>
      </c>
      <c r="B344">
        <v>32945098</v>
      </c>
      <c r="C344">
        <v>32953205</v>
      </c>
      <c r="D344">
        <v>31966811</v>
      </c>
      <c r="E344">
        <v>1</v>
      </c>
      <c r="F344">
        <v>1</v>
      </c>
      <c r="G344">
        <v>1</v>
      </c>
      <c r="H344">
        <v>2</v>
      </c>
      <c r="I344" t="s">
        <v>858</v>
      </c>
      <c r="J344" t="s">
        <v>859</v>
      </c>
      <c r="K344" t="s">
        <v>860</v>
      </c>
      <c r="L344">
        <v>1368</v>
      </c>
      <c r="N344">
        <v>1011</v>
      </c>
      <c r="O344" t="s">
        <v>854</v>
      </c>
      <c r="P344" t="s">
        <v>854</v>
      </c>
      <c r="Q344">
        <v>1</v>
      </c>
      <c r="W344">
        <v>0</v>
      </c>
      <c r="X344">
        <v>-1152394969</v>
      </c>
      <c r="Y344">
        <f>(AT344*ROUND(1.25,7))</f>
        <v>2.2875000000000001</v>
      </c>
      <c r="AA344">
        <v>0</v>
      </c>
      <c r="AB344">
        <v>605.36</v>
      </c>
      <c r="AC344">
        <v>502.98</v>
      </c>
      <c r="AD344">
        <v>0</v>
      </c>
      <c r="AE344">
        <v>0</v>
      </c>
      <c r="AF344">
        <v>605.36</v>
      </c>
      <c r="AG344">
        <v>502.98</v>
      </c>
      <c r="AH344">
        <v>0</v>
      </c>
      <c r="AI344">
        <v>1</v>
      </c>
      <c r="AJ344">
        <v>1</v>
      </c>
      <c r="AK344">
        <v>1</v>
      </c>
      <c r="AL344">
        <v>1</v>
      </c>
      <c r="AM344">
        <v>-2</v>
      </c>
      <c r="AN344">
        <v>0</v>
      </c>
      <c r="AO344">
        <v>0</v>
      </c>
      <c r="AP344">
        <v>1</v>
      </c>
      <c r="AQ344">
        <v>1</v>
      </c>
      <c r="AR344">
        <v>0</v>
      </c>
      <c r="AS344" t="s">
        <v>3</v>
      </c>
      <c r="AT344">
        <v>1.83</v>
      </c>
      <c r="AU344" t="s">
        <v>38</v>
      </c>
      <c r="AV344">
        <v>1</v>
      </c>
      <c r="AW344">
        <v>2</v>
      </c>
      <c r="AX344">
        <v>32953222</v>
      </c>
      <c r="AY344">
        <v>1</v>
      </c>
      <c r="AZ344">
        <v>0</v>
      </c>
      <c r="BA344">
        <v>344</v>
      </c>
      <c r="BB344">
        <v>1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1107.8088</v>
      </c>
      <c r="BL344">
        <v>920.4534000000001</v>
      </c>
      <c r="BM344">
        <v>0</v>
      </c>
      <c r="BN344">
        <v>0</v>
      </c>
      <c r="BO344">
        <v>1.83</v>
      </c>
      <c r="BP344">
        <v>1</v>
      </c>
      <c r="BQ344">
        <v>0</v>
      </c>
      <c r="BR344">
        <v>1384.7610000000002</v>
      </c>
      <c r="BS344">
        <v>1150.5667500000002</v>
      </c>
      <c r="BT344">
        <v>0</v>
      </c>
      <c r="BU344">
        <v>0</v>
      </c>
      <c r="BV344">
        <v>2.2875000000000001</v>
      </c>
      <c r="BW344">
        <v>1</v>
      </c>
      <c r="CV344">
        <v>0</v>
      </c>
      <c r="CW344">
        <f>ROUND(Y344*Source!I482*DO344,7)</f>
        <v>0</v>
      </c>
      <c r="CX344">
        <f>ROUND(Y344*Source!I482,7)</f>
        <v>0</v>
      </c>
      <c r="CY344">
        <f>AB344</f>
        <v>605.36</v>
      </c>
      <c r="CZ344">
        <f>AF344</f>
        <v>605.36</v>
      </c>
      <c r="DA344">
        <f>AJ344</f>
        <v>1</v>
      </c>
      <c r="DB344">
        <f>ROUND((ROUND(AT344*CZ344,2)*ROUND(1.25,7)),6)</f>
        <v>1384.7625</v>
      </c>
      <c r="DC344">
        <f>ROUND((ROUND(AT344*AG344,2)*ROUND(1.25,7)),6)</f>
        <v>1150.5625</v>
      </c>
      <c r="DD344" t="s">
        <v>3</v>
      </c>
      <c r="DE344" t="s">
        <v>3</v>
      </c>
      <c r="DF344">
        <f t="shared" si="122"/>
        <v>0</v>
      </c>
      <c r="DG344">
        <f t="shared" si="128"/>
        <v>0</v>
      </c>
      <c r="DH344">
        <f t="shared" si="123"/>
        <v>0</v>
      </c>
      <c r="DI344">
        <f t="shared" si="124"/>
        <v>0</v>
      </c>
      <c r="DJ344">
        <f>DG344+DH344</f>
        <v>0</v>
      </c>
      <c r="DK344">
        <v>1</v>
      </c>
      <c r="DL344" t="s">
        <v>861</v>
      </c>
      <c r="DM344">
        <v>4</v>
      </c>
      <c r="DN344" t="s">
        <v>848</v>
      </c>
      <c r="DO344">
        <v>1</v>
      </c>
    </row>
    <row r="345" spans="1:119" x14ac:dyDescent="0.2">
      <c r="A345">
        <f>ROW(Source!A482)</f>
        <v>482</v>
      </c>
      <c r="B345">
        <v>32945098</v>
      </c>
      <c r="C345">
        <v>32953205</v>
      </c>
      <c r="D345">
        <v>31838941</v>
      </c>
      <c r="E345">
        <v>114</v>
      </c>
      <c r="F345">
        <v>1</v>
      </c>
      <c r="G345">
        <v>1</v>
      </c>
      <c r="H345">
        <v>3</v>
      </c>
      <c r="I345" t="s">
        <v>244</v>
      </c>
      <c r="J345" t="s">
        <v>3</v>
      </c>
      <c r="K345" t="s">
        <v>245</v>
      </c>
      <c r="L345">
        <v>1377</v>
      </c>
      <c r="N345">
        <v>1013</v>
      </c>
      <c r="O345" t="s">
        <v>246</v>
      </c>
      <c r="P345" t="s">
        <v>246</v>
      </c>
      <c r="Q345">
        <v>1</v>
      </c>
      <c r="W345">
        <v>0</v>
      </c>
      <c r="X345">
        <v>805514110</v>
      </c>
      <c r="Y345">
        <f t="shared" ref="Y345:Y352" si="129">AT345</f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1</v>
      </c>
      <c r="AJ345">
        <v>1</v>
      </c>
      <c r="AK345">
        <v>1</v>
      </c>
      <c r="AL345">
        <v>1</v>
      </c>
      <c r="AM345">
        <v>0</v>
      </c>
      <c r="AN345">
        <v>1</v>
      </c>
      <c r="AO345">
        <v>0</v>
      </c>
      <c r="AP345">
        <v>0</v>
      </c>
      <c r="AQ345">
        <v>0</v>
      </c>
      <c r="AR345">
        <v>0</v>
      </c>
      <c r="AS345" t="s">
        <v>3</v>
      </c>
      <c r="AT345">
        <v>0</v>
      </c>
      <c r="AU345" t="s">
        <v>3</v>
      </c>
      <c r="AV345">
        <v>0</v>
      </c>
      <c r="AW345">
        <v>2</v>
      </c>
      <c r="AX345">
        <v>32953223</v>
      </c>
      <c r="AY345">
        <v>1</v>
      </c>
      <c r="AZ345">
        <v>0</v>
      </c>
      <c r="BA345">
        <v>345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CV345">
        <v>0</v>
      </c>
      <c r="CW345">
        <v>0</v>
      </c>
      <c r="CX345">
        <f>ROUND(Y345*Source!I482,7)</f>
        <v>0</v>
      </c>
      <c r="CY345">
        <f t="shared" ref="CY345:CY351" si="130">AA345</f>
        <v>0</v>
      </c>
      <c r="CZ345">
        <f t="shared" ref="CZ345:CZ351" si="131">AE345</f>
        <v>0</v>
      </c>
      <c r="DA345">
        <f t="shared" ref="DA345:DA351" si="132">AI345</f>
        <v>1</v>
      </c>
      <c r="DB345">
        <f t="shared" ref="DB345:DB352" si="133">ROUND(ROUND(AT345*CZ345,2),6)</f>
        <v>0</v>
      </c>
      <c r="DC345">
        <f t="shared" ref="DC345:DC352" si="134">ROUND(ROUND(AT345*AG345,2),6)</f>
        <v>0</v>
      </c>
      <c r="DD345" t="s">
        <v>3</v>
      </c>
      <c r="DE345" t="s">
        <v>3</v>
      </c>
      <c r="DF345">
        <f t="shared" si="122"/>
        <v>0</v>
      </c>
      <c r="DG345">
        <f t="shared" si="128"/>
        <v>0</v>
      </c>
      <c r="DH345">
        <f t="shared" si="123"/>
        <v>0</v>
      </c>
      <c r="DI345">
        <f t="shared" si="124"/>
        <v>0</v>
      </c>
      <c r="DJ345">
        <f t="shared" ref="DJ345:DJ351" si="135">DF345</f>
        <v>0</v>
      </c>
      <c r="DK345">
        <v>0</v>
      </c>
      <c r="DL345" t="s">
        <v>3</v>
      </c>
      <c r="DM345">
        <v>0</v>
      </c>
      <c r="DN345" t="s">
        <v>3</v>
      </c>
      <c r="DO345">
        <v>0</v>
      </c>
    </row>
    <row r="346" spans="1:119" x14ac:dyDescent="0.2">
      <c r="A346">
        <f>ROW(Source!A482)</f>
        <v>482</v>
      </c>
      <c r="B346">
        <v>32945098</v>
      </c>
      <c r="C346">
        <v>32953205</v>
      </c>
      <c r="D346">
        <v>31911946</v>
      </c>
      <c r="E346">
        <v>1</v>
      </c>
      <c r="F346">
        <v>1</v>
      </c>
      <c r="G346">
        <v>1</v>
      </c>
      <c r="H346">
        <v>3</v>
      </c>
      <c r="I346" t="s">
        <v>933</v>
      </c>
      <c r="J346" t="s">
        <v>934</v>
      </c>
      <c r="K346" t="s">
        <v>935</v>
      </c>
      <c r="L346">
        <v>1371</v>
      </c>
      <c r="N346">
        <v>1013</v>
      </c>
      <c r="O346" t="s">
        <v>370</v>
      </c>
      <c r="P346" t="s">
        <v>370</v>
      </c>
      <c r="Q346">
        <v>1</v>
      </c>
      <c r="W346">
        <v>0</v>
      </c>
      <c r="X346">
        <v>1985675817</v>
      </c>
      <c r="Y346">
        <f t="shared" si="129"/>
        <v>32.4</v>
      </c>
      <c r="AA346">
        <v>265.49</v>
      </c>
      <c r="AB346">
        <v>0</v>
      </c>
      <c r="AC346">
        <v>0</v>
      </c>
      <c r="AD346">
        <v>0</v>
      </c>
      <c r="AE346">
        <v>241.35</v>
      </c>
      <c r="AF346">
        <v>0</v>
      </c>
      <c r="AG346">
        <v>0</v>
      </c>
      <c r="AH346">
        <v>0</v>
      </c>
      <c r="AI346">
        <v>1.1000000000000001</v>
      </c>
      <c r="AJ346">
        <v>1</v>
      </c>
      <c r="AK346">
        <v>1</v>
      </c>
      <c r="AL346">
        <v>1</v>
      </c>
      <c r="AM346">
        <v>2</v>
      </c>
      <c r="AN346">
        <v>0</v>
      </c>
      <c r="AO346">
        <v>0</v>
      </c>
      <c r="AP346">
        <v>0</v>
      </c>
      <c r="AQ346">
        <v>1</v>
      </c>
      <c r="AR346">
        <v>0</v>
      </c>
      <c r="AS346" t="s">
        <v>3</v>
      </c>
      <c r="AT346">
        <v>32.4</v>
      </c>
      <c r="AU346" t="s">
        <v>3</v>
      </c>
      <c r="AV346">
        <v>0</v>
      </c>
      <c r="AW346">
        <v>2</v>
      </c>
      <c r="AX346">
        <v>32953224</v>
      </c>
      <c r="AY346">
        <v>1</v>
      </c>
      <c r="AZ346">
        <v>0</v>
      </c>
      <c r="BA346">
        <v>346</v>
      </c>
      <c r="BB346">
        <v>1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7819.74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1</v>
      </c>
      <c r="BQ346">
        <v>7819.74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1</v>
      </c>
      <c r="CV346">
        <v>0</v>
      </c>
      <c r="CW346">
        <v>0</v>
      </c>
      <c r="CX346">
        <f>ROUND(Y346*Source!I482,7)</f>
        <v>0</v>
      </c>
      <c r="CY346">
        <f t="shared" si="130"/>
        <v>265.49</v>
      </c>
      <c r="CZ346">
        <f t="shared" si="131"/>
        <v>241.35</v>
      </c>
      <c r="DA346">
        <f t="shared" si="132"/>
        <v>1.1000000000000001</v>
      </c>
      <c r="DB346">
        <f t="shared" si="133"/>
        <v>7819.74</v>
      </c>
      <c r="DC346">
        <f t="shared" si="134"/>
        <v>0</v>
      </c>
      <c r="DD346" t="s">
        <v>3</v>
      </c>
      <c r="DE346" t="s">
        <v>3</v>
      </c>
      <c r="DF346">
        <f>ROUND(ROUND(AE346*AI346,2)*CX346,2)</f>
        <v>0</v>
      </c>
      <c r="DG346">
        <f t="shared" si="128"/>
        <v>0</v>
      </c>
      <c r="DH346">
        <f t="shared" si="123"/>
        <v>0</v>
      </c>
      <c r="DI346">
        <f t="shared" si="124"/>
        <v>0</v>
      </c>
      <c r="DJ346">
        <f t="shared" si="135"/>
        <v>0</v>
      </c>
      <c r="DK346">
        <v>0</v>
      </c>
      <c r="DL346" t="s">
        <v>3</v>
      </c>
      <c r="DM346">
        <v>0</v>
      </c>
      <c r="DN346" t="s">
        <v>3</v>
      </c>
      <c r="DO346">
        <v>0</v>
      </c>
    </row>
    <row r="347" spans="1:119" x14ac:dyDescent="0.2">
      <c r="A347">
        <f>ROW(Source!A482)</f>
        <v>482</v>
      </c>
      <c r="B347">
        <v>32945098</v>
      </c>
      <c r="C347">
        <v>32953205</v>
      </c>
      <c r="D347">
        <v>31912334</v>
      </c>
      <c r="E347">
        <v>1</v>
      </c>
      <c r="F347">
        <v>1</v>
      </c>
      <c r="G347">
        <v>1</v>
      </c>
      <c r="H347">
        <v>3</v>
      </c>
      <c r="I347" t="s">
        <v>869</v>
      </c>
      <c r="J347" t="s">
        <v>870</v>
      </c>
      <c r="K347" t="s">
        <v>871</v>
      </c>
      <c r="L347">
        <v>1348</v>
      </c>
      <c r="N347">
        <v>1009</v>
      </c>
      <c r="O347" t="s">
        <v>33</v>
      </c>
      <c r="P347" t="s">
        <v>33</v>
      </c>
      <c r="Q347">
        <v>1000</v>
      </c>
      <c r="W347">
        <v>0</v>
      </c>
      <c r="X347">
        <v>748819973</v>
      </c>
      <c r="Y347">
        <f t="shared" si="129"/>
        <v>4.13E-3</v>
      </c>
      <c r="AA347">
        <v>91223.01</v>
      </c>
      <c r="AB347">
        <v>0</v>
      </c>
      <c r="AC347">
        <v>0</v>
      </c>
      <c r="AD347">
        <v>0</v>
      </c>
      <c r="AE347">
        <v>91223.01</v>
      </c>
      <c r="AF347">
        <v>0</v>
      </c>
      <c r="AG347">
        <v>0</v>
      </c>
      <c r="AH347">
        <v>0</v>
      </c>
      <c r="AI347">
        <v>1</v>
      </c>
      <c r="AJ347">
        <v>1</v>
      </c>
      <c r="AK347">
        <v>1</v>
      </c>
      <c r="AL347">
        <v>1</v>
      </c>
      <c r="AM347">
        <v>-2</v>
      </c>
      <c r="AN347">
        <v>0</v>
      </c>
      <c r="AO347">
        <v>0</v>
      </c>
      <c r="AP347">
        <v>0</v>
      </c>
      <c r="AQ347">
        <v>1</v>
      </c>
      <c r="AR347">
        <v>0</v>
      </c>
      <c r="AS347" t="s">
        <v>3</v>
      </c>
      <c r="AT347">
        <v>4.13E-3</v>
      </c>
      <c r="AU347" t="s">
        <v>3</v>
      </c>
      <c r="AV347">
        <v>0</v>
      </c>
      <c r="AW347">
        <v>2</v>
      </c>
      <c r="AX347">
        <v>32953225</v>
      </c>
      <c r="AY347">
        <v>1</v>
      </c>
      <c r="AZ347">
        <v>0</v>
      </c>
      <c r="BA347">
        <v>347</v>
      </c>
      <c r="BB347">
        <v>1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376.75103129999997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1</v>
      </c>
      <c r="BQ347">
        <v>376.75103129999997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1</v>
      </c>
      <c r="CV347">
        <v>0</v>
      </c>
      <c r="CW347">
        <v>0</v>
      </c>
      <c r="CX347">
        <f>ROUND(Y347*Source!I482,7)</f>
        <v>0</v>
      </c>
      <c r="CY347">
        <f t="shared" si="130"/>
        <v>91223.01</v>
      </c>
      <c r="CZ347">
        <f t="shared" si="131"/>
        <v>91223.01</v>
      </c>
      <c r="DA347">
        <f t="shared" si="132"/>
        <v>1</v>
      </c>
      <c r="DB347">
        <f t="shared" si="133"/>
        <v>376.75</v>
      </c>
      <c r="DC347">
        <f t="shared" si="134"/>
        <v>0</v>
      </c>
      <c r="DD347" t="s">
        <v>3</v>
      </c>
      <c r="DE347" t="s">
        <v>3</v>
      </c>
      <c r="DF347">
        <f>ROUND(ROUND(AE347,2)*CX347,2)</f>
        <v>0</v>
      </c>
      <c r="DG347">
        <f t="shared" si="128"/>
        <v>0</v>
      </c>
      <c r="DH347">
        <f t="shared" si="123"/>
        <v>0</v>
      </c>
      <c r="DI347">
        <f t="shared" si="124"/>
        <v>0</v>
      </c>
      <c r="DJ347">
        <f t="shared" si="135"/>
        <v>0</v>
      </c>
      <c r="DK347">
        <v>1</v>
      </c>
      <c r="DL347" t="s">
        <v>3</v>
      </c>
      <c r="DM347">
        <v>0</v>
      </c>
      <c r="DN347" t="s">
        <v>3</v>
      </c>
      <c r="DO347">
        <v>0</v>
      </c>
    </row>
    <row r="348" spans="1:119" x14ac:dyDescent="0.2">
      <c r="A348">
        <f>ROW(Source!A482)</f>
        <v>482</v>
      </c>
      <c r="B348">
        <v>32945098</v>
      </c>
      <c r="C348">
        <v>32953205</v>
      </c>
      <c r="D348">
        <v>31839242</v>
      </c>
      <c r="E348">
        <v>114</v>
      </c>
      <c r="F348">
        <v>1</v>
      </c>
      <c r="G348">
        <v>1</v>
      </c>
      <c r="H348">
        <v>3</v>
      </c>
      <c r="I348" t="s">
        <v>248</v>
      </c>
      <c r="J348" t="s">
        <v>3</v>
      </c>
      <c r="K348" t="s">
        <v>249</v>
      </c>
      <c r="L348">
        <v>1346</v>
      </c>
      <c r="N348">
        <v>1009</v>
      </c>
      <c r="O348" t="s">
        <v>68</v>
      </c>
      <c r="P348" t="s">
        <v>68</v>
      </c>
      <c r="Q348">
        <v>1</v>
      </c>
      <c r="W348">
        <v>0</v>
      </c>
      <c r="X348">
        <v>553349952</v>
      </c>
      <c r="Y348">
        <f t="shared" si="129"/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1</v>
      </c>
      <c r="AJ348">
        <v>1</v>
      </c>
      <c r="AK348">
        <v>1</v>
      </c>
      <c r="AL348">
        <v>1</v>
      </c>
      <c r="AM348">
        <v>0</v>
      </c>
      <c r="AN348">
        <v>1</v>
      </c>
      <c r="AO348">
        <v>0</v>
      </c>
      <c r="AP348">
        <v>0</v>
      </c>
      <c r="AQ348">
        <v>0</v>
      </c>
      <c r="AR348">
        <v>0</v>
      </c>
      <c r="AS348" t="s">
        <v>3</v>
      </c>
      <c r="AT348">
        <v>0</v>
      </c>
      <c r="AU348" t="s">
        <v>3</v>
      </c>
      <c r="AV348">
        <v>0</v>
      </c>
      <c r="AW348">
        <v>2</v>
      </c>
      <c r="AX348">
        <v>32953226</v>
      </c>
      <c r="AY348">
        <v>1</v>
      </c>
      <c r="AZ348">
        <v>0</v>
      </c>
      <c r="BA348">
        <v>348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CV348">
        <v>0</v>
      </c>
      <c r="CW348">
        <v>0</v>
      </c>
      <c r="CX348">
        <f>ROUND(Y348*Source!I482,7)</f>
        <v>0</v>
      </c>
      <c r="CY348">
        <f t="shared" si="130"/>
        <v>0</v>
      </c>
      <c r="CZ348">
        <f t="shared" si="131"/>
        <v>0</v>
      </c>
      <c r="DA348">
        <f t="shared" si="132"/>
        <v>1</v>
      </c>
      <c r="DB348">
        <f t="shared" si="133"/>
        <v>0</v>
      </c>
      <c r="DC348">
        <f t="shared" si="134"/>
        <v>0</v>
      </c>
      <c r="DD348" t="s">
        <v>3</v>
      </c>
      <c r="DE348" t="s">
        <v>3</v>
      </c>
      <c r="DF348">
        <f>ROUND(ROUND(AE348,2)*CX348,2)</f>
        <v>0</v>
      </c>
      <c r="DG348">
        <f t="shared" si="128"/>
        <v>0</v>
      </c>
      <c r="DH348">
        <f t="shared" si="123"/>
        <v>0</v>
      </c>
      <c r="DI348">
        <f t="shared" si="124"/>
        <v>0</v>
      </c>
      <c r="DJ348">
        <f t="shared" si="135"/>
        <v>0</v>
      </c>
      <c r="DK348">
        <v>0</v>
      </c>
      <c r="DL348" t="s">
        <v>3</v>
      </c>
      <c r="DM348">
        <v>0</v>
      </c>
      <c r="DN348" t="s">
        <v>3</v>
      </c>
      <c r="DO348">
        <v>0</v>
      </c>
    </row>
    <row r="349" spans="1:119" x14ac:dyDescent="0.2">
      <c r="A349">
        <f>ROW(Source!A482)</f>
        <v>482</v>
      </c>
      <c r="B349">
        <v>32945098</v>
      </c>
      <c r="C349">
        <v>32953205</v>
      </c>
      <c r="D349">
        <v>31915088</v>
      </c>
      <c r="E349">
        <v>1</v>
      </c>
      <c r="F349">
        <v>1</v>
      </c>
      <c r="G349">
        <v>1</v>
      </c>
      <c r="H349">
        <v>3</v>
      </c>
      <c r="I349" t="s">
        <v>936</v>
      </c>
      <c r="J349" t="s">
        <v>937</v>
      </c>
      <c r="K349" t="s">
        <v>938</v>
      </c>
      <c r="L349">
        <v>1339</v>
      </c>
      <c r="N349">
        <v>1007</v>
      </c>
      <c r="O349" t="s">
        <v>639</v>
      </c>
      <c r="P349" t="s">
        <v>639</v>
      </c>
      <c r="Q349">
        <v>1</v>
      </c>
      <c r="W349">
        <v>0</v>
      </c>
      <c r="X349">
        <v>671638259</v>
      </c>
      <c r="Y349">
        <f t="shared" si="129"/>
        <v>0.105</v>
      </c>
      <c r="AA349">
        <v>4653.83</v>
      </c>
      <c r="AB349">
        <v>0</v>
      </c>
      <c r="AC349">
        <v>0</v>
      </c>
      <c r="AD349">
        <v>0</v>
      </c>
      <c r="AE349">
        <v>3878.19</v>
      </c>
      <c r="AF349">
        <v>0</v>
      </c>
      <c r="AG349">
        <v>0</v>
      </c>
      <c r="AH349">
        <v>0</v>
      </c>
      <c r="AI349">
        <v>1.2</v>
      </c>
      <c r="AJ349">
        <v>1</v>
      </c>
      <c r="AK349">
        <v>1</v>
      </c>
      <c r="AL349">
        <v>1</v>
      </c>
      <c r="AM349">
        <v>2</v>
      </c>
      <c r="AN349">
        <v>0</v>
      </c>
      <c r="AO349">
        <v>0</v>
      </c>
      <c r="AP349">
        <v>0</v>
      </c>
      <c r="AQ349">
        <v>1</v>
      </c>
      <c r="AR349">
        <v>0</v>
      </c>
      <c r="AS349" t="s">
        <v>3</v>
      </c>
      <c r="AT349">
        <v>0.105</v>
      </c>
      <c r="AU349" t="s">
        <v>3</v>
      </c>
      <c r="AV349">
        <v>0</v>
      </c>
      <c r="AW349">
        <v>2</v>
      </c>
      <c r="AX349">
        <v>32953227</v>
      </c>
      <c r="AY349">
        <v>1</v>
      </c>
      <c r="AZ349">
        <v>0</v>
      </c>
      <c r="BA349">
        <v>349</v>
      </c>
      <c r="BB349">
        <v>1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407.20994999999999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1</v>
      </c>
      <c r="BQ349">
        <v>407.20994999999999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1</v>
      </c>
      <c r="CV349">
        <v>0</v>
      </c>
      <c r="CW349">
        <v>0</v>
      </c>
      <c r="CX349">
        <f>ROUND(Y349*Source!I482,7)</f>
        <v>0</v>
      </c>
      <c r="CY349">
        <f t="shared" si="130"/>
        <v>4653.83</v>
      </c>
      <c r="CZ349">
        <f t="shared" si="131"/>
        <v>3878.19</v>
      </c>
      <c r="DA349">
        <f t="shared" si="132"/>
        <v>1.2</v>
      </c>
      <c r="DB349">
        <f t="shared" si="133"/>
        <v>407.21</v>
      </c>
      <c r="DC349">
        <f t="shared" si="134"/>
        <v>0</v>
      </c>
      <c r="DD349" t="s">
        <v>3</v>
      </c>
      <c r="DE349" t="s">
        <v>3</v>
      </c>
      <c r="DF349">
        <f>ROUND(ROUND(AE349*AI349,2)*CX349,2)</f>
        <v>0</v>
      </c>
      <c r="DG349">
        <f t="shared" si="128"/>
        <v>0</v>
      </c>
      <c r="DH349">
        <f t="shared" si="123"/>
        <v>0</v>
      </c>
      <c r="DI349">
        <f t="shared" si="124"/>
        <v>0</v>
      </c>
      <c r="DJ349">
        <f t="shared" si="135"/>
        <v>0</v>
      </c>
      <c r="DK349">
        <v>0</v>
      </c>
      <c r="DL349" t="s">
        <v>3</v>
      </c>
      <c r="DM349">
        <v>0</v>
      </c>
      <c r="DN349" t="s">
        <v>3</v>
      </c>
      <c r="DO349">
        <v>0</v>
      </c>
    </row>
    <row r="350" spans="1:119" x14ac:dyDescent="0.2">
      <c r="A350">
        <f>ROW(Source!A482)</f>
        <v>482</v>
      </c>
      <c r="B350">
        <v>32945098</v>
      </c>
      <c r="C350">
        <v>32953205</v>
      </c>
      <c r="D350">
        <v>31922244</v>
      </c>
      <c r="E350">
        <v>1</v>
      </c>
      <c r="F350">
        <v>1</v>
      </c>
      <c r="G350">
        <v>1</v>
      </c>
      <c r="H350">
        <v>3</v>
      </c>
      <c r="I350" t="s">
        <v>939</v>
      </c>
      <c r="J350" t="s">
        <v>940</v>
      </c>
      <c r="K350" t="s">
        <v>941</v>
      </c>
      <c r="L350">
        <v>1339</v>
      </c>
      <c r="N350">
        <v>1007</v>
      </c>
      <c r="O350" t="s">
        <v>639</v>
      </c>
      <c r="P350" t="s">
        <v>639</v>
      </c>
      <c r="Q350">
        <v>1</v>
      </c>
      <c r="W350">
        <v>0</v>
      </c>
      <c r="X350">
        <v>-845314982</v>
      </c>
      <c r="Y350">
        <f t="shared" si="129"/>
        <v>0.08</v>
      </c>
      <c r="AA350">
        <v>11182.97</v>
      </c>
      <c r="AB350">
        <v>0</v>
      </c>
      <c r="AC350">
        <v>0</v>
      </c>
      <c r="AD350">
        <v>0</v>
      </c>
      <c r="AE350">
        <v>5764.42</v>
      </c>
      <c r="AF350">
        <v>0</v>
      </c>
      <c r="AG350">
        <v>0</v>
      </c>
      <c r="AH350">
        <v>0</v>
      </c>
      <c r="AI350">
        <v>1.94</v>
      </c>
      <c r="AJ350">
        <v>1</v>
      </c>
      <c r="AK350">
        <v>1</v>
      </c>
      <c r="AL350">
        <v>1</v>
      </c>
      <c r="AM350">
        <v>2</v>
      </c>
      <c r="AN350">
        <v>0</v>
      </c>
      <c r="AO350">
        <v>0</v>
      </c>
      <c r="AP350">
        <v>0</v>
      </c>
      <c r="AQ350">
        <v>1</v>
      </c>
      <c r="AR350">
        <v>0</v>
      </c>
      <c r="AS350" t="s">
        <v>3</v>
      </c>
      <c r="AT350">
        <v>0.08</v>
      </c>
      <c r="AU350" t="s">
        <v>3</v>
      </c>
      <c r="AV350">
        <v>0</v>
      </c>
      <c r="AW350">
        <v>2</v>
      </c>
      <c r="AX350">
        <v>32953228</v>
      </c>
      <c r="AY350">
        <v>1</v>
      </c>
      <c r="AZ350">
        <v>0</v>
      </c>
      <c r="BA350">
        <v>350</v>
      </c>
      <c r="BB350">
        <v>1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461.15360000000004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1</v>
      </c>
      <c r="BQ350">
        <v>461.15360000000004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1</v>
      </c>
      <c r="CV350">
        <v>0</v>
      </c>
      <c r="CW350">
        <v>0</v>
      </c>
      <c r="CX350">
        <f>ROUND(Y350*Source!I482,7)</f>
        <v>0</v>
      </c>
      <c r="CY350">
        <f t="shared" si="130"/>
        <v>11182.97</v>
      </c>
      <c r="CZ350">
        <f t="shared" si="131"/>
        <v>5764.42</v>
      </c>
      <c r="DA350">
        <f t="shared" si="132"/>
        <v>1.94</v>
      </c>
      <c r="DB350">
        <f t="shared" si="133"/>
        <v>461.15</v>
      </c>
      <c r="DC350">
        <f t="shared" si="134"/>
        <v>0</v>
      </c>
      <c r="DD350" t="s">
        <v>3</v>
      </c>
      <c r="DE350" t="s">
        <v>3</v>
      </c>
      <c r="DF350">
        <f>ROUND(ROUND(AE350*AI350,2)*CX350,2)</f>
        <v>0</v>
      </c>
      <c r="DG350">
        <f t="shared" si="128"/>
        <v>0</v>
      </c>
      <c r="DH350">
        <f t="shared" si="123"/>
        <v>0</v>
      </c>
      <c r="DI350">
        <f t="shared" si="124"/>
        <v>0</v>
      </c>
      <c r="DJ350">
        <f t="shared" si="135"/>
        <v>0</v>
      </c>
      <c r="DK350">
        <v>0</v>
      </c>
      <c r="DL350" t="s">
        <v>3</v>
      </c>
      <c r="DM350">
        <v>0</v>
      </c>
      <c r="DN350" t="s">
        <v>3</v>
      </c>
      <c r="DO350">
        <v>0</v>
      </c>
    </row>
    <row r="351" spans="1:119" x14ac:dyDescent="0.2">
      <c r="A351">
        <f>ROW(Source!A482)</f>
        <v>482</v>
      </c>
      <c r="B351">
        <v>32945098</v>
      </c>
      <c r="C351">
        <v>32953205</v>
      </c>
      <c r="D351">
        <v>31841482</v>
      </c>
      <c r="E351">
        <v>114</v>
      </c>
      <c r="F351">
        <v>1</v>
      </c>
      <c r="G351">
        <v>1</v>
      </c>
      <c r="H351">
        <v>3</v>
      </c>
      <c r="I351" t="s">
        <v>251</v>
      </c>
      <c r="J351" t="s">
        <v>3</v>
      </c>
      <c r="K351" t="s">
        <v>252</v>
      </c>
      <c r="L351">
        <v>1327</v>
      </c>
      <c r="N351">
        <v>1005</v>
      </c>
      <c r="O351" t="s">
        <v>64</v>
      </c>
      <c r="P351" t="s">
        <v>64</v>
      </c>
      <c r="Q351">
        <v>1</v>
      </c>
      <c r="W351">
        <v>0</v>
      </c>
      <c r="X351">
        <v>-732808487</v>
      </c>
      <c r="Y351">
        <f t="shared" si="129"/>
        <v>100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1</v>
      </c>
      <c r="AJ351">
        <v>1</v>
      </c>
      <c r="AK351">
        <v>1</v>
      </c>
      <c r="AL351">
        <v>1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 t="s">
        <v>3</v>
      </c>
      <c r="AT351">
        <v>100</v>
      </c>
      <c r="AU351" t="s">
        <v>3</v>
      </c>
      <c r="AV351">
        <v>0</v>
      </c>
      <c r="AW351">
        <v>2</v>
      </c>
      <c r="AX351">
        <v>32953229</v>
      </c>
      <c r="AY351">
        <v>1</v>
      </c>
      <c r="AZ351">
        <v>0</v>
      </c>
      <c r="BA351">
        <v>351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CV351">
        <v>0</v>
      </c>
      <c r="CW351">
        <v>0</v>
      </c>
      <c r="CX351">
        <f>ROUND(Y351*Source!I482,7)</f>
        <v>0</v>
      </c>
      <c r="CY351">
        <f t="shared" si="130"/>
        <v>0</v>
      </c>
      <c r="CZ351">
        <f t="shared" si="131"/>
        <v>0</v>
      </c>
      <c r="DA351">
        <f t="shared" si="132"/>
        <v>1</v>
      </c>
      <c r="DB351">
        <f t="shared" si="133"/>
        <v>0</v>
      </c>
      <c r="DC351">
        <f t="shared" si="134"/>
        <v>0</v>
      </c>
      <c r="DD351" t="s">
        <v>3</v>
      </c>
      <c r="DE351" t="s">
        <v>3</v>
      </c>
      <c r="DF351">
        <f t="shared" ref="DF351:DF385" si="136">ROUND(ROUND(AE351,2)*CX351,2)</f>
        <v>0</v>
      </c>
      <c r="DG351">
        <f t="shared" si="128"/>
        <v>0</v>
      </c>
      <c r="DH351">
        <f t="shared" si="123"/>
        <v>0</v>
      </c>
      <c r="DI351">
        <f t="shared" si="124"/>
        <v>0</v>
      </c>
      <c r="DJ351">
        <f t="shared" si="135"/>
        <v>0</v>
      </c>
      <c r="DK351">
        <v>0</v>
      </c>
      <c r="DL351" t="s">
        <v>3</v>
      </c>
      <c r="DM351">
        <v>0</v>
      </c>
      <c r="DN351" t="s">
        <v>3</v>
      </c>
      <c r="DO351">
        <v>0</v>
      </c>
    </row>
    <row r="352" spans="1:119" x14ac:dyDescent="0.2">
      <c r="A352">
        <f>ROW(Source!A522)</f>
        <v>522</v>
      </c>
      <c r="B352">
        <v>32945098</v>
      </c>
      <c r="C352">
        <v>32953234</v>
      </c>
      <c r="D352">
        <v>25847973</v>
      </c>
      <c r="E352">
        <v>112</v>
      </c>
      <c r="F352">
        <v>1</v>
      </c>
      <c r="G352">
        <v>1</v>
      </c>
      <c r="H352">
        <v>1</v>
      </c>
      <c r="I352" t="s">
        <v>846</v>
      </c>
      <c r="J352" t="s">
        <v>3</v>
      </c>
      <c r="K352" t="s">
        <v>847</v>
      </c>
      <c r="L352">
        <v>1191</v>
      </c>
      <c r="N352">
        <v>1013</v>
      </c>
      <c r="O352" t="s">
        <v>848</v>
      </c>
      <c r="P352" t="s">
        <v>848</v>
      </c>
      <c r="Q352">
        <v>1</v>
      </c>
      <c r="W352">
        <v>0</v>
      </c>
      <c r="X352">
        <v>370475345</v>
      </c>
      <c r="Y352">
        <f t="shared" si="129"/>
        <v>17.8</v>
      </c>
      <c r="AA352">
        <v>0</v>
      </c>
      <c r="AB352">
        <v>0</v>
      </c>
      <c r="AC352">
        <v>0</v>
      </c>
      <c r="AD352">
        <v>398.99</v>
      </c>
      <c r="AE352">
        <v>0</v>
      </c>
      <c r="AF352">
        <v>0</v>
      </c>
      <c r="AG352">
        <v>0</v>
      </c>
      <c r="AH352">
        <v>398.99</v>
      </c>
      <c r="AI352">
        <v>1</v>
      </c>
      <c r="AJ352">
        <v>1</v>
      </c>
      <c r="AK352">
        <v>1</v>
      </c>
      <c r="AL352">
        <v>1</v>
      </c>
      <c r="AM352">
        <v>-2</v>
      </c>
      <c r="AN352">
        <v>0</v>
      </c>
      <c r="AO352">
        <v>0</v>
      </c>
      <c r="AP352">
        <v>0</v>
      </c>
      <c r="AQ352">
        <v>1</v>
      </c>
      <c r="AR352">
        <v>0</v>
      </c>
      <c r="AS352" t="s">
        <v>3</v>
      </c>
      <c r="AT352">
        <v>17.8</v>
      </c>
      <c r="AU352" t="s">
        <v>3</v>
      </c>
      <c r="AV352">
        <v>1</v>
      </c>
      <c r="AW352">
        <v>2</v>
      </c>
      <c r="AX352">
        <v>32953236</v>
      </c>
      <c r="AY352">
        <v>2</v>
      </c>
      <c r="AZ352">
        <v>131072</v>
      </c>
      <c r="BA352">
        <v>352</v>
      </c>
      <c r="BB352">
        <v>1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7102.0220000000008</v>
      </c>
      <c r="BN352">
        <v>17.8</v>
      </c>
      <c r="BO352">
        <v>0</v>
      </c>
      <c r="BP352">
        <v>1</v>
      </c>
      <c r="BQ352">
        <v>0</v>
      </c>
      <c r="BR352">
        <v>0</v>
      </c>
      <c r="BS352">
        <v>0</v>
      </c>
      <c r="BT352">
        <v>7102.0220000000008</v>
      </c>
      <c r="BU352">
        <v>17.8</v>
      </c>
      <c r="BV352">
        <v>0</v>
      </c>
      <c r="BW352">
        <v>1</v>
      </c>
      <c r="CU352">
        <f>ROUND(AT352*Source!I522*AH352*AL352,2)</f>
        <v>0</v>
      </c>
      <c r="CV352">
        <f>ROUND(Y352*Source!I522,7)</f>
        <v>0</v>
      </c>
      <c r="CW352">
        <v>0</v>
      </c>
      <c r="CX352">
        <f>ROUND(Y352*Source!I522,7)</f>
        <v>0</v>
      </c>
      <c r="CY352">
        <f>AD352</f>
        <v>398.99</v>
      </c>
      <c r="CZ352">
        <f>AH352</f>
        <v>398.99</v>
      </c>
      <c r="DA352">
        <f>AL352</f>
        <v>1</v>
      </c>
      <c r="DB352">
        <f t="shared" si="133"/>
        <v>7102.02</v>
      </c>
      <c r="DC352">
        <f t="shared" si="134"/>
        <v>0</v>
      </c>
      <c r="DD352" t="s">
        <v>3</v>
      </c>
      <c r="DE352" t="s">
        <v>3</v>
      </c>
      <c r="DF352">
        <f t="shared" si="136"/>
        <v>0</v>
      </c>
      <c r="DG352">
        <f t="shared" si="128"/>
        <v>0</v>
      </c>
      <c r="DH352">
        <f t="shared" si="123"/>
        <v>0</v>
      </c>
      <c r="DI352">
        <f t="shared" si="124"/>
        <v>0</v>
      </c>
      <c r="DJ352">
        <f>DI352</f>
        <v>0</v>
      </c>
      <c r="DK352">
        <v>1</v>
      </c>
      <c r="DL352" t="s">
        <v>3</v>
      </c>
      <c r="DM352">
        <v>0</v>
      </c>
      <c r="DN352" t="s">
        <v>3</v>
      </c>
      <c r="DO352">
        <v>0</v>
      </c>
    </row>
    <row r="353" spans="1:119" x14ac:dyDescent="0.2">
      <c r="A353">
        <f>ROW(Source!A523)</f>
        <v>523</v>
      </c>
      <c r="B353">
        <v>32945098</v>
      </c>
      <c r="C353">
        <v>32953237</v>
      </c>
      <c r="D353">
        <v>25847992</v>
      </c>
      <c r="E353">
        <v>112</v>
      </c>
      <c r="F353">
        <v>1</v>
      </c>
      <c r="G353">
        <v>1</v>
      </c>
      <c r="H353">
        <v>1</v>
      </c>
      <c r="I353" t="s">
        <v>856</v>
      </c>
      <c r="J353" t="s">
        <v>3</v>
      </c>
      <c r="K353" t="s">
        <v>857</v>
      </c>
      <c r="L353">
        <v>1191</v>
      </c>
      <c r="N353">
        <v>1013</v>
      </c>
      <c r="O353" t="s">
        <v>848</v>
      </c>
      <c r="P353" t="s">
        <v>848</v>
      </c>
      <c r="Q353">
        <v>1</v>
      </c>
      <c r="W353">
        <v>0</v>
      </c>
      <c r="X353">
        <v>-1833565283</v>
      </c>
      <c r="Y353">
        <f>(AT353*ROUND(1.15,7))</f>
        <v>43.400999999999996</v>
      </c>
      <c r="AA353">
        <v>0</v>
      </c>
      <c r="AB353">
        <v>0</v>
      </c>
      <c r="AC353">
        <v>0</v>
      </c>
      <c r="AD353">
        <v>435.6</v>
      </c>
      <c r="AE353">
        <v>0</v>
      </c>
      <c r="AF353">
        <v>0</v>
      </c>
      <c r="AG353">
        <v>0</v>
      </c>
      <c r="AH353">
        <v>435.6</v>
      </c>
      <c r="AI353">
        <v>1</v>
      </c>
      <c r="AJ353">
        <v>1</v>
      </c>
      <c r="AK353">
        <v>1</v>
      </c>
      <c r="AL353">
        <v>1</v>
      </c>
      <c r="AM353">
        <v>-2</v>
      </c>
      <c r="AN353">
        <v>0</v>
      </c>
      <c r="AO353">
        <v>0</v>
      </c>
      <c r="AP353">
        <v>1</v>
      </c>
      <c r="AQ353">
        <v>1</v>
      </c>
      <c r="AR353">
        <v>0</v>
      </c>
      <c r="AS353" t="s">
        <v>3</v>
      </c>
      <c r="AT353">
        <v>37.74</v>
      </c>
      <c r="AU353" t="s">
        <v>521</v>
      </c>
      <c r="AV353">
        <v>1</v>
      </c>
      <c r="AW353">
        <v>2</v>
      </c>
      <c r="AX353">
        <v>32953246</v>
      </c>
      <c r="AY353">
        <v>2</v>
      </c>
      <c r="AZ353">
        <v>131072</v>
      </c>
      <c r="BA353">
        <v>353</v>
      </c>
      <c r="BB353">
        <v>1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16439.544000000002</v>
      </c>
      <c r="BN353">
        <v>37.74</v>
      </c>
      <c r="BO353">
        <v>0</v>
      </c>
      <c r="BP353">
        <v>1</v>
      </c>
      <c r="BQ353">
        <v>0</v>
      </c>
      <c r="BR353">
        <v>0</v>
      </c>
      <c r="BS353">
        <v>0</v>
      </c>
      <c r="BT353">
        <v>18905.475599999998</v>
      </c>
      <c r="BU353">
        <v>43.400999999999996</v>
      </c>
      <c r="BV353">
        <v>0</v>
      </c>
      <c r="BW353">
        <v>1</v>
      </c>
      <c r="CU353">
        <f>ROUND(AT353*Source!I523*AH353*AL353,2)</f>
        <v>0</v>
      </c>
      <c r="CV353">
        <f>ROUND(Y353*Source!I523,7)</f>
        <v>0</v>
      </c>
      <c r="CW353">
        <v>0</v>
      </c>
      <c r="CX353">
        <f>ROUND(Y353*Source!I523,7)</f>
        <v>0</v>
      </c>
      <c r="CY353">
        <f>AD353</f>
        <v>435.6</v>
      </c>
      <c r="CZ353">
        <f>AH353</f>
        <v>435.6</v>
      </c>
      <c r="DA353">
        <f>AL353</f>
        <v>1</v>
      </c>
      <c r="DB353">
        <f>ROUND((ROUND(AT353*CZ353,2)*ROUND(1.15,7)),6)</f>
        <v>18905.471000000001</v>
      </c>
      <c r="DC353">
        <f>ROUND((ROUND(AT353*AG353,2)*ROUND(1.15,7)),6)</f>
        <v>0</v>
      </c>
      <c r="DD353" t="s">
        <v>3</v>
      </c>
      <c r="DE353" t="s">
        <v>3</v>
      </c>
      <c r="DF353">
        <f t="shared" si="136"/>
        <v>0</v>
      </c>
      <c r="DG353">
        <f t="shared" si="128"/>
        <v>0</v>
      </c>
      <c r="DH353">
        <f t="shared" si="123"/>
        <v>0</v>
      </c>
      <c r="DI353">
        <f t="shared" si="124"/>
        <v>0</v>
      </c>
      <c r="DJ353">
        <f>DI353</f>
        <v>0</v>
      </c>
      <c r="DK353">
        <v>1</v>
      </c>
      <c r="DL353" t="s">
        <v>3</v>
      </c>
      <c r="DM353">
        <v>0</v>
      </c>
      <c r="DN353" t="s">
        <v>3</v>
      </c>
      <c r="DO353">
        <v>0</v>
      </c>
    </row>
    <row r="354" spans="1:119" x14ac:dyDescent="0.2">
      <c r="A354">
        <f>ROW(Source!A523)</f>
        <v>523</v>
      </c>
      <c r="B354">
        <v>32945098</v>
      </c>
      <c r="C354">
        <v>32953237</v>
      </c>
      <c r="D354">
        <v>25847946</v>
      </c>
      <c r="E354">
        <v>112</v>
      </c>
      <c r="F354">
        <v>1</v>
      </c>
      <c r="G354">
        <v>1</v>
      </c>
      <c r="H354">
        <v>1</v>
      </c>
      <c r="I354" t="s">
        <v>849</v>
      </c>
      <c r="J354" t="s">
        <v>3</v>
      </c>
      <c r="K354" t="s">
        <v>850</v>
      </c>
      <c r="L354">
        <v>1191</v>
      </c>
      <c r="N354">
        <v>1013</v>
      </c>
      <c r="O354" t="s">
        <v>848</v>
      </c>
      <c r="P354" t="s">
        <v>848</v>
      </c>
      <c r="Q354">
        <v>1</v>
      </c>
      <c r="W354">
        <v>0</v>
      </c>
      <c r="X354">
        <v>-1417349443</v>
      </c>
      <c r="Y354">
        <f>(AT354*ROUND(1.25,7))</f>
        <v>1.2375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1</v>
      </c>
      <c r="AJ354">
        <v>1</v>
      </c>
      <c r="AK354">
        <v>1</v>
      </c>
      <c r="AL354">
        <v>1</v>
      </c>
      <c r="AM354">
        <v>-2</v>
      </c>
      <c r="AN354">
        <v>0</v>
      </c>
      <c r="AO354">
        <v>0</v>
      </c>
      <c r="AP354">
        <v>1</v>
      </c>
      <c r="AQ354">
        <v>1</v>
      </c>
      <c r="AR354">
        <v>0</v>
      </c>
      <c r="AS354" t="s">
        <v>3</v>
      </c>
      <c r="AT354">
        <v>0.99</v>
      </c>
      <c r="AU354" t="s">
        <v>520</v>
      </c>
      <c r="AV354">
        <v>2</v>
      </c>
      <c r="AW354">
        <v>2</v>
      </c>
      <c r="AX354">
        <v>32953247</v>
      </c>
      <c r="AY354">
        <v>1</v>
      </c>
      <c r="AZ354">
        <v>0</v>
      </c>
      <c r="BA354">
        <v>354</v>
      </c>
      <c r="BB354">
        <v>1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CV354">
        <v>0</v>
      </c>
      <c r="CW354">
        <v>0</v>
      </c>
      <c r="CX354">
        <f>ROUND(Y354*Source!I523,7)</f>
        <v>0</v>
      </c>
      <c r="CY354">
        <f>AD354</f>
        <v>0</v>
      </c>
      <c r="CZ354">
        <f>AH354</f>
        <v>0</v>
      </c>
      <c r="DA354">
        <f>AL354</f>
        <v>1</v>
      </c>
      <c r="DB354">
        <f>ROUND((ROUND(AT354*CZ354,2)*ROUND(1.25,7)),6)</f>
        <v>0</v>
      </c>
      <c r="DC354">
        <f>ROUND((ROUND(AT354*AG354,2)*ROUND(1.25,7)),6)</f>
        <v>0</v>
      </c>
      <c r="DD354" t="s">
        <v>3</v>
      </c>
      <c r="DE354" t="s">
        <v>3</v>
      </c>
      <c r="DF354">
        <f t="shared" si="136"/>
        <v>0</v>
      </c>
      <c r="DG354">
        <f t="shared" si="128"/>
        <v>0</v>
      </c>
      <c r="DH354">
        <f t="shared" si="123"/>
        <v>0</v>
      </c>
      <c r="DI354">
        <f t="shared" si="124"/>
        <v>0</v>
      </c>
      <c r="DJ354">
        <f>DI354</f>
        <v>0</v>
      </c>
      <c r="DK354">
        <v>0</v>
      </c>
      <c r="DL354" t="s">
        <v>3</v>
      </c>
      <c r="DM354">
        <v>0</v>
      </c>
      <c r="DN354" t="s">
        <v>3</v>
      </c>
      <c r="DO354">
        <v>0</v>
      </c>
    </row>
    <row r="355" spans="1:119" x14ac:dyDescent="0.2">
      <c r="A355">
        <f>ROW(Source!A523)</f>
        <v>523</v>
      </c>
      <c r="B355">
        <v>32945098</v>
      </c>
      <c r="C355">
        <v>32953237</v>
      </c>
      <c r="D355">
        <v>30529096</v>
      </c>
      <c r="E355">
        <v>1</v>
      </c>
      <c r="F355">
        <v>1</v>
      </c>
      <c r="G355">
        <v>1</v>
      </c>
      <c r="H355">
        <v>2</v>
      </c>
      <c r="I355" t="s">
        <v>944</v>
      </c>
      <c r="J355" t="s">
        <v>945</v>
      </c>
      <c r="K355" t="s">
        <v>946</v>
      </c>
      <c r="L355">
        <v>1368</v>
      </c>
      <c r="N355">
        <v>1011</v>
      </c>
      <c r="O355" t="s">
        <v>854</v>
      </c>
      <c r="P355" t="s">
        <v>854</v>
      </c>
      <c r="Q355">
        <v>1</v>
      </c>
      <c r="W355">
        <v>0</v>
      </c>
      <c r="X355">
        <v>-318968462</v>
      </c>
      <c r="Y355">
        <f>(AT355*ROUND(1.25,7))</f>
        <v>2.5000000000000001E-2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1</v>
      </c>
      <c r="AJ355">
        <v>1</v>
      </c>
      <c r="AK355">
        <v>1</v>
      </c>
      <c r="AL355">
        <v>1</v>
      </c>
      <c r="AM355">
        <v>0</v>
      </c>
      <c r="AN355">
        <v>0</v>
      </c>
      <c r="AO355">
        <v>0</v>
      </c>
      <c r="AP355">
        <v>1</v>
      </c>
      <c r="AQ355">
        <v>1</v>
      </c>
      <c r="AR355">
        <v>0</v>
      </c>
      <c r="AS355" t="s">
        <v>3</v>
      </c>
      <c r="AT355">
        <v>0.02</v>
      </c>
      <c r="AU355" t="s">
        <v>520</v>
      </c>
      <c r="AV355">
        <v>1</v>
      </c>
      <c r="AW355">
        <v>2</v>
      </c>
      <c r="AX355">
        <v>32953248</v>
      </c>
      <c r="AY355">
        <v>1</v>
      </c>
      <c r="AZ355">
        <v>0</v>
      </c>
      <c r="BA355">
        <v>355</v>
      </c>
      <c r="BB355">
        <v>1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0.02</v>
      </c>
      <c r="BP355">
        <v>1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2.5000000000000001E-2</v>
      </c>
      <c r="BW355">
        <v>1</v>
      </c>
      <c r="CV355">
        <v>0</v>
      </c>
      <c r="CW355">
        <f>ROUND(Y355*Source!I523*DO355,7)</f>
        <v>0</v>
      </c>
      <c r="CX355">
        <f>ROUND(Y355*Source!I523,7)</f>
        <v>0</v>
      </c>
      <c r="CY355">
        <f>AB355</f>
        <v>0</v>
      </c>
      <c r="CZ355">
        <f>AF355</f>
        <v>0</v>
      </c>
      <c r="DA355">
        <f>AJ355</f>
        <v>1</v>
      </c>
      <c r="DB355">
        <f>ROUND((ROUND(AT355*CZ355,2)*ROUND(1.25,7)),6)</f>
        <v>0</v>
      </c>
      <c r="DC355">
        <f>ROUND((ROUND(AT355*AG355,2)*ROUND(1.25,7)),6)</f>
        <v>0</v>
      </c>
      <c r="DD355" t="s">
        <v>3</v>
      </c>
      <c r="DE355" t="s">
        <v>3</v>
      </c>
      <c r="DF355">
        <f t="shared" si="136"/>
        <v>0</v>
      </c>
      <c r="DG355">
        <f t="shared" si="128"/>
        <v>0</v>
      </c>
      <c r="DH355">
        <f t="shared" si="123"/>
        <v>0</v>
      </c>
      <c r="DI355">
        <f t="shared" si="124"/>
        <v>0</v>
      </c>
      <c r="DJ355">
        <f>DG355+DH355</f>
        <v>0</v>
      </c>
      <c r="DK355">
        <v>0</v>
      </c>
      <c r="DL355" t="s">
        <v>947</v>
      </c>
      <c r="DM355">
        <v>5</v>
      </c>
      <c r="DN355" t="s">
        <v>848</v>
      </c>
      <c r="DO355">
        <v>1</v>
      </c>
    </row>
    <row r="356" spans="1:119" x14ac:dyDescent="0.2">
      <c r="A356">
        <f>ROW(Source!A523)</f>
        <v>523</v>
      </c>
      <c r="B356">
        <v>32945098</v>
      </c>
      <c r="C356">
        <v>32953237</v>
      </c>
      <c r="D356">
        <v>30529126</v>
      </c>
      <c r="E356">
        <v>1</v>
      </c>
      <c r="F356">
        <v>1</v>
      </c>
      <c r="G356">
        <v>1</v>
      </c>
      <c r="H356">
        <v>2</v>
      </c>
      <c r="I356" t="s">
        <v>851</v>
      </c>
      <c r="J356" t="s">
        <v>852</v>
      </c>
      <c r="K356" t="s">
        <v>853</v>
      </c>
      <c r="L356">
        <v>1368</v>
      </c>
      <c r="N356">
        <v>1011</v>
      </c>
      <c r="O356" t="s">
        <v>854</v>
      </c>
      <c r="P356" t="s">
        <v>854</v>
      </c>
      <c r="Q356">
        <v>1</v>
      </c>
      <c r="W356">
        <v>0</v>
      </c>
      <c r="X356">
        <v>-989791600</v>
      </c>
      <c r="Y356">
        <f>(AT356*ROUND(1.25,7))</f>
        <v>0.27500000000000002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1</v>
      </c>
      <c r="AJ356">
        <v>1</v>
      </c>
      <c r="AK356">
        <v>1</v>
      </c>
      <c r="AL356">
        <v>1</v>
      </c>
      <c r="AM356">
        <v>0</v>
      </c>
      <c r="AN356">
        <v>0</v>
      </c>
      <c r="AO356">
        <v>0</v>
      </c>
      <c r="AP356">
        <v>1</v>
      </c>
      <c r="AQ356">
        <v>1</v>
      </c>
      <c r="AR356">
        <v>0</v>
      </c>
      <c r="AS356" t="s">
        <v>3</v>
      </c>
      <c r="AT356">
        <v>0.22</v>
      </c>
      <c r="AU356" t="s">
        <v>520</v>
      </c>
      <c r="AV356">
        <v>1</v>
      </c>
      <c r="AW356">
        <v>2</v>
      </c>
      <c r="AX356">
        <v>32953249</v>
      </c>
      <c r="AY356">
        <v>1</v>
      </c>
      <c r="AZ356">
        <v>0</v>
      </c>
      <c r="BA356">
        <v>356</v>
      </c>
      <c r="BB356">
        <v>1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0.22</v>
      </c>
      <c r="BP356">
        <v>1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0.27500000000000002</v>
      </c>
      <c r="BW356">
        <v>1</v>
      </c>
      <c r="CV356">
        <v>0</v>
      </c>
      <c r="CW356">
        <f>ROUND(Y356*Source!I523*DO356,7)</f>
        <v>0</v>
      </c>
      <c r="CX356">
        <f>ROUND(Y356*Source!I523,7)</f>
        <v>0</v>
      </c>
      <c r="CY356">
        <f>AB356</f>
        <v>0</v>
      </c>
      <c r="CZ356">
        <f>AF356</f>
        <v>0</v>
      </c>
      <c r="DA356">
        <f>AJ356</f>
        <v>1</v>
      </c>
      <c r="DB356">
        <f>ROUND((ROUND(AT356*CZ356,2)*ROUND(1.25,7)),6)</f>
        <v>0</v>
      </c>
      <c r="DC356">
        <f>ROUND((ROUND(AT356*AG356,2)*ROUND(1.25,7)),6)</f>
        <v>0</v>
      </c>
      <c r="DD356" t="s">
        <v>3</v>
      </c>
      <c r="DE356" t="s">
        <v>3</v>
      </c>
      <c r="DF356">
        <f t="shared" si="136"/>
        <v>0</v>
      </c>
      <c r="DG356">
        <f t="shared" si="128"/>
        <v>0</v>
      </c>
      <c r="DH356">
        <f t="shared" si="123"/>
        <v>0</v>
      </c>
      <c r="DI356">
        <f t="shared" si="124"/>
        <v>0</v>
      </c>
      <c r="DJ356">
        <f>DG356+DH356</f>
        <v>0</v>
      </c>
      <c r="DK356">
        <v>0</v>
      </c>
      <c r="DL356" t="s">
        <v>855</v>
      </c>
      <c r="DM356">
        <v>3</v>
      </c>
      <c r="DN356" t="s">
        <v>848</v>
      </c>
      <c r="DO356">
        <v>1</v>
      </c>
    </row>
    <row r="357" spans="1:119" x14ac:dyDescent="0.2">
      <c r="A357">
        <f>ROW(Source!A523)</f>
        <v>523</v>
      </c>
      <c r="B357">
        <v>32945098</v>
      </c>
      <c r="C357">
        <v>32953237</v>
      </c>
      <c r="D357">
        <v>30529230</v>
      </c>
      <c r="E357">
        <v>1</v>
      </c>
      <c r="F357">
        <v>1</v>
      </c>
      <c r="G357">
        <v>1</v>
      </c>
      <c r="H357">
        <v>2</v>
      </c>
      <c r="I357" t="s">
        <v>948</v>
      </c>
      <c r="J357" t="s">
        <v>949</v>
      </c>
      <c r="K357" t="s">
        <v>950</v>
      </c>
      <c r="L357">
        <v>1368</v>
      </c>
      <c r="N357">
        <v>1011</v>
      </c>
      <c r="O357" t="s">
        <v>854</v>
      </c>
      <c r="P357" t="s">
        <v>854</v>
      </c>
      <c r="Q357">
        <v>1</v>
      </c>
      <c r="W357">
        <v>0</v>
      </c>
      <c r="X357">
        <v>-21182267</v>
      </c>
      <c r="Y357">
        <f>(AT357*ROUND(1.25,7))</f>
        <v>0.9375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1</v>
      </c>
      <c r="AJ357">
        <v>1</v>
      </c>
      <c r="AK357">
        <v>1</v>
      </c>
      <c r="AL357">
        <v>1</v>
      </c>
      <c r="AM357">
        <v>0</v>
      </c>
      <c r="AN357">
        <v>0</v>
      </c>
      <c r="AO357">
        <v>0</v>
      </c>
      <c r="AP357">
        <v>1</v>
      </c>
      <c r="AQ357">
        <v>1</v>
      </c>
      <c r="AR357">
        <v>0</v>
      </c>
      <c r="AS357" t="s">
        <v>3</v>
      </c>
      <c r="AT357">
        <v>0.75</v>
      </c>
      <c r="AU357" t="s">
        <v>520</v>
      </c>
      <c r="AV357">
        <v>1</v>
      </c>
      <c r="AW357">
        <v>2</v>
      </c>
      <c r="AX357">
        <v>32953250</v>
      </c>
      <c r="AY357">
        <v>1</v>
      </c>
      <c r="AZ357">
        <v>0</v>
      </c>
      <c r="BA357">
        <v>357</v>
      </c>
      <c r="BB357">
        <v>1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0.75</v>
      </c>
      <c r="BP357">
        <v>1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0.9375</v>
      </c>
      <c r="BW357">
        <v>1</v>
      </c>
      <c r="CV357">
        <v>0</v>
      </c>
      <c r="CW357">
        <f>ROUND(Y357*Source!I523*DO357,7)</f>
        <v>0</v>
      </c>
      <c r="CX357">
        <f>ROUND(Y357*Source!I523,7)</f>
        <v>0</v>
      </c>
      <c r="CY357">
        <f>AB357</f>
        <v>0</v>
      </c>
      <c r="CZ357">
        <f>AF357</f>
        <v>0</v>
      </c>
      <c r="DA357">
        <f>AJ357</f>
        <v>1</v>
      </c>
      <c r="DB357">
        <f>ROUND((ROUND(AT357*CZ357,2)*ROUND(1.25,7)),6)</f>
        <v>0</v>
      </c>
      <c r="DC357">
        <f>ROUND((ROUND(AT357*AG357,2)*ROUND(1.25,7)),6)</f>
        <v>0</v>
      </c>
      <c r="DD357" t="s">
        <v>3</v>
      </c>
      <c r="DE357" t="s">
        <v>3</v>
      </c>
      <c r="DF357">
        <f t="shared" si="136"/>
        <v>0</v>
      </c>
      <c r="DG357">
        <f t="shared" si="128"/>
        <v>0</v>
      </c>
      <c r="DH357">
        <f t="shared" si="123"/>
        <v>0</v>
      </c>
      <c r="DI357">
        <f t="shared" si="124"/>
        <v>0</v>
      </c>
      <c r="DJ357">
        <f>DG357+DH357</f>
        <v>0</v>
      </c>
      <c r="DK357">
        <v>0</v>
      </c>
      <c r="DL357" t="s">
        <v>855</v>
      </c>
      <c r="DM357">
        <v>3</v>
      </c>
      <c r="DN357" t="s">
        <v>848</v>
      </c>
      <c r="DO357">
        <v>1</v>
      </c>
    </row>
    <row r="358" spans="1:119" x14ac:dyDescent="0.2">
      <c r="A358">
        <f>ROW(Source!A523)</f>
        <v>523</v>
      </c>
      <c r="B358">
        <v>32945098</v>
      </c>
      <c r="C358">
        <v>32953237</v>
      </c>
      <c r="D358">
        <v>30481840</v>
      </c>
      <c r="E358">
        <v>1</v>
      </c>
      <c r="F358">
        <v>1</v>
      </c>
      <c r="G358">
        <v>1</v>
      </c>
      <c r="H358">
        <v>3</v>
      </c>
      <c r="I358" t="s">
        <v>951</v>
      </c>
      <c r="J358" t="s">
        <v>952</v>
      </c>
      <c r="K358" t="s">
        <v>953</v>
      </c>
      <c r="L358">
        <v>1339</v>
      </c>
      <c r="N358">
        <v>1007</v>
      </c>
      <c r="O358" t="s">
        <v>639</v>
      </c>
      <c r="P358" t="s">
        <v>639</v>
      </c>
      <c r="Q358">
        <v>1</v>
      </c>
      <c r="W358">
        <v>0</v>
      </c>
      <c r="X358">
        <v>-2108704274</v>
      </c>
      <c r="Y358">
        <f>AT358</f>
        <v>0.54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1</v>
      </c>
      <c r="AJ358">
        <v>1</v>
      </c>
      <c r="AK358">
        <v>1</v>
      </c>
      <c r="AL358">
        <v>1</v>
      </c>
      <c r="AM358">
        <v>0</v>
      </c>
      <c r="AN358">
        <v>0</v>
      </c>
      <c r="AO358">
        <v>0</v>
      </c>
      <c r="AP358">
        <v>0</v>
      </c>
      <c r="AQ358">
        <v>1</v>
      </c>
      <c r="AR358">
        <v>0</v>
      </c>
      <c r="AS358" t="s">
        <v>3</v>
      </c>
      <c r="AT358">
        <v>0.54</v>
      </c>
      <c r="AU358" t="s">
        <v>3</v>
      </c>
      <c r="AV358">
        <v>0</v>
      </c>
      <c r="AW358">
        <v>2</v>
      </c>
      <c r="AX358">
        <v>32953251</v>
      </c>
      <c r="AY358">
        <v>1</v>
      </c>
      <c r="AZ358">
        <v>0</v>
      </c>
      <c r="BA358">
        <v>358</v>
      </c>
      <c r="BB358">
        <v>1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CV358">
        <v>0</v>
      </c>
      <c r="CW358">
        <v>0</v>
      </c>
      <c r="CX358">
        <f>ROUND(Y358*Source!I523,7)</f>
        <v>0</v>
      </c>
      <c r="CY358">
        <f>AA358</f>
        <v>0</v>
      </c>
      <c r="CZ358">
        <f>AE358</f>
        <v>0</v>
      </c>
      <c r="DA358">
        <f>AI358</f>
        <v>1</v>
      </c>
      <c r="DB358">
        <f>ROUND(ROUND(AT358*CZ358,2),6)</f>
        <v>0</v>
      </c>
      <c r="DC358">
        <f>ROUND(ROUND(AT358*AG358,2),6)</f>
        <v>0</v>
      </c>
      <c r="DD358" t="s">
        <v>3</v>
      </c>
      <c r="DE358" t="s">
        <v>3</v>
      </c>
      <c r="DF358">
        <f t="shared" si="136"/>
        <v>0</v>
      </c>
      <c r="DG358">
        <f t="shared" si="128"/>
        <v>0</v>
      </c>
      <c r="DH358">
        <f t="shared" si="123"/>
        <v>0</v>
      </c>
      <c r="DI358">
        <f t="shared" si="124"/>
        <v>0</v>
      </c>
      <c r="DJ358">
        <f>DF358</f>
        <v>0</v>
      </c>
      <c r="DK358">
        <v>0</v>
      </c>
      <c r="DL358" t="s">
        <v>3</v>
      </c>
      <c r="DM358">
        <v>0</v>
      </c>
      <c r="DN358" t="s">
        <v>3</v>
      </c>
      <c r="DO358">
        <v>0</v>
      </c>
    </row>
    <row r="359" spans="1:119" x14ac:dyDescent="0.2">
      <c r="A359">
        <f>ROW(Source!A523)</f>
        <v>523</v>
      </c>
      <c r="B359">
        <v>32945098</v>
      </c>
      <c r="C359">
        <v>32953237</v>
      </c>
      <c r="D359">
        <v>30412301</v>
      </c>
      <c r="E359">
        <v>112</v>
      </c>
      <c r="F359">
        <v>1</v>
      </c>
      <c r="G359">
        <v>1</v>
      </c>
      <c r="H359">
        <v>3</v>
      </c>
      <c r="I359" t="s">
        <v>282</v>
      </c>
      <c r="J359" t="s">
        <v>3</v>
      </c>
      <c r="K359" t="s">
        <v>283</v>
      </c>
      <c r="L359">
        <v>1348</v>
      </c>
      <c r="N359">
        <v>1009</v>
      </c>
      <c r="O359" t="s">
        <v>33</v>
      </c>
      <c r="P359" t="s">
        <v>33</v>
      </c>
      <c r="Q359">
        <v>1000</v>
      </c>
      <c r="W359">
        <v>0</v>
      </c>
      <c r="X359">
        <v>1880203204</v>
      </c>
      <c r="Y359">
        <f>AT359</f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1</v>
      </c>
      <c r="AJ359">
        <v>1</v>
      </c>
      <c r="AK359">
        <v>1</v>
      </c>
      <c r="AL359">
        <v>1</v>
      </c>
      <c r="AM359">
        <v>0</v>
      </c>
      <c r="AN359">
        <v>1</v>
      </c>
      <c r="AO359">
        <v>0</v>
      </c>
      <c r="AP359">
        <v>0</v>
      </c>
      <c r="AQ359">
        <v>0</v>
      </c>
      <c r="AR359">
        <v>0</v>
      </c>
      <c r="AS359" t="s">
        <v>3</v>
      </c>
      <c r="AT359">
        <v>0</v>
      </c>
      <c r="AU359" t="s">
        <v>3</v>
      </c>
      <c r="AV359">
        <v>0</v>
      </c>
      <c r="AW359">
        <v>2</v>
      </c>
      <c r="AX359">
        <v>32953252</v>
      </c>
      <c r="AY359">
        <v>1</v>
      </c>
      <c r="AZ359">
        <v>0</v>
      </c>
      <c r="BA359">
        <v>359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CV359">
        <v>0</v>
      </c>
      <c r="CW359">
        <v>0</v>
      </c>
      <c r="CX359">
        <f>ROUND(Y359*Source!I523,7)</f>
        <v>0</v>
      </c>
      <c r="CY359">
        <f>AA359</f>
        <v>0</v>
      </c>
      <c r="CZ359">
        <f>AE359</f>
        <v>0</v>
      </c>
      <c r="DA359">
        <f>AI359</f>
        <v>1</v>
      </c>
      <c r="DB359">
        <f>ROUND(ROUND(AT359*CZ359,2),6)</f>
        <v>0</v>
      </c>
      <c r="DC359">
        <f>ROUND(ROUND(AT359*AG359,2),6)</f>
        <v>0</v>
      </c>
      <c r="DD359" t="s">
        <v>3</v>
      </c>
      <c r="DE359" t="s">
        <v>3</v>
      </c>
      <c r="DF359">
        <f t="shared" si="136"/>
        <v>0</v>
      </c>
      <c r="DG359">
        <f t="shared" si="128"/>
        <v>0</v>
      </c>
      <c r="DH359">
        <f t="shared" si="123"/>
        <v>0</v>
      </c>
      <c r="DI359">
        <f t="shared" si="124"/>
        <v>0</v>
      </c>
      <c r="DJ359">
        <f>DF359</f>
        <v>0</v>
      </c>
      <c r="DK359">
        <v>0</v>
      </c>
      <c r="DL359" t="s">
        <v>3</v>
      </c>
      <c r="DM359">
        <v>0</v>
      </c>
      <c r="DN359" t="s">
        <v>3</v>
      </c>
      <c r="DO359">
        <v>0</v>
      </c>
    </row>
    <row r="360" spans="1:119" x14ac:dyDescent="0.2">
      <c r="A360">
        <f>ROW(Source!A523)</f>
        <v>523</v>
      </c>
      <c r="B360">
        <v>32945098</v>
      </c>
      <c r="C360">
        <v>32953237</v>
      </c>
      <c r="D360">
        <v>30414724</v>
      </c>
      <c r="E360">
        <v>112</v>
      </c>
      <c r="F360">
        <v>1</v>
      </c>
      <c r="G360">
        <v>1</v>
      </c>
      <c r="H360">
        <v>3</v>
      </c>
      <c r="I360" t="s">
        <v>285</v>
      </c>
      <c r="J360" t="s">
        <v>3</v>
      </c>
      <c r="K360" t="s">
        <v>191</v>
      </c>
      <c r="L360">
        <v>1348</v>
      </c>
      <c r="N360">
        <v>1009</v>
      </c>
      <c r="O360" t="s">
        <v>33</v>
      </c>
      <c r="P360" t="s">
        <v>33</v>
      </c>
      <c r="Q360">
        <v>1000</v>
      </c>
      <c r="W360">
        <v>0</v>
      </c>
      <c r="X360">
        <v>-1212923053</v>
      </c>
      <c r="Y360">
        <f>AT360</f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1</v>
      </c>
      <c r="AJ360">
        <v>1</v>
      </c>
      <c r="AK360">
        <v>1</v>
      </c>
      <c r="AL360">
        <v>1</v>
      </c>
      <c r="AM360">
        <v>0</v>
      </c>
      <c r="AN360">
        <v>1</v>
      </c>
      <c r="AO360">
        <v>0</v>
      </c>
      <c r="AP360">
        <v>0</v>
      </c>
      <c r="AQ360">
        <v>0</v>
      </c>
      <c r="AR360">
        <v>0</v>
      </c>
      <c r="AS360" t="s">
        <v>3</v>
      </c>
      <c r="AT360">
        <v>0</v>
      </c>
      <c r="AU360" t="s">
        <v>3</v>
      </c>
      <c r="AV360">
        <v>0</v>
      </c>
      <c r="AW360">
        <v>2</v>
      </c>
      <c r="AX360">
        <v>32953253</v>
      </c>
      <c r="AY360">
        <v>1</v>
      </c>
      <c r="AZ360">
        <v>0</v>
      </c>
      <c r="BA360">
        <v>360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CV360">
        <v>0</v>
      </c>
      <c r="CW360">
        <v>0</v>
      </c>
      <c r="CX360">
        <f>ROUND(Y360*Source!I523,7)</f>
        <v>0</v>
      </c>
      <c r="CY360">
        <f>AA360</f>
        <v>0</v>
      </c>
      <c r="CZ360">
        <f>AE360</f>
        <v>0</v>
      </c>
      <c r="DA360">
        <f>AI360</f>
        <v>1</v>
      </c>
      <c r="DB360">
        <f>ROUND(ROUND(AT360*CZ360,2),6)</f>
        <v>0</v>
      </c>
      <c r="DC360">
        <f>ROUND(ROUND(AT360*AG360,2),6)</f>
        <v>0</v>
      </c>
      <c r="DD360" t="s">
        <v>3</v>
      </c>
      <c r="DE360" t="s">
        <v>3</v>
      </c>
      <c r="DF360">
        <f t="shared" si="136"/>
        <v>0</v>
      </c>
      <c r="DG360">
        <f t="shared" si="128"/>
        <v>0</v>
      </c>
      <c r="DH360">
        <f t="shared" si="123"/>
        <v>0</v>
      </c>
      <c r="DI360">
        <f t="shared" si="124"/>
        <v>0</v>
      </c>
      <c r="DJ360">
        <f>DF360</f>
        <v>0</v>
      </c>
      <c r="DK360">
        <v>0</v>
      </c>
      <c r="DL360" t="s">
        <v>3</v>
      </c>
      <c r="DM360">
        <v>0</v>
      </c>
      <c r="DN360" t="s">
        <v>3</v>
      </c>
      <c r="DO360">
        <v>0</v>
      </c>
    </row>
    <row r="361" spans="1:119" x14ac:dyDescent="0.2">
      <c r="A361">
        <f>ROW(Source!A528)</f>
        <v>528</v>
      </c>
      <c r="B361">
        <v>32945098</v>
      </c>
      <c r="C361">
        <v>32953258</v>
      </c>
      <c r="D361">
        <v>25847998</v>
      </c>
      <c r="E361">
        <v>112</v>
      </c>
      <c r="F361">
        <v>1</v>
      </c>
      <c r="G361">
        <v>1</v>
      </c>
      <c r="H361">
        <v>1</v>
      </c>
      <c r="I361" t="s">
        <v>960</v>
      </c>
      <c r="J361" t="s">
        <v>3</v>
      </c>
      <c r="K361" t="s">
        <v>961</v>
      </c>
      <c r="L361">
        <v>1191</v>
      </c>
      <c r="N361">
        <v>1013</v>
      </c>
      <c r="O361" t="s">
        <v>848</v>
      </c>
      <c r="P361" t="s">
        <v>848</v>
      </c>
      <c r="Q361">
        <v>1</v>
      </c>
      <c r="W361">
        <v>0</v>
      </c>
      <c r="X361">
        <v>32079103</v>
      </c>
      <c r="Y361">
        <f>(AT361*ROUND(1.15,7))</f>
        <v>45.97699999999999</v>
      </c>
      <c r="AA361">
        <v>0</v>
      </c>
      <c r="AB361">
        <v>0</v>
      </c>
      <c r="AC361">
        <v>0</v>
      </c>
      <c r="AD361">
        <v>452.07</v>
      </c>
      <c r="AE361">
        <v>0</v>
      </c>
      <c r="AF361">
        <v>0</v>
      </c>
      <c r="AG361">
        <v>0</v>
      </c>
      <c r="AH361">
        <v>452.07</v>
      </c>
      <c r="AI361">
        <v>1</v>
      </c>
      <c r="AJ361">
        <v>1</v>
      </c>
      <c r="AK361">
        <v>1</v>
      </c>
      <c r="AL361">
        <v>1</v>
      </c>
      <c r="AM361">
        <v>-2</v>
      </c>
      <c r="AN361">
        <v>0</v>
      </c>
      <c r="AO361">
        <v>0</v>
      </c>
      <c r="AP361">
        <v>1</v>
      </c>
      <c r="AQ361">
        <v>1</v>
      </c>
      <c r="AR361">
        <v>0</v>
      </c>
      <c r="AS361" t="s">
        <v>3</v>
      </c>
      <c r="AT361">
        <v>39.979999999999997</v>
      </c>
      <c r="AU361" t="s">
        <v>521</v>
      </c>
      <c r="AV361">
        <v>1</v>
      </c>
      <c r="AW361">
        <v>2</v>
      </c>
      <c r="AX361">
        <v>32953268</v>
      </c>
      <c r="AY361">
        <v>2</v>
      </c>
      <c r="AZ361">
        <v>131072</v>
      </c>
      <c r="BA361">
        <v>361</v>
      </c>
      <c r="BB361">
        <v>1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18073.758599999997</v>
      </c>
      <c r="BN361">
        <v>39.979999999999997</v>
      </c>
      <c r="BO361">
        <v>0</v>
      </c>
      <c r="BP361">
        <v>1</v>
      </c>
      <c r="BQ361">
        <v>0</v>
      </c>
      <c r="BR361">
        <v>0</v>
      </c>
      <c r="BS361">
        <v>0</v>
      </c>
      <c r="BT361">
        <v>20784.822389999994</v>
      </c>
      <c r="BU361">
        <v>45.97699999999999</v>
      </c>
      <c r="BV361">
        <v>0</v>
      </c>
      <c r="BW361">
        <v>1</v>
      </c>
      <c r="CU361">
        <f>ROUND(AT361*Source!I528*AH361*AL361,2)</f>
        <v>0</v>
      </c>
      <c r="CV361">
        <f>ROUND(Y361*Source!I528,7)</f>
        <v>0</v>
      </c>
      <c r="CW361">
        <v>0</v>
      </c>
      <c r="CX361">
        <f>ROUND(Y361*Source!I528,7)</f>
        <v>0</v>
      </c>
      <c r="CY361">
        <f>AD361</f>
        <v>452.07</v>
      </c>
      <c r="CZ361">
        <f>AH361</f>
        <v>452.07</v>
      </c>
      <c r="DA361">
        <f>AL361</f>
        <v>1</v>
      </c>
      <c r="DB361">
        <f>ROUND((ROUND(AT361*CZ361,2)*ROUND(1.15,7)),6)</f>
        <v>20784.824000000001</v>
      </c>
      <c r="DC361">
        <f>ROUND((ROUND(AT361*AG361,2)*ROUND(1.15,7)),6)</f>
        <v>0</v>
      </c>
      <c r="DD361" t="s">
        <v>3</v>
      </c>
      <c r="DE361" t="s">
        <v>3</v>
      </c>
      <c r="DF361">
        <f t="shared" si="136"/>
        <v>0</v>
      </c>
      <c r="DG361">
        <f t="shared" si="128"/>
        <v>0</v>
      </c>
      <c r="DH361">
        <f t="shared" si="123"/>
        <v>0</v>
      </c>
      <c r="DI361">
        <f t="shared" si="124"/>
        <v>0</v>
      </c>
      <c r="DJ361">
        <f>DI361</f>
        <v>0</v>
      </c>
      <c r="DK361">
        <v>1</v>
      </c>
      <c r="DL361" t="s">
        <v>3</v>
      </c>
      <c r="DM361">
        <v>0</v>
      </c>
      <c r="DN361" t="s">
        <v>3</v>
      </c>
      <c r="DO361">
        <v>0</v>
      </c>
    </row>
    <row r="362" spans="1:119" x14ac:dyDescent="0.2">
      <c r="A362">
        <f>ROW(Source!A528)</f>
        <v>528</v>
      </c>
      <c r="B362">
        <v>32945098</v>
      </c>
      <c r="C362">
        <v>32953258</v>
      </c>
      <c r="D362">
        <v>25847946</v>
      </c>
      <c r="E362">
        <v>112</v>
      </c>
      <c r="F362">
        <v>1</v>
      </c>
      <c r="G362">
        <v>1</v>
      </c>
      <c r="H362">
        <v>1</v>
      </c>
      <c r="I362" t="s">
        <v>849</v>
      </c>
      <c r="J362" t="s">
        <v>3</v>
      </c>
      <c r="K362" t="s">
        <v>850</v>
      </c>
      <c r="L362">
        <v>1191</v>
      </c>
      <c r="N362">
        <v>1013</v>
      </c>
      <c r="O362" t="s">
        <v>848</v>
      </c>
      <c r="P362" t="s">
        <v>848</v>
      </c>
      <c r="Q362">
        <v>1</v>
      </c>
      <c r="W362">
        <v>0</v>
      </c>
      <c r="X362">
        <v>-1417349443</v>
      </c>
      <c r="Y362">
        <f>(AT362*ROUND(1.25,7))</f>
        <v>0.13750000000000001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1</v>
      </c>
      <c r="AJ362">
        <v>1</v>
      </c>
      <c r="AK362">
        <v>1</v>
      </c>
      <c r="AL362">
        <v>1</v>
      </c>
      <c r="AM362">
        <v>-2</v>
      </c>
      <c r="AN362">
        <v>0</v>
      </c>
      <c r="AO362">
        <v>0</v>
      </c>
      <c r="AP362">
        <v>1</v>
      </c>
      <c r="AQ362">
        <v>1</v>
      </c>
      <c r="AR362">
        <v>0</v>
      </c>
      <c r="AS362" t="s">
        <v>3</v>
      </c>
      <c r="AT362">
        <v>0.11</v>
      </c>
      <c r="AU362" t="s">
        <v>520</v>
      </c>
      <c r="AV362">
        <v>2</v>
      </c>
      <c r="AW362">
        <v>2</v>
      </c>
      <c r="AX362">
        <v>32953269</v>
      </c>
      <c r="AY362">
        <v>1</v>
      </c>
      <c r="AZ362">
        <v>0</v>
      </c>
      <c r="BA362">
        <v>362</v>
      </c>
      <c r="BB362">
        <v>1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CV362">
        <v>0</v>
      </c>
      <c r="CW362">
        <v>0</v>
      </c>
      <c r="CX362">
        <f>ROUND(Y362*Source!I528,7)</f>
        <v>0</v>
      </c>
      <c r="CY362">
        <f>AD362</f>
        <v>0</v>
      </c>
      <c r="CZ362">
        <f>AH362</f>
        <v>0</v>
      </c>
      <c r="DA362">
        <f>AL362</f>
        <v>1</v>
      </c>
      <c r="DB362">
        <f>ROUND((ROUND(AT362*CZ362,2)*ROUND(1.25,7)),6)</f>
        <v>0</v>
      </c>
      <c r="DC362">
        <f>ROUND((ROUND(AT362*AG362,2)*ROUND(1.25,7)),6)</f>
        <v>0</v>
      </c>
      <c r="DD362" t="s">
        <v>3</v>
      </c>
      <c r="DE362" t="s">
        <v>3</v>
      </c>
      <c r="DF362">
        <f t="shared" si="136"/>
        <v>0</v>
      </c>
      <c r="DG362">
        <f t="shared" si="128"/>
        <v>0</v>
      </c>
      <c r="DH362">
        <f t="shared" si="123"/>
        <v>0</v>
      </c>
      <c r="DI362">
        <f t="shared" si="124"/>
        <v>0</v>
      </c>
      <c r="DJ362">
        <f>DI362</f>
        <v>0</v>
      </c>
      <c r="DK362">
        <v>0</v>
      </c>
      <c r="DL362" t="s">
        <v>3</v>
      </c>
      <c r="DM362">
        <v>0</v>
      </c>
      <c r="DN362" t="s">
        <v>3</v>
      </c>
      <c r="DO362">
        <v>0</v>
      </c>
    </row>
    <row r="363" spans="1:119" x14ac:dyDescent="0.2">
      <c r="A363">
        <f>ROW(Source!A528)</f>
        <v>528</v>
      </c>
      <c r="B363">
        <v>32945098</v>
      </c>
      <c r="C363">
        <v>32953258</v>
      </c>
      <c r="D363">
        <v>30529124</v>
      </c>
      <c r="E363">
        <v>1</v>
      </c>
      <c r="F363">
        <v>1</v>
      </c>
      <c r="G363">
        <v>1</v>
      </c>
      <c r="H363">
        <v>2</v>
      </c>
      <c r="I363" t="s">
        <v>905</v>
      </c>
      <c r="J363" t="s">
        <v>906</v>
      </c>
      <c r="K363" t="s">
        <v>907</v>
      </c>
      <c r="L363">
        <v>1368</v>
      </c>
      <c r="N363">
        <v>1011</v>
      </c>
      <c r="O363" t="s">
        <v>854</v>
      </c>
      <c r="P363" t="s">
        <v>854</v>
      </c>
      <c r="Q363">
        <v>1</v>
      </c>
      <c r="W363">
        <v>0</v>
      </c>
      <c r="X363">
        <v>-1362334293</v>
      </c>
      <c r="Y363">
        <f>(AT363*ROUND(1.25,7))</f>
        <v>1.2500000000000001E-2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1</v>
      </c>
      <c r="AJ363">
        <v>1</v>
      </c>
      <c r="AK363">
        <v>1</v>
      </c>
      <c r="AL363">
        <v>1</v>
      </c>
      <c r="AM363">
        <v>0</v>
      </c>
      <c r="AN363">
        <v>0</v>
      </c>
      <c r="AO363">
        <v>0</v>
      </c>
      <c r="AP363">
        <v>1</v>
      </c>
      <c r="AQ363">
        <v>1</v>
      </c>
      <c r="AR363">
        <v>0</v>
      </c>
      <c r="AS363" t="s">
        <v>3</v>
      </c>
      <c r="AT363">
        <v>0.01</v>
      </c>
      <c r="AU363" t="s">
        <v>520</v>
      </c>
      <c r="AV363">
        <v>1</v>
      </c>
      <c r="AW363">
        <v>2</v>
      </c>
      <c r="AX363">
        <v>32953270</v>
      </c>
      <c r="AY363">
        <v>1</v>
      </c>
      <c r="AZ363">
        <v>0</v>
      </c>
      <c r="BA363">
        <v>363</v>
      </c>
      <c r="BB363">
        <v>1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0.01</v>
      </c>
      <c r="BP363">
        <v>1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1.2500000000000001E-2</v>
      </c>
      <c r="BW363">
        <v>1</v>
      </c>
      <c r="CV363">
        <v>0</v>
      </c>
      <c r="CW363">
        <f>ROUND(Y363*Source!I528*DO363,7)</f>
        <v>0</v>
      </c>
      <c r="CX363">
        <f>ROUND(Y363*Source!I528,7)</f>
        <v>0</v>
      </c>
      <c r="CY363">
        <f>AB363</f>
        <v>0</v>
      </c>
      <c r="CZ363">
        <f>AF363</f>
        <v>0</v>
      </c>
      <c r="DA363">
        <f>AJ363</f>
        <v>1</v>
      </c>
      <c r="DB363">
        <f>ROUND((ROUND(AT363*CZ363,2)*ROUND(1.25,7)),6)</f>
        <v>0</v>
      </c>
      <c r="DC363">
        <f>ROUND((ROUND(AT363*AG363,2)*ROUND(1.25,7)),6)</f>
        <v>0</v>
      </c>
      <c r="DD363" t="s">
        <v>3</v>
      </c>
      <c r="DE363" t="s">
        <v>3</v>
      </c>
      <c r="DF363">
        <f t="shared" si="136"/>
        <v>0</v>
      </c>
      <c r="DG363">
        <f t="shared" si="128"/>
        <v>0</v>
      </c>
      <c r="DH363">
        <f t="shared" si="123"/>
        <v>0</v>
      </c>
      <c r="DI363">
        <f t="shared" si="124"/>
        <v>0</v>
      </c>
      <c r="DJ363">
        <f>DG363+DH363</f>
        <v>0</v>
      </c>
      <c r="DK363">
        <v>0</v>
      </c>
      <c r="DL363" t="s">
        <v>855</v>
      </c>
      <c r="DM363">
        <v>3</v>
      </c>
      <c r="DN363" t="s">
        <v>848</v>
      </c>
      <c r="DO363">
        <v>1</v>
      </c>
    </row>
    <row r="364" spans="1:119" x14ac:dyDescent="0.2">
      <c r="A364">
        <f>ROW(Source!A528)</f>
        <v>528</v>
      </c>
      <c r="B364">
        <v>32945098</v>
      </c>
      <c r="C364">
        <v>32953258</v>
      </c>
      <c r="D364">
        <v>30529825</v>
      </c>
      <c r="E364">
        <v>1</v>
      </c>
      <c r="F364">
        <v>1</v>
      </c>
      <c r="G364">
        <v>1</v>
      </c>
      <c r="H364">
        <v>2</v>
      </c>
      <c r="I364" t="s">
        <v>858</v>
      </c>
      <c r="J364" t="s">
        <v>859</v>
      </c>
      <c r="K364" t="s">
        <v>860</v>
      </c>
      <c r="L364">
        <v>1368</v>
      </c>
      <c r="N364">
        <v>1011</v>
      </c>
      <c r="O364" t="s">
        <v>854</v>
      </c>
      <c r="P364" t="s">
        <v>854</v>
      </c>
      <c r="Q364">
        <v>1</v>
      </c>
      <c r="W364">
        <v>0</v>
      </c>
      <c r="X364">
        <v>1032761012</v>
      </c>
      <c r="Y364">
        <f>(AT364*ROUND(1.25,7))</f>
        <v>0.125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1</v>
      </c>
      <c r="AJ364">
        <v>1</v>
      </c>
      <c r="AK364">
        <v>1</v>
      </c>
      <c r="AL364">
        <v>1</v>
      </c>
      <c r="AM364">
        <v>0</v>
      </c>
      <c r="AN364">
        <v>0</v>
      </c>
      <c r="AO364">
        <v>0</v>
      </c>
      <c r="AP364">
        <v>1</v>
      </c>
      <c r="AQ364">
        <v>1</v>
      </c>
      <c r="AR364">
        <v>0</v>
      </c>
      <c r="AS364" t="s">
        <v>3</v>
      </c>
      <c r="AT364">
        <v>0.1</v>
      </c>
      <c r="AU364" t="s">
        <v>520</v>
      </c>
      <c r="AV364">
        <v>1</v>
      </c>
      <c r="AW364">
        <v>2</v>
      </c>
      <c r="AX364">
        <v>32953271</v>
      </c>
      <c r="AY364">
        <v>1</v>
      </c>
      <c r="AZ364">
        <v>0</v>
      </c>
      <c r="BA364">
        <v>364</v>
      </c>
      <c r="BB364">
        <v>1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0.1</v>
      </c>
      <c r="BP364">
        <v>1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0.125</v>
      </c>
      <c r="BW364">
        <v>1</v>
      </c>
      <c r="CV364">
        <v>0</v>
      </c>
      <c r="CW364">
        <f>ROUND(Y364*Source!I528*DO364,7)</f>
        <v>0</v>
      </c>
      <c r="CX364">
        <f>ROUND(Y364*Source!I528,7)</f>
        <v>0</v>
      </c>
      <c r="CY364">
        <f>AB364</f>
        <v>0</v>
      </c>
      <c r="CZ364">
        <f>AF364</f>
        <v>0</v>
      </c>
      <c r="DA364">
        <f>AJ364</f>
        <v>1</v>
      </c>
      <c r="DB364">
        <f>ROUND((ROUND(AT364*CZ364,2)*ROUND(1.25,7)),6)</f>
        <v>0</v>
      </c>
      <c r="DC364">
        <f>ROUND((ROUND(AT364*AG364,2)*ROUND(1.25,7)),6)</f>
        <v>0</v>
      </c>
      <c r="DD364" t="s">
        <v>3</v>
      </c>
      <c r="DE364" t="s">
        <v>3</v>
      </c>
      <c r="DF364">
        <f t="shared" si="136"/>
        <v>0</v>
      </c>
      <c r="DG364">
        <f t="shared" si="128"/>
        <v>0</v>
      </c>
      <c r="DH364">
        <f t="shared" si="123"/>
        <v>0</v>
      </c>
      <c r="DI364">
        <f t="shared" si="124"/>
        <v>0</v>
      </c>
      <c r="DJ364">
        <f>DG364+DH364</f>
        <v>0</v>
      </c>
      <c r="DK364">
        <v>0</v>
      </c>
      <c r="DL364" t="s">
        <v>861</v>
      </c>
      <c r="DM364">
        <v>4</v>
      </c>
      <c r="DN364" t="s">
        <v>848</v>
      </c>
      <c r="DO364">
        <v>1</v>
      </c>
    </row>
    <row r="365" spans="1:119" x14ac:dyDescent="0.2">
      <c r="A365">
        <f>ROW(Source!A528)</f>
        <v>528</v>
      </c>
      <c r="B365">
        <v>32945098</v>
      </c>
      <c r="C365">
        <v>32953258</v>
      </c>
      <c r="D365">
        <v>30484041</v>
      </c>
      <c r="E365">
        <v>1</v>
      </c>
      <c r="F365">
        <v>1</v>
      </c>
      <c r="G365">
        <v>1</v>
      </c>
      <c r="H365">
        <v>3</v>
      </c>
      <c r="I365" t="s">
        <v>888</v>
      </c>
      <c r="J365" t="s">
        <v>889</v>
      </c>
      <c r="K365" t="s">
        <v>890</v>
      </c>
      <c r="L365">
        <v>1327</v>
      </c>
      <c r="N365">
        <v>1005</v>
      </c>
      <c r="O365" t="s">
        <v>64</v>
      </c>
      <c r="P365" t="s">
        <v>64</v>
      </c>
      <c r="Q365">
        <v>1</v>
      </c>
      <c r="W365">
        <v>0</v>
      </c>
      <c r="X365">
        <v>900772405</v>
      </c>
      <c r="Y365">
        <f t="shared" ref="Y365:Y381" si="137">AT365</f>
        <v>0.84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1</v>
      </c>
      <c r="AJ365">
        <v>1</v>
      </c>
      <c r="AK365">
        <v>1</v>
      </c>
      <c r="AL365">
        <v>1</v>
      </c>
      <c r="AM365">
        <v>0</v>
      </c>
      <c r="AN365">
        <v>0</v>
      </c>
      <c r="AO365">
        <v>0</v>
      </c>
      <c r="AP365">
        <v>0</v>
      </c>
      <c r="AQ365">
        <v>1</v>
      </c>
      <c r="AR365">
        <v>0</v>
      </c>
      <c r="AS365" t="s">
        <v>3</v>
      </c>
      <c r="AT365">
        <v>0.84</v>
      </c>
      <c r="AU365" t="s">
        <v>3</v>
      </c>
      <c r="AV365">
        <v>0</v>
      </c>
      <c r="AW365">
        <v>2</v>
      </c>
      <c r="AX365">
        <v>32953272</v>
      </c>
      <c r="AY365">
        <v>1</v>
      </c>
      <c r="AZ365">
        <v>0</v>
      </c>
      <c r="BA365">
        <v>365</v>
      </c>
      <c r="BB365">
        <v>1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CV365">
        <v>0</v>
      </c>
      <c r="CW365">
        <v>0</v>
      </c>
      <c r="CX365">
        <f>ROUND(Y365*Source!I528,7)</f>
        <v>0</v>
      </c>
      <c r="CY365">
        <f>AA365</f>
        <v>0</v>
      </c>
      <c r="CZ365">
        <f>AE365</f>
        <v>0</v>
      </c>
      <c r="DA365">
        <f>AI365</f>
        <v>1</v>
      </c>
      <c r="DB365">
        <f t="shared" ref="DB365:DB381" si="138">ROUND(ROUND(AT365*CZ365,2),6)</f>
        <v>0</v>
      </c>
      <c r="DC365">
        <f t="shared" ref="DC365:DC381" si="139">ROUND(ROUND(AT365*AG365,2),6)</f>
        <v>0</v>
      </c>
      <c r="DD365" t="s">
        <v>3</v>
      </c>
      <c r="DE365" t="s">
        <v>3</v>
      </c>
      <c r="DF365">
        <f t="shared" si="136"/>
        <v>0</v>
      </c>
      <c r="DG365">
        <f t="shared" si="128"/>
        <v>0</v>
      </c>
      <c r="DH365">
        <f t="shared" si="123"/>
        <v>0</v>
      </c>
      <c r="DI365">
        <f t="shared" si="124"/>
        <v>0</v>
      </c>
      <c r="DJ365">
        <f>DF365</f>
        <v>0</v>
      </c>
      <c r="DK365">
        <v>0</v>
      </c>
      <c r="DL365" t="s">
        <v>3</v>
      </c>
      <c r="DM365">
        <v>0</v>
      </c>
      <c r="DN365" t="s">
        <v>3</v>
      </c>
      <c r="DO365">
        <v>0</v>
      </c>
    </row>
    <row r="366" spans="1:119" x14ac:dyDescent="0.2">
      <c r="A366">
        <f>ROW(Source!A528)</f>
        <v>528</v>
      </c>
      <c r="B366">
        <v>32945098</v>
      </c>
      <c r="C366">
        <v>32953258</v>
      </c>
      <c r="D366">
        <v>30484388</v>
      </c>
      <c r="E366">
        <v>1</v>
      </c>
      <c r="F366">
        <v>1</v>
      </c>
      <c r="G366">
        <v>1</v>
      </c>
      <c r="H366">
        <v>3</v>
      </c>
      <c r="I366" t="s">
        <v>877</v>
      </c>
      <c r="J366" t="s">
        <v>878</v>
      </c>
      <c r="K366" t="s">
        <v>879</v>
      </c>
      <c r="L366">
        <v>1346</v>
      </c>
      <c r="N366">
        <v>1009</v>
      </c>
      <c r="O366" t="s">
        <v>68</v>
      </c>
      <c r="P366" t="s">
        <v>68</v>
      </c>
      <c r="Q366">
        <v>1</v>
      </c>
      <c r="W366">
        <v>0</v>
      </c>
      <c r="X366">
        <v>1826362753</v>
      </c>
      <c r="Y366">
        <f t="shared" si="137"/>
        <v>0.31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1</v>
      </c>
      <c r="AJ366">
        <v>1</v>
      </c>
      <c r="AK366">
        <v>1</v>
      </c>
      <c r="AL366">
        <v>1</v>
      </c>
      <c r="AM366">
        <v>0</v>
      </c>
      <c r="AN366">
        <v>0</v>
      </c>
      <c r="AO366">
        <v>0</v>
      </c>
      <c r="AP366">
        <v>0</v>
      </c>
      <c r="AQ366">
        <v>1</v>
      </c>
      <c r="AR366">
        <v>0</v>
      </c>
      <c r="AS366" t="s">
        <v>3</v>
      </c>
      <c r="AT366">
        <v>0.31</v>
      </c>
      <c r="AU366" t="s">
        <v>3</v>
      </c>
      <c r="AV366">
        <v>0</v>
      </c>
      <c r="AW366">
        <v>2</v>
      </c>
      <c r="AX366">
        <v>32953273</v>
      </c>
      <c r="AY366">
        <v>1</v>
      </c>
      <c r="AZ366">
        <v>0</v>
      </c>
      <c r="BA366">
        <v>366</v>
      </c>
      <c r="BB366">
        <v>1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CV366">
        <v>0</v>
      </c>
      <c r="CW366">
        <v>0</v>
      </c>
      <c r="CX366">
        <f>ROUND(Y366*Source!I528,7)</f>
        <v>0</v>
      </c>
      <c r="CY366">
        <f>AA366</f>
        <v>0</v>
      </c>
      <c r="CZ366">
        <f>AE366</f>
        <v>0</v>
      </c>
      <c r="DA366">
        <f>AI366</f>
        <v>1</v>
      </c>
      <c r="DB366">
        <f t="shared" si="138"/>
        <v>0</v>
      </c>
      <c r="DC366">
        <f t="shared" si="139"/>
        <v>0</v>
      </c>
      <c r="DD366" t="s">
        <v>3</v>
      </c>
      <c r="DE366" t="s">
        <v>3</v>
      </c>
      <c r="DF366">
        <f t="shared" si="136"/>
        <v>0</v>
      </c>
      <c r="DG366">
        <f t="shared" si="128"/>
        <v>0</v>
      </c>
      <c r="DH366">
        <f t="shared" si="123"/>
        <v>0</v>
      </c>
      <c r="DI366">
        <f t="shared" si="124"/>
        <v>0</v>
      </c>
      <c r="DJ366">
        <f>DF366</f>
        <v>0</v>
      </c>
      <c r="DK366">
        <v>0</v>
      </c>
      <c r="DL366" t="s">
        <v>3</v>
      </c>
      <c r="DM366">
        <v>0</v>
      </c>
      <c r="DN366" t="s">
        <v>3</v>
      </c>
      <c r="DO366">
        <v>0</v>
      </c>
    </row>
    <row r="367" spans="1:119" x14ac:dyDescent="0.2">
      <c r="A367">
        <f>ROW(Source!A528)</f>
        <v>528</v>
      </c>
      <c r="B367">
        <v>32945098</v>
      </c>
      <c r="C367">
        <v>32953258</v>
      </c>
      <c r="D367">
        <v>30414685</v>
      </c>
      <c r="E367">
        <v>112</v>
      </c>
      <c r="F367">
        <v>1</v>
      </c>
      <c r="G367">
        <v>1</v>
      </c>
      <c r="H367">
        <v>3</v>
      </c>
      <c r="I367" t="s">
        <v>187</v>
      </c>
      <c r="J367" t="s">
        <v>3</v>
      </c>
      <c r="K367" t="s">
        <v>188</v>
      </c>
      <c r="L367">
        <v>1348</v>
      </c>
      <c r="N367">
        <v>1009</v>
      </c>
      <c r="O367" t="s">
        <v>33</v>
      </c>
      <c r="P367" t="s">
        <v>33</v>
      </c>
      <c r="Q367">
        <v>1000</v>
      </c>
      <c r="W367">
        <v>0</v>
      </c>
      <c r="X367">
        <v>1853111044</v>
      </c>
      <c r="Y367">
        <f t="shared" si="137"/>
        <v>3.3000000000000002E-2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1</v>
      </c>
      <c r="AJ367">
        <v>1</v>
      </c>
      <c r="AK367">
        <v>1</v>
      </c>
      <c r="AL367">
        <v>1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 t="s">
        <v>3</v>
      </c>
      <c r="AT367">
        <v>3.3000000000000002E-2</v>
      </c>
      <c r="AU367" t="s">
        <v>3</v>
      </c>
      <c r="AV367">
        <v>0</v>
      </c>
      <c r="AW367">
        <v>2</v>
      </c>
      <c r="AX367">
        <v>32953274</v>
      </c>
      <c r="AY367">
        <v>1</v>
      </c>
      <c r="AZ367">
        <v>0</v>
      </c>
      <c r="BA367">
        <v>367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CV367">
        <v>0</v>
      </c>
      <c r="CW367">
        <v>0</v>
      </c>
      <c r="CX367">
        <f>ROUND(Y367*Source!I528,7)</f>
        <v>0</v>
      </c>
      <c r="CY367">
        <f>AA367</f>
        <v>0</v>
      </c>
      <c r="CZ367">
        <f>AE367</f>
        <v>0</v>
      </c>
      <c r="DA367">
        <f>AI367</f>
        <v>1</v>
      </c>
      <c r="DB367">
        <f t="shared" si="138"/>
        <v>0</v>
      </c>
      <c r="DC367">
        <f t="shared" si="139"/>
        <v>0</v>
      </c>
      <c r="DD367" t="s">
        <v>3</v>
      </c>
      <c r="DE367" t="s">
        <v>3</v>
      </c>
      <c r="DF367">
        <f t="shared" si="136"/>
        <v>0</v>
      </c>
      <c r="DG367">
        <f t="shared" si="128"/>
        <v>0</v>
      </c>
      <c r="DH367">
        <f t="shared" si="123"/>
        <v>0</v>
      </c>
      <c r="DI367">
        <f t="shared" si="124"/>
        <v>0</v>
      </c>
      <c r="DJ367">
        <f>DF367</f>
        <v>0</v>
      </c>
      <c r="DK367">
        <v>0</v>
      </c>
      <c r="DL367" t="s">
        <v>3</v>
      </c>
      <c r="DM367">
        <v>0</v>
      </c>
      <c r="DN367" t="s">
        <v>3</v>
      </c>
      <c r="DO367">
        <v>0</v>
      </c>
    </row>
    <row r="368" spans="1:119" x14ac:dyDescent="0.2">
      <c r="A368">
        <f>ROW(Source!A528)</f>
        <v>528</v>
      </c>
      <c r="B368">
        <v>32945098</v>
      </c>
      <c r="C368">
        <v>32953258</v>
      </c>
      <c r="D368">
        <v>30414703</v>
      </c>
      <c r="E368">
        <v>112</v>
      </c>
      <c r="F368">
        <v>1</v>
      </c>
      <c r="G368">
        <v>1</v>
      </c>
      <c r="H368">
        <v>3</v>
      </c>
      <c r="I368" t="s">
        <v>190</v>
      </c>
      <c r="J368" t="s">
        <v>3</v>
      </c>
      <c r="K368" t="s">
        <v>191</v>
      </c>
      <c r="L368">
        <v>1348</v>
      </c>
      <c r="N368">
        <v>1009</v>
      </c>
      <c r="O368" t="s">
        <v>33</v>
      </c>
      <c r="P368" t="s">
        <v>33</v>
      </c>
      <c r="Q368">
        <v>1000</v>
      </c>
      <c r="W368">
        <v>0</v>
      </c>
      <c r="X368">
        <v>696686784</v>
      </c>
      <c r="Y368">
        <f t="shared" si="137"/>
        <v>2.1999999999999999E-2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1</v>
      </c>
      <c r="AJ368">
        <v>1</v>
      </c>
      <c r="AK368">
        <v>1</v>
      </c>
      <c r="AL368">
        <v>1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 t="s">
        <v>3</v>
      </c>
      <c r="AT368">
        <v>2.1999999999999999E-2</v>
      </c>
      <c r="AU368" t="s">
        <v>3</v>
      </c>
      <c r="AV368">
        <v>0</v>
      </c>
      <c r="AW368">
        <v>2</v>
      </c>
      <c r="AX368">
        <v>32953275</v>
      </c>
      <c r="AY368">
        <v>1</v>
      </c>
      <c r="AZ368">
        <v>0</v>
      </c>
      <c r="BA368">
        <v>368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CV368">
        <v>0</v>
      </c>
      <c r="CW368">
        <v>0</v>
      </c>
      <c r="CX368">
        <f>ROUND(Y368*Source!I528,7)</f>
        <v>0</v>
      </c>
      <c r="CY368">
        <f>AA368</f>
        <v>0</v>
      </c>
      <c r="CZ368">
        <f>AE368</f>
        <v>0</v>
      </c>
      <c r="DA368">
        <f>AI368</f>
        <v>1</v>
      </c>
      <c r="DB368">
        <f t="shared" si="138"/>
        <v>0</v>
      </c>
      <c r="DC368">
        <f t="shared" si="139"/>
        <v>0</v>
      </c>
      <c r="DD368" t="s">
        <v>3</v>
      </c>
      <c r="DE368" t="s">
        <v>3</v>
      </c>
      <c r="DF368">
        <f t="shared" si="136"/>
        <v>0</v>
      </c>
      <c r="DG368">
        <f t="shared" si="128"/>
        <v>0</v>
      </c>
      <c r="DH368">
        <f t="shared" si="123"/>
        <v>0</v>
      </c>
      <c r="DI368">
        <f t="shared" si="124"/>
        <v>0</v>
      </c>
      <c r="DJ368">
        <f>DF368</f>
        <v>0</v>
      </c>
      <c r="DK368">
        <v>0</v>
      </c>
      <c r="DL368" t="s">
        <v>3</v>
      </c>
      <c r="DM368">
        <v>0</v>
      </c>
      <c r="DN368" t="s">
        <v>3</v>
      </c>
      <c r="DO368">
        <v>0</v>
      </c>
    </row>
    <row r="369" spans="1:119" x14ac:dyDescent="0.2">
      <c r="A369">
        <f>ROW(Source!A528)</f>
        <v>528</v>
      </c>
      <c r="B369">
        <v>32945098</v>
      </c>
      <c r="C369">
        <v>32953258</v>
      </c>
      <c r="D369">
        <v>30500303</v>
      </c>
      <c r="E369">
        <v>1</v>
      </c>
      <c r="F369">
        <v>1</v>
      </c>
      <c r="G369">
        <v>1</v>
      </c>
      <c r="H369">
        <v>3</v>
      </c>
      <c r="I369" t="s">
        <v>908</v>
      </c>
      <c r="J369" t="s">
        <v>909</v>
      </c>
      <c r="K369" t="s">
        <v>910</v>
      </c>
      <c r="L369">
        <v>1348</v>
      </c>
      <c r="N369">
        <v>1009</v>
      </c>
      <c r="O369" t="s">
        <v>33</v>
      </c>
      <c r="P369" t="s">
        <v>33</v>
      </c>
      <c r="Q369">
        <v>1000</v>
      </c>
      <c r="W369">
        <v>0</v>
      </c>
      <c r="X369">
        <v>-1114382935</v>
      </c>
      <c r="Y369">
        <f t="shared" si="137"/>
        <v>5.4999999999999997E-3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1</v>
      </c>
      <c r="AJ369">
        <v>1</v>
      </c>
      <c r="AK369">
        <v>1</v>
      </c>
      <c r="AL369">
        <v>1</v>
      </c>
      <c r="AM369">
        <v>0</v>
      </c>
      <c r="AN369">
        <v>0</v>
      </c>
      <c r="AO369">
        <v>0</v>
      </c>
      <c r="AP369">
        <v>0</v>
      </c>
      <c r="AQ369">
        <v>1</v>
      </c>
      <c r="AR369">
        <v>0</v>
      </c>
      <c r="AS369" t="s">
        <v>3</v>
      </c>
      <c r="AT369">
        <v>5.4999999999999997E-3</v>
      </c>
      <c r="AU369" t="s">
        <v>3</v>
      </c>
      <c r="AV369">
        <v>0</v>
      </c>
      <c r="AW369">
        <v>2</v>
      </c>
      <c r="AX369">
        <v>32953276</v>
      </c>
      <c r="AY369">
        <v>1</v>
      </c>
      <c r="AZ369">
        <v>0</v>
      </c>
      <c r="BA369">
        <v>369</v>
      </c>
      <c r="BB369">
        <v>1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CV369">
        <v>0</v>
      </c>
      <c r="CW369">
        <v>0</v>
      </c>
      <c r="CX369">
        <f>ROUND(Y369*Source!I528,7)</f>
        <v>0</v>
      </c>
      <c r="CY369">
        <f>AA369</f>
        <v>0</v>
      </c>
      <c r="CZ369">
        <f>AE369</f>
        <v>0</v>
      </c>
      <c r="DA369">
        <f>AI369</f>
        <v>1</v>
      </c>
      <c r="DB369">
        <f t="shared" si="138"/>
        <v>0</v>
      </c>
      <c r="DC369">
        <f t="shared" si="139"/>
        <v>0</v>
      </c>
      <c r="DD369" t="s">
        <v>3</v>
      </c>
      <c r="DE369" t="s">
        <v>3</v>
      </c>
      <c r="DF369">
        <f t="shared" si="136"/>
        <v>0</v>
      </c>
      <c r="DG369">
        <f t="shared" si="128"/>
        <v>0</v>
      </c>
      <c r="DH369">
        <f t="shared" si="123"/>
        <v>0</v>
      </c>
      <c r="DI369">
        <f t="shared" si="124"/>
        <v>0</v>
      </c>
      <c r="DJ369">
        <f>DF369</f>
        <v>0</v>
      </c>
      <c r="DK369">
        <v>0</v>
      </c>
      <c r="DL369" t="s">
        <v>3</v>
      </c>
      <c r="DM369">
        <v>0</v>
      </c>
      <c r="DN369" t="s">
        <v>3</v>
      </c>
      <c r="DO369">
        <v>0</v>
      </c>
    </row>
    <row r="370" spans="1:119" x14ac:dyDescent="0.2">
      <c r="A370">
        <f>ROW(Source!A533)</f>
        <v>533</v>
      </c>
      <c r="B370">
        <v>32945098</v>
      </c>
      <c r="C370">
        <v>32953335</v>
      </c>
      <c r="D370">
        <v>25847979</v>
      </c>
      <c r="E370">
        <v>114</v>
      </c>
      <c r="F370">
        <v>1</v>
      </c>
      <c r="G370">
        <v>1</v>
      </c>
      <c r="H370">
        <v>1</v>
      </c>
      <c r="I370" t="s">
        <v>1005</v>
      </c>
      <c r="J370" t="s">
        <v>3</v>
      </c>
      <c r="K370" t="s">
        <v>1006</v>
      </c>
      <c r="L370">
        <v>1191</v>
      </c>
      <c r="N370">
        <v>1013</v>
      </c>
      <c r="O370" t="s">
        <v>848</v>
      </c>
      <c r="P370" t="s">
        <v>848</v>
      </c>
      <c r="Q370">
        <v>1</v>
      </c>
      <c r="W370">
        <v>0</v>
      </c>
      <c r="X370">
        <v>1689191095</v>
      </c>
      <c r="Y370">
        <f t="shared" si="137"/>
        <v>17.89</v>
      </c>
      <c r="AA370">
        <v>0</v>
      </c>
      <c r="AB370">
        <v>0</v>
      </c>
      <c r="AC370">
        <v>0</v>
      </c>
      <c r="AD370">
        <v>420.4</v>
      </c>
      <c r="AE370">
        <v>0</v>
      </c>
      <c r="AF370">
        <v>0</v>
      </c>
      <c r="AG370">
        <v>0</v>
      </c>
      <c r="AH370">
        <v>420.4</v>
      </c>
      <c r="AI370">
        <v>1</v>
      </c>
      <c r="AJ370">
        <v>1</v>
      </c>
      <c r="AK370">
        <v>1</v>
      </c>
      <c r="AL370">
        <v>1</v>
      </c>
      <c r="AM370">
        <v>-2</v>
      </c>
      <c r="AN370">
        <v>0</v>
      </c>
      <c r="AO370">
        <v>0</v>
      </c>
      <c r="AP370">
        <v>0</v>
      </c>
      <c r="AQ370">
        <v>1</v>
      </c>
      <c r="AR370">
        <v>0</v>
      </c>
      <c r="AS370" t="s">
        <v>3</v>
      </c>
      <c r="AT370">
        <v>17.89</v>
      </c>
      <c r="AU370" t="s">
        <v>3</v>
      </c>
      <c r="AV370">
        <v>1</v>
      </c>
      <c r="AW370">
        <v>2</v>
      </c>
      <c r="AX370">
        <v>32953339</v>
      </c>
      <c r="AY370">
        <v>1</v>
      </c>
      <c r="AZ370">
        <v>0</v>
      </c>
      <c r="BA370">
        <v>370</v>
      </c>
      <c r="BB370">
        <v>1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7520.9560000000001</v>
      </c>
      <c r="BN370">
        <v>17.89</v>
      </c>
      <c r="BO370">
        <v>0</v>
      </c>
      <c r="BP370">
        <v>1</v>
      </c>
      <c r="BQ370">
        <v>0</v>
      </c>
      <c r="BR370">
        <v>0</v>
      </c>
      <c r="BS370">
        <v>0</v>
      </c>
      <c r="BT370">
        <v>7520.9560000000001</v>
      </c>
      <c r="BU370">
        <v>17.89</v>
      </c>
      <c r="BV370">
        <v>0</v>
      </c>
      <c r="BW370">
        <v>1</v>
      </c>
      <c r="CU370">
        <f>ROUND(AT370*Source!I533*AH370*AL370,2)</f>
        <v>0</v>
      </c>
      <c r="CV370">
        <f>ROUND(Y370*Source!I533,7)</f>
        <v>0</v>
      </c>
      <c r="CW370">
        <v>0</v>
      </c>
      <c r="CX370">
        <f>ROUND(Y370*Source!I533,7)</f>
        <v>0</v>
      </c>
      <c r="CY370">
        <f>AD370</f>
        <v>420.4</v>
      </c>
      <c r="CZ370">
        <f>AH370</f>
        <v>420.4</v>
      </c>
      <c r="DA370">
        <f>AL370</f>
        <v>1</v>
      </c>
      <c r="DB370">
        <f t="shared" si="138"/>
        <v>7520.96</v>
      </c>
      <c r="DC370">
        <f t="shared" si="139"/>
        <v>0</v>
      </c>
      <c r="DD370" t="s">
        <v>3</v>
      </c>
      <c r="DE370" t="s">
        <v>3</v>
      </c>
      <c r="DF370">
        <f t="shared" si="136"/>
        <v>0</v>
      </c>
      <c r="DG370">
        <f t="shared" si="128"/>
        <v>0</v>
      </c>
      <c r="DH370">
        <f t="shared" si="123"/>
        <v>0</v>
      </c>
      <c r="DI370">
        <f t="shared" si="124"/>
        <v>0</v>
      </c>
      <c r="DJ370">
        <f>DI370</f>
        <v>0</v>
      </c>
      <c r="DK370">
        <v>1</v>
      </c>
      <c r="DL370" t="s">
        <v>3</v>
      </c>
      <c r="DM370">
        <v>0</v>
      </c>
      <c r="DN370" t="s">
        <v>3</v>
      </c>
      <c r="DO370">
        <v>0</v>
      </c>
    </row>
    <row r="371" spans="1:119" x14ac:dyDescent="0.2">
      <c r="A371">
        <f>ROW(Source!A533)</f>
        <v>533</v>
      </c>
      <c r="B371">
        <v>32945098</v>
      </c>
      <c r="C371">
        <v>32953335</v>
      </c>
      <c r="D371">
        <v>25847946</v>
      </c>
      <c r="E371">
        <v>114</v>
      </c>
      <c r="F371">
        <v>1</v>
      </c>
      <c r="G371">
        <v>1</v>
      </c>
      <c r="H371">
        <v>1</v>
      </c>
      <c r="I371" t="s">
        <v>849</v>
      </c>
      <c r="J371" t="s">
        <v>3</v>
      </c>
      <c r="K371" t="s">
        <v>850</v>
      </c>
      <c r="L371">
        <v>1191</v>
      </c>
      <c r="N371">
        <v>1013</v>
      </c>
      <c r="O371" t="s">
        <v>848</v>
      </c>
      <c r="P371" t="s">
        <v>848</v>
      </c>
      <c r="Q371">
        <v>1</v>
      </c>
      <c r="W371">
        <v>0</v>
      </c>
      <c r="X371">
        <v>-1417349443</v>
      </c>
      <c r="Y371">
        <f t="shared" si="137"/>
        <v>0.08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1</v>
      </c>
      <c r="AJ371">
        <v>1</v>
      </c>
      <c r="AK371">
        <v>1</v>
      </c>
      <c r="AL371">
        <v>1</v>
      </c>
      <c r="AM371">
        <v>-2</v>
      </c>
      <c r="AN371">
        <v>0</v>
      </c>
      <c r="AO371">
        <v>0</v>
      </c>
      <c r="AP371">
        <v>0</v>
      </c>
      <c r="AQ371">
        <v>1</v>
      </c>
      <c r="AR371">
        <v>0</v>
      </c>
      <c r="AS371" t="s">
        <v>3</v>
      </c>
      <c r="AT371">
        <v>0.08</v>
      </c>
      <c r="AU371" t="s">
        <v>3</v>
      </c>
      <c r="AV371">
        <v>2</v>
      </c>
      <c r="AW371">
        <v>2</v>
      </c>
      <c r="AX371">
        <v>32953340</v>
      </c>
      <c r="AY371">
        <v>1</v>
      </c>
      <c r="AZ371">
        <v>0</v>
      </c>
      <c r="BA371">
        <v>371</v>
      </c>
      <c r="BB371">
        <v>1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CV371">
        <v>0</v>
      </c>
      <c r="CW371">
        <v>0</v>
      </c>
      <c r="CX371">
        <f>ROUND(Y371*Source!I533,7)</f>
        <v>0</v>
      </c>
      <c r="CY371">
        <f>AD371</f>
        <v>0</v>
      </c>
      <c r="CZ371">
        <f>AH371</f>
        <v>0</v>
      </c>
      <c r="DA371">
        <f>AL371</f>
        <v>1</v>
      </c>
      <c r="DB371">
        <f t="shared" si="138"/>
        <v>0</v>
      </c>
      <c r="DC371">
        <f t="shared" si="139"/>
        <v>0</v>
      </c>
      <c r="DD371" t="s">
        <v>3</v>
      </c>
      <c r="DE371" t="s">
        <v>3</v>
      </c>
      <c r="DF371">
        <f t="shared" si="136"/>
        <v>0</v>
      </c>
      <c r="DG371">
        <f t="shared" si="128"/>
        <v>0</v>
      </c>
      <c r="DH371">
        <f t="shared" si="123"/>
        <v>0</v>
      </c>
      <c r="DI371">
        <f t="shared" si="124"/>
        <v>0</v>
      </c>
      <c r="DJ371">
        <f>DI371</f>
        <v>0</v>
      </c>
      <c r="DK371">
        <v>0</v>
      </c>
      <c r="DL371" t="s">
        <v>3</v>
      </c>
      <c r="DM371">
        <v>0</v>
      </c>
      <c r="DN371" t="s">
        <v>3</v>
      </c>
      <c r="DO371">
        <v>0</v>
      </c>
    </row>
    <row r="372" spans="1:119" x14ac:dyDescent="0.2">
      <c r="A372">
        <f>ROW(Source!A533)</f>
        <v>533</v>
      </c>
      <c r="B372">
        <v>32945098</v>
      </c>
      <c r="C372">
        <v>32953335</v>
      </c>
      <c r="D372">
        <v>31966102</v>
      </c>
      <c r="E372">
        <v>1</v>
      </c>
      <c r="F372">
        <v>1</v>
      </c>
      <c r="G372">
        <v>1</v>
      </c>
      <c r="H372">
        <v>2</v>
      </c>
      <c r="I372" t="s">
        <v>851</v>
      </c>
      <c r="J372" t="s">
        <v>852</v>
      </c>
      <c r="K372" t="s">
        <v>853</v>
      </c>
      <c r="L372">
        <v>1368</v>
      </c>
      <c r="N372">
        <v>1011</v>
      </c>
      <c r="O372" t="s">
        <v>854</v>
      </c>
      <c r="P372" t="s">
        <v>854</v>
      </c>
      <c r="Q372">
        <v>1</v>
      </c>
      <c r="W372">
        <v>0</v>
      </c>
      <c r="X372">
        <v>-92307625</v>
      </c>
      <c r="Y372">
        <f t="shared" si="137"/>
        <v>0.08</v>
      </c>
      <c r="AA372">
        <v>0</v>
      </c>
      <c r="AB372">
        <v>54.86</v>
      </c>
      <c r="AC372">
        <v>446.68</v>
      </c>
      <c r="AD372">
        <v>0</v>
      </c>
      <c r="AE372">
        <v>0</v>
      </c>
      <c r="AF372">
        <v>37.32</v>
      </c>
      <c r="AG372">
        <v>446.68</v>
      </c>
      <c r="AH372">
        <v>0</v>
      </c>
      <c r="AI372">
        <v>1</v>
      </c>
      <c r="AJ372">
        <v>1.47</v>
      </c>
      <c r="AK372">
        <v>1</v>
      </c>
      <c r="AL372">
        <v>1</v>
      </c>
      <c r="AM372">
        <v>2</v>
      </c>
      <c r="AN372">
        <v>0</v>
      </c>
      <c r="AO372">
        <v>0</v>
      </c>
      <c r="AP372">
        <v>0</v>
      </c>
      <c r="AQ372">
        <v>1</v>
      </c>
      <c r="AR372">
        <v>0</v>
      </c>
      <c r="AS372" t="s">
        <v>3</v>
      </c>
      <c r="AT372">
        <v>0.08</v>
      </c>
      <c r="AU372" t="s">
        <v>3</v>
      </c>
      <c r="AV372">
        <v>1</v>
      </c>
      <c r="AW372">
        <v>2</v>
      </c>
      <c r="AX372">
        <v>32953341</v>
      </c>
      <c r="AY372">
        <v>1</v>
      </c>
      <c r="AZ372">
        <v>0</v>
      </c>
      <c r="BA372">
        <v>372</v>
      </c>
      <c r="BB372">
        <v>1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2.9856000000000003</v>
      </c>
      <c r="BL372">
        <v>35.734400000000001</v>
      </c>
      <c r="BM372">
        <v>0</v>
      </c>
      <c r="BN372">
        <v>0</v>
      </c>
      <c r="BO372">
        <v>0.08</v>
      </c>
      <c r="BP372">
        <v>1</v>
      </c>
      <c r="BQ372">
        <v>0</v>
      </c>
      <c r="BR372">
        <v>2.9856000000000003</v>
      </c>
      <c r="BS372">
        <v>35.734400000000001</v>
      </c>
      <c r="BT372">
        <v>0</v>
      </c>
      <c r="BU372">
        <v>0</v>
      </c>
      <c r="BV372">
        <v>0.08</v>
      </c>
      <c r="BW372">
        <v>1</v>
      </c>
      <c r="CV372">
        <v>0</v>
      </c>
      <c r="CW372">
        <f>ROUND(Y372*Source!I533*DO372,7)</f>
        <v>0</v>
      </c>
      <c r="CX372">
        <f>ROUND(Y372*Source!I533,7)</f>
        <v>0</v>
      </c>
      <c r="CY372">
        <f>AB372</f>
        <v>54.86</v>
      </c>
      <c r="CZ372">
        <f>AF372</f>
        <v>37.32</v>
      </c>
      <c r="DA372">
        <f>AJ372</f>
        <v>1.47</v>
      </c>
      <c r="DB372">
        <f t="shared" si="138"/>
        <v>2.99</v>
      </c>
      <c r="DC372">
        <f t="shared" si="139"/>
        <v>35.729999999999997</v>
      </c>
      <c r="DD372" t="s">
        <v>3</v>
      </c>
      <c r="DE372" t="s">
        <v>3</v>
      </c>
      <c r="DF372">
        <f t="shared" si="136"/>
        <v>0</v>
      </c>
      <c r="DG372">
        <f>ROUND(ROUND(AF372*AJ372,2)*CX372,2)</f>
        <v>0</v>
      </c>
      <c r="DH372">
        <f t="shared" si="123"/>
        <v>0</v>
      </c>
      <c r="DI372">
        <f t="shared" si="124"/>
        <v>0</v>
      </c>
      <c r="DJ372">
        <f>DG372+DH372</f>
        <v>0</v>
      </c>
      <c r="DK372">
        <v>0</v>
      </c>
      <c r="DL372" t="s">
        <v>855</v>
      </c>
      <c r="DM372">
        <v>3</v>
      </c>
      <c r="DN372" t="s">
        <v>848</v>
      </c>
      <c r="DO372">
        <v>1</v>
      </c>
    </row>
    <row r="373" spans="1:119" x14ac:dyDescent="0.2">
      <c r="A373">
        <f>ROW(Source!A534)</f>
        <v>534</v>
      </c>
      <c r="B373">
        <v>32945098</v>
      </c>
      <c r="C373">
        <v>32953342</v>
      </c>
      <c r="D373">
        <v>31838544</v>
      </c>
      <c r="E373">
        <v>114</v>
      </c>
      <c r="F373">
        <v>1</v>
      </c>
      <c r="G373">
        <v>1</v>
      </c>
      <c r="H373">
        <v>1</v>
      </c>
      <c r="I373" t="s">
        <v>1013</v>
      </c>
      <c r="J373" t="s">
        <v>3</v>
      </c>
      <c r="K373" t="s">
        <v>1014</v>
      </c>
      <c r="L373">
        <v>1369</v>
      </c>
      <c r="N373">
        <v>1013</v>
      </c>
      <c r="O373" t="s">
        <v>1015</v>
      </c>
      <c r="P373" t="s">
        <v>1015</v>
      </c>
      <c r="Q373">
        <v>1</v>
      </c>
      <c r="W373">
        <v>0</v>
      </c>
      <c r="X373">
        <v>1187391579</v>
      </c>
      <c r="Y373">
        <f t="shared" si="137"/>
        <v>0.41</v>
      </c>
      <c r="AA373">
        <v>0</v>
      </c>
      <c r="AB373">
        <v>0</v>
      </c>
      <c r="AC373">
        <v>0</v>
      </c>
      <c r="AD373">
        <v>375.36</v>
      </c>
      <c r="AE373">
        <v>0</v>
      </c>
      <c r="AF373">
        <v>0</v>
      </c>
      <c r="AG373">
        <v>0</v>
      </c>
      <c r="AH373">
        <v>375.36</v>
      </c>
      <c r="AI373">
        <v>1</v>
      </c>
      <c r="AJ373">
        <v>1</v>
      </c>
      <c r="AK373">
        <v>1</v>
      </c>
      <c r="AL373">
        <v>1</v>
      </c>
      <c r="AM373">
        <v>-2</v>
      </c>
      <c r="AN373">
        <v>0</v>
      </c>
      <c r="AO373">
        <v>0</v>
      </c>
      <c r="AP373">
        <v>0</v>
      </c>
      <c r="AQ373">
        <v>1</v>
      </c>
      <c r="AR373">
        <v>0</v>
      </c>
      <c r="AS373" t="s">
        <v>3</v>
      </c>
      <c r="AT373">
        <v>0.41</v>
      </c>
      <c r="AU373" t="s">
        <v>3</v>
      </c>
      <c r="AV373">
        <v>1</v>
      </c>
      <c r="AW373">
        <v>2</v>
      </c>
      <c r="AX373">
        <v>32953348</v>
      </c>
      <c r="AY373">
        <v>1</v>
      </c>
      <c r="AZ373">
        <v>0</v>
      </c>
      <c r="BA373">
        <v>373</v>
      </c>
      <c r="BB373">
        <v>1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153.89759999999998</v>
      </c>
      <c r="BN373">
        <v>0.41</v>
      </c>
      <c r="BO373">
        <v>0</v>
      </c>
      <c r="BP373">
        <v>1</v>
      </c>
      <c r="BQ373">
        <v>0</v>
      </c>
      <c r="BR373">
        <v>0</v>
      </c>
      <c r="BS373">
        <v>0</v>
      </c>
      <c r="BT373">
        <v>153.89759999999998</v>
      </c>
      <c r="BU373">
        <v>0.41</v>
      </c>
      <c r="BV373">
        <v>0</v>
      </c>
      <c r="BW373">
        <v>1</v>
      </c>
      <c r="CU373">
        <f>ROUND(AT373*Source!I534*AH373*AL373,2)</f>
        <v>0</v>
      </c>
      <c r="CV373">
        <f>ROUND(Y373*Source!I534,7)</f>
        <v>0</v>
      </c>
      <c r="CW373">
        <v>0</v>
      </c>
      <c r="CX373">
        <f>ROUND(Y373*Source!I534,7)</f>
        <v>0</v>
      </c>
      <c r="CY373">
        <f>AD373</f>
        <v>375.36</v>
      </c>
      <c r="CZ373">
        <f>AH373</f>
        <v>375.36</v>
      </c>
      <c r="DA373">
        <f>AL373</f>
        <v>1</v>
      </c>
      <c r="DB373">
        <f t="shared" si="138"/>
        <v>153.9</v>
      </c>
      <c r="DC373">
        <f t="shared" si="139"/>
        <v>0</v>
      </c>
      <c r="DD373" t="s">
        <v>3</v>
      </c>
      <c r="DE373" t="s">
        <v>3</v>
      </c>
      <c r="DF373">
        <f t="shared" si="136"/>
        <v>0</v>
      </c>
      <c r="DG373">
        <f t="shared" ref="DG373:DG383" si="140">ROUND(ROUND(AF373,2)*CX373,2)</f>
        <v>0</v>
      </c>
      <c r="DH373">
        <f t="shared" si="123"/>
        <v>0</v>
      </c>
      <c r="DI373">
        <f t="shared" si="124"/>
        <v>0</v>
      </c>
      <c r="DJ373">
        <f>DI373</f>
        <v>0</v>
      </c>
      <c r="DK373">
        <v>1</v>
      </c>
      <c r="DL373" t="s">
        <v>3</v>
      </c>
      <c r="DM373">
        <v>0</v>
      </c>
      <c r="DN373" t="s">
        <v>3</v>
      </c>
      <c r="DO373">
        <v>0</v>
      </c>
    </row>
    <row r="374" spans="1:119" x14ac:dyDescent="0.2">
      <c r="A374">
        <f>ROW(Source!A534)</f>
        <v>534</v>
      </c>
      <c r="B374">
        <v>32945098</v>
      </c>
      <c r="C374">
        <v>32953342</v>
      </c>
      <c r="D374">
        <v>31838554</v>
      </c>
      <c r="E374">
        <v>114</v>
      </c>
      <c r="F374">
        <v>1</v>
      </c>
      <c r="G374">
        <v>1</v>
      </c>
      <c r="H374">
        <v>1</v>
      </c>
      <c r="I374" t="s">
        <v>1016</v>
      </c>
      <c r="J374" t="s">
        <v>3</v>
      </c>
      <c r="K374" t="s">
        <v>1017</v>
      </c>
      <c r="L374">
        <v>1369</v>
      </c>
      <c r="N374">
        <v>1013</v>
      </c>
      <c r="O374" t="s">
        <v>1015</v>
      </c>
      <c r="P374" t="s">
        <v>1015</v>
      </c>
      <c r="Q374">
        <v>1</v>
      </c>
      <c r="W374">
        <v>0</v>
      </c>
      <c r="X374">
        <v>-512803540</v>
      </c>
      <c r="Y374">
        <f t="shared" si="137"/>
        <v>19.16</v>
      </c>
      <c r="AA374">
        <v>0</v>
      </c>
      <c r="AB374">
        <v>0</v>
      </c>
      <c r="AC374">
        <v>0</v>
      </c>
      <c r="AD374">
        <v>502.98</v>
      </c>
      <c r="AE374">
        <v>0</v>
      </c>
      <c r="AF374">
        <v>0</v>
      </c>
      <c r="AG374">
        <v>0</v>
      </c>
      <c r="AH374">
        <v>502.98</v>
      </c>
      <c r="AI374">
        <v>1</v>
      </c>
      <c r="AJ374">
        <v>1</v>
      </c>
      <c r="AK374">
        <v>1</v>
      </c>
      <c r="AL374">
        <v>1</v>
      </c>
      <c r="AM374">
        <v>-2</v>
      </c>
      <c r="AN374">
        <v>0</v>
      </c>
      <c r="AO374">
        <v>0</v>
      </c>
      <c r="AP374">
        <v>0</v>
      </c>
      <c r="AQ374">
        <v>1</v>
      </c>
      <c r="AR374">
        <v>0</v>
      </c>
      <c r="AS374" t="s">
        <v>3</v>
      </c>
      <c r="AT374">
        <v>19.16</v>
      </c>
      <c r="AU374" t="s">
        <v>3</v>
      </c>
      <c r="AV374">
        <v>1</v>
      </c>
      <c r="AW374">
        <v>2</v>
      </c>
      <c r="AX374">
        <v>32953349</v>
      </c>
      <c r="AY374">
        <v>1</v>
      </c>
      <c r="AZ374">
        <v>0</v>
      </c>
      <c r="BA374">
        <v>374</v>
      </c>
      <c r="BB374">
        <v>1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9637.0968000000012</v>
      </c>
      <c r="BN374">
        <v>19.16</v>
      </c>
      <c r="BO374">
        <v>0</v>
      </c>
      <c r="BP374">
        <v>1</v>
      </c>
      <c r="BQ374">
        <v>0</v>
      </c>
      <c r="BR374">
        <v>0</v>
      </c>
      <c r="BS374">
        <v>0</v>
      </c>
      <c r="BT374">
        <v>9637.0968000000012</v>
      </c>
      <c r="BU374">
        <v>19.16</v>
      </c>
      <c r="BV374">
        <v>0</v>
      </c>
      <c r="BW374">
        <v>1</v>
      </c>
      <c r="CU374">
        <f>ROUND(AT374*Source!I534*AH374*AL374,2)</f>
        <v>0</v>
      </c>
      <c r="CV374">
        <f>ROUND(Y374*Source!I534,7)</f>
        <v>0</v>
      </c>
      <c r="CW374">
        <v>0</v>
      </c>
      <c r="CX374">
        <f>ROUND(Y374*Source!I534,7)</f>
        <v>0</v>
      </c>
      <c r="CY374">
        <f>AD374</f>
        <v>502.98</v>
      </c>
      <c r="CZ374">
        <f>AH374</f>
        <v>502.98</v>
      </c>
      <c r="DA374">
        <f>AL374</f>
        <v>1</v>
      </c>
      <c r="DB374">
        <f t="shared" si="138"/>
        <v>9637.1</v>
      </c>
      <c r="DC374">
        <f t="shared" si="139"/>
        <v>0</v>
      </c>
      <c r="DD374" t="s">
        <v>3</v>
      </c>
      <c r="DE374" t="s">
        <v>3</v>
      </c>
      <c r="DF374">
        <f t="shared" si="136"/>
        <v>0</v>
      </c>
      <c r="DG374">
        <f t="shared" si="140"/>
        <v>0</v>
      </c>
      <c r="DH374">
        <f t="shared" si="123"/>
        <v>0</v>
      </c>
      <c r="DI374">
        <f t="shared" si="124"/>
        <v>0</v>
      </c>
      <c r="DJ374">
        <f>DI374</f>
        <v>0</v>
      </c>
      <c r="DK374">
        <v>1</v>
      </c>
      <c r="DL374" t="s">
        <v>3</v>
      </c>
      <c r="DM374">
        <v>0</v>
      </c>
      <c r="DN374" t="s">
        <v>3</v>
      </c>
      <c r="DO374">
        <v>0</v>
      </c>
    </row>
    <row r="375" spans="1:119" x14ac:dyDescent="0.2">
      <c r="A375">
        <f>ROW(Source!A534)</f>
        <v>534</v>
      </c>
      <c r="B375">
        <v>32945098</v>
      </c>
      <c r="C375">
        <v>32953342</v>
      </c>
      <c r="D375">
        <v>25847946</v>
      </c>
      <c r="E375">
        <v>114</v>
      </c>
      <c r="F375">
        <v>1</v>
      </c>
      <c r="G375">
        <v>1</v>
      </c>
      <c r="H375">
        <v>1</v>
      </c>
      <c r="I375" t="s">
        <v>849</v>
      </c>
      <c r="J375" t="s">
        <v>3</v>
      </c>
      <c r="K375" t="s">
        <v>850</v>
      </c>
      <c r="L375">
        <v>1191</v>
      </c>
      <c r="N375">
        <v>1013</v>
      </c>
      <c r="O375" t="s">
        <v>848</v>
      </c>
      <c r="P375" t="s">
        <v>848</v>
      </c>
      <c r="Q375">
        <v>1</v>
      </c>
      <c r="W375">
        <v>0</v>
      </c>
      <c r="X375">
        <v>-1417349443</v>
      </c>
      <c r="Y375">
        <f t="shared" si="137"/>
        <v>0.28000000000000003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1</v>
      </c>
      <c r="AJ375">
        <v>1</v>
      </c>
      <c r="AK375">
        <v>1</v>
      </c>
      <c r="AL375">
        <v>1</v>
      </c>
      <c r="AM375">
        <v>-2</v>
      </c>
      <c r="AN375">
        <v>0</v>
      </c>
      <c r="AO375">
        <v>0</v>
      </c>
      <c r="AP375">
        <v>0</v>
      </c>
      <c r="AQ375">
        <v>1</v>
      </c>
      <c r="AR375">
        <v>0</v>
      </c>
      <c r="AS375" t="s">
        <v>3</v>
      </c>
      <c r="AT375">
        <v>0.28000000000000003</v>
      </c>
      <c r="AU375" t="s">
        <v>3</v>
      </c>
      <c r="AV375">
        <v>2</v>
      </c>
      <c r="AW375">
        <v>2</v>
      </c>
      <c r="AX375">
        <v>32953350</v>
      </c>
      <c r="AY375">
        <v>1</v>
      </c>
      <c r="AZ375">
        <v>0</v>
      </c>
      <c r="BA375">
        <v>375</v>
      </c>
      <c r="BB375">
        <v>1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CV375">
        <v>0</v>
      </c>
      <c r="CW375">
        <v>0</v>
      </c>
      <c r="CX375">
        <f>ROUND(Y375*Source!I534,7)</f>
        <v>0</v>
      </c>
      <c r="CY375">
        <f>AD375</f>
        <v>0</v>
      </c>
      <c r="CZ375">
        <f>AH375</f>
        <v>0</v>
      </c>
      <c r="DA375">
        <f>AL375</f>
        <v>1</v>
      </c>
      <c r="DB375">
        <f t="shared" si="138"/>
        <v>0</v>
      </c>
      <c r="DC375">
        <f t="shared" si="139"/>
        <v>0</v>
      </c>
      <c r="DD375" t="s">
        <v>3</v>
      </c>
      <c r="DE375" t="s">
        <v>3</v>
      </c>
      <c r="DF375">
        <f t="shared" si="136"/>
        <v>0</v>
      </c>
      <c r="DG375">
        <f t="shared" si="140"/>
        <v>0</v>
      </c>
      <c r="DH375">
        <f t="shared" si="123"/>
        <v>0</v>
      </c>
      <c r="DI375">
        <f t="shared" si="124"/>
        <v>0</v>
      </c>
      <c r="DJ375">
        <f>DI375</f>
        <v>0</v>
      </c>
      <c r="DK375">
        <v>0</v>
      </c>
      <c r="DL375" t="s">
        <v>3</v>
      </c>
      <c r="DM375">
        <v>0</v>
      </c>
      <c r="DN375" t="s">
        <v>3</v>
      </c>
      <c r="DO375">
        <v>0</v>
      </c>
    </row>
    <row r="376" spans="1:119" x14ac:dyDescent="0.2">
      <c r="A376">
        <f>ROW(Source!A534)</f>
        <v>534</v>
      </c>
      <c r="B376">
        <v>32945098</v>
      </c>
      <c r="C376">
        <v>32953342</v>
      </c>
      <c r="D376">
        <v>31966811</v>
      </c>
      <c r="E376">
        <v>1</v>
      </c>
      <c r="F376">
        <v>1</v>
      </c>
      <c r="G376">
        <v>1</v>
      </c>
      <c r="H376">
        <v>2</v>
      </c>
      <c r="I376" t="s">
        <v>858</v>
      </c>
      <c r="J376" t="s">
        <v>859</v>
      </c>
      <c r="K376" t="s">
        <v>860</v>
      </c>
      <c r="L376">
        <v>1368</v>
      </c>
      <c r="N376">
        <v>1011</v>
      </c>
      <c r="O376" t="s">
        <v>854</v>
      </c>
      <c r="P376" t="s">
        <v>854</v>
      </c>
      <c r="Q376">
        <v>1</v>
      </c>
      <c r="W376">
        <v>0</v>
      </c>
      <c r="X376">
        <v>-1152394969</v>
      </c>
      <c r="Y376">
        <f t="shared" si="137"/>
        <v>0.28000000000000003</v>
      </c>
      <c r="AA376">
        <v>0</v>
      </c>
      <c r="AB376">
        <v>605.36</v>
      </c>
      <c r="AC376">
        <v>502.98</v>
      </c>
      <c r="AD376">
        <v>0</v>
      </c>
      <c r="AE376">
        <v>0</v>
      </c>
      <c r="AF376">
        <v>605.36</v>
      </c>
      <c r="AG376">
        <v>502.98</v>
      </c>
      <c r="AH376">
        <v>0</v>
      </c>
      <c r="AI376">
        <v>1</v>
      </c>
      <c r="AJ376">
        <v>1</v>
      </c>
      <c r="AK376">
        <v>1</v>
      </c>
      <c r="AL376">
        <v>1</v>
      </c>
      <c r="AM376">
        <v>-2</v>
      </c>
      <c r="AN376">
        <v>0</v>
      </c>
      <c r="AO376">
        <v>0</v>
      </c>
      <c r="AP376">
        <v>0</v>
      </c>
      <c r="AQ376">
        <v>1</v>
      </c>
      <c r="AR376">
        <v>0</v>
      </c>
      <c r="AS376" t="s">
        <v>3</v>
      </c>
      <c r="AT376">
        <v>0.28000000000000003</v>
      </c>
      <c r="AU376" t="s">
        <v>3</v>
      </c>
      <c r="AV376">
        <v>1</v>
      </c>
      <c r="AW376">
        <v>2</v>
      </c>
      <c r="AX376">
        <v>32953351</v>
      </c>
      <c r="AY376">
        <v>1</v>
      </c>
      <c r="AZ376">
        <v>0</v>
      </c>
      <c r="BA376">
        <v>376</v>
      </c>
      <c r="BB376">
        <v>1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169.50080000000003</v>
      </c>
      <c r="BL376">
        <v>140.83440000000002</v>
      </c>
      <c r="BM376">
        <v>0</v>
      </c>
      <c r="BN376">
        <v>0</v>
      </c>
      <c r="BO376">
        <v>0.28000000000000003</v>
      </c>
      <c r="BP376">
        <v>1</v>
      </c>
      <c r="BQ376">
        <v>0</v>
      </c>
      <c r="BR376">
        <v>169.50080000000003</v>
      </c>
      <c r="BS376">
        <v>140.83440000000002</v>
      </c>
      <c r="BT376">
        <v>0</v>
      </c>
      <c r="BU376">
        <v>0</v>
      </c>
      <c r="BV376">
        <v>0.28000000000000003</v>
      </c>
      <c r="BW376">
        <v>1</v>
      </c>
      <c r="CV376">
        <v>0</v>
      </c>
      <c r="CW376">
        <f>ROUND(Y376*Source!I534*DO376,7)</f>
        <v>0</v>
      </c>
      <c r="CX376">
        <f>ROUND(Y376*Source!I534,7)</f>
        <v>0</v>
      </c>
      <c r="CY376">
        <f>AB376</f>
        <v>605.36</v>
      </c>
      <c r="CZ376">
        <f>AF376</f>
        <v>605.36</v>
      </c>
      <c r="DA376">
        <f>AJ376</f>
        <v>1</v>
      </c>
      <c r="DB376">
        <f t="shared" si="138"/>
        <v>169.5</v>
      </c>
      <c r="DC376">
        <f t="shared" si="139"/>
        <v>140.83000000000001</v>
      </c>
      <c r="DD376" t="s">
        <v>3</v>
      </c>
      <c r="DE376" t="s">
        <v>3</v>
      </c>
      <c r="DF376">
        <f t="shared" si="136"/>
        <v>0</v>
      </c>
      <c r="DG376">
        <f t="shared" si="140"/>
        <v>0</v>
      </c>
      <c r="DH376">
        <f t="shared" si="123"/>
        <v>0</v>
      </c>
      <c r="DI376">
        <f t="shared" si="124"/>
        <v>0</v>
      </c>
      <c r="DJ376">
        <f>DG376+DH376</f>
        <v>0</v>
      </c>
      <c r="DK376">
        <v>1</v>
      </c>
      <c r="DL376" t="s">
        <v>861</v>
      </c>
      <c r="DM376">
        <v>4</v>
      </c>
      <c r="DN376" t="s">
        <v>848</v>
      </c>
      <c r="DO376">
        <v>1</v>
      </c>
    </row>
    <row r="377" spans="1:119" x14ac:dyDescent="0.2">
      <c r="A377">
        <f>ROW(Source!A534)</f>
        <v>534</v>
      </c>
      <c r="B377">
        <v>32945098</v>
      </c>
      <c r="C377">
        <v>32953342</v>
      </c>
      <c r="D377">
        <v>31844297</v>
      </c>
      <c r="E377">
        <v>114</v>
      </c>
      <c r="F377">
        <v>1</v>
      </c>
      <c r="G377">
        <v>1</v>
      </c>
      <c r="H377">
        <v>3</v>
      </c>
      <c r="I377" t="s">
        <v>617</v>
      </c>
      <c r="J377" t="s">
        <v>3</v>
      </c>
      <c r="K377" t="s">
        <v>618</v>
      </c>
      <c r="L377">
        <v>3277935</v>
      </c>
      <c r="N377">
        <v>1013</v>
      </c>
      <c r="O377" t="s">
        <v>619</v>
      </c>
      <c r="P377" t="s">
        <v>619</v>
      </c>
      <c r="Q377">
        <v>1</v>
      </c>
      <c r="W377">
        <v>0</v>
      </c>
      <c r="X377">
        <v>274903907</v>
      </c>
      <c r="Y377">
        <f t="shared" si="137"/>
        <v>2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1</v>
      </c>
      <c r="AJ377">
        <v>1</v>
      </c>
      <c r="AK377">
        <v>1</v>
      </c>
      <c r="AL377">
        <v>1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 t="s">
        <v>3</v>
      </c>
      <c r="AT377">
        <v>2</v>
      </c>
      <c r="AU377" t="s">
        <v>3</v>
      </c>
      <c r="AV377">
        <v>0</v>
      </c>
      <c r="AW377">
        <v>2</v>
      </c>
      <c r="AX377">
        <v>32953352</v>
      </c>
      <c r="AY377">
        <v>1</v>
      </c>
      <c r="AZ377">
        <v>0</v>
      </c>
      <c r="BA377">
        <v>377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CV377">
        <v>0</v>
      </c>
      <c r="CW377">
        <v>0</v>
      </c>
      <c r="CX377">
        <f>ROUND(Y377*Source!I534,7)</f>
        <v>0</v>
      </c>
      <c r="CY377">
        <f>AA377</f>
        <v>0</v>
      </c>
      <c r="CZ377">
        <f>AE377</f>
        <v>0</v>
      </c>
      <c r="DA377">
        <f>AI377</f>
        <v>1</v>
      </c>
      <c r="DB377">
        <f t="shared" si="138"/>
        <v>0</v>
      </c>
      <c r="DC377">
        <f t="shared" si="139"/>
        <v>0</v>
      </c>
      <c r="DD377" t="s">
        <v>3</v>
      </c>
      <c r="DE377" t="s">
        <v>3</v>
      </c>
      <c r="DF377">
        <f t="shared" si="136"/>
        <v>0</v>
      </c>
      <c r="DG377">
        <f t="shared" si="140"/>
        <v>0</v>
      </c>
      <c r="DH377">
        <f t="shared" si="123"/>
        <v>0</v>
      </c>
      <c r="DI377">
        <f t="shared" si="124"/>
        <v>0</v>
      </c>
      <c r="DJ377">
        <f>DF377</f>
        <v>0</v>
      </c>
      <c r="DK377">
        <v>0</v>
      </c>
      <c r="DL377" t="s">
        <v>3</v>
      </c>
      <c r="DM377">
        <v>0</v>
      </c>
      <c r="DN377" t="s">
        <v>3</v>
      </c>
      <c r="DO377">
        <v>0</v>
      </c>
    </row>
    <row r="378" spans="1:119" x14ac:dyDescent="0.2">
      <c r="A378">
        <f>ROW(Source!A572)</f>
        <v>572</v>
      </c>
      <c r="B378">
        <v>32945098</v>
      </c>
      <c r="C378">
        <v>32953302</v>
      </c>
      <c r="D378">
        <v>25847992</v>
      </c>
      <c r="E378">
        <v>112</v>
      </c>
      <c r="F378">
        <v>1</v>
      </c>
      <c r="G378">
        <v>1</v>
      </c>
      <c r="H378">
        <v>1</v>
      </c>
      <c r="I378" t="s">
        <v>856</v>
      </c>
      <c r="J378" t="s">
        <v>3</v>
      </c>
      <c r="K378" t="s">
        <v>857</v>
      </c>
      <c r="L378">
        <v>1191</v>
      </c>
      <c r="N378">
        <v>1013</v>
      </c>
      <c r="O378" t="s">
        <v>848</v>
      </c>
      <c r="P378" t="s">
        <v>848</v>
      </c>
      <c r="Q378">
        <v>1</v>
      </c>
      <c r="W378">
        <v>0</v>
      </c>
      <c r="X378">
        <v>-1833565283</v>
      </c>
      <c r="Y378">
        <f t="shared" si="137"/>
        <v>69.87</v>
      </c>
      <c r="AA378">
        <v>0</v>
      </c>
      <c r="AB378">
        <v>0</v>
      </c>
      <c r="AC378">
        <v>0</v>
      </c>
      <c r="AD378">
        <v>435.6</v>
      </c>
      <c r="AE378">
        <v>0</v>
      </c>
      <c r="AF378">
        <v>0</v>
      </c>
      <c r="AG378">
        <v>0</v>
      </c>
      <c r="AH378">
        <v>435.6</v>
      </c>
      <c r="AI378">
        <v>1</v>
      </c>
      <c r="AJ378">
        <v>1</v>
      </c>
      <c r="AK378">
        <v>1</v>
      </c>
      <c r="AL378">
        <v>1</v>
      </c>
      <c r="AM378">
        <v>-2</v>
      </c>
      <c r="AN378">
        <v>0</v>
      </c>
      <c r="AO378">
        <v>0</v>
      </c>
      <c r="AP378">
        <v>0</v>
      </c>
      <c r="AQ378">
        <v>1</v>
      </c>
      <c r="AR378">
        <v>0</v>
      </c>
      <c r="AS378" t="s">
        <v>3</v>
      </c>
      <c r="AT378">
        <v>69.87</v>
      </c>
      <c r="AU378" t="s">
        <v>3</v>
      </c>
      <c r="AV378">
        <v>1</v>
      </c>
      <c r="AW378">
        <v>2</v>
      </c>
      <c r="AX378">
        <v>32953307</v>
      </c>
      <c r="AY378">
        <v>2</v>
      </c>
      <c r="AZ378">
        <v>131072</v>
      </c>
      <c r="BA378">
        <v>378</v>
      </c>
      <c r="BB378">
        <v>1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30435.372000000003</v>
      </c>
      <c r="BN378">
        <v>69.87</v>
      </c>
      <c r="BO378">
        <v>0</v>
      </c>
      <c r="BP378">
        <v>1</v>
      </c>
      <c r="BQ378">
        <v>0</v>
      </c>
      <c r="BR378">
        <v>0</v>
      </c>
      <c r="BS378">
        <v>0</v>
      </c>
      <c r="BT378">
        <v>30435.372000000003</v>
      </c>
      <c r="BU378">
        <v>69.87</v>
      </c>
      <c r="BV378">
        <v>0</v>
      </c>
      <c r="BW378">
        <v>1</v>
      </c>
      <c r="CU378">
        <f>ROUND(AT378*Source!I572*AH378*AL378,2)</f>
        <v>0</v>
      </c>
      <c r="CV378">
        <f>ROUND(Y378*Source!I572,7)</f>
        <v>0</v>
      </c>
      <c r="CW378">
        <v>0</v>
      </c>
      <c r="CX378">
        <f>ROUND(Y378*Source!I572,7)</f>
        <v>0</v>
      </c>
      <c r="CY378">
        <f>AD378</f>
        <v>435.6</v>
      </c>
      <c r="CZ378">
        <f>AH378</f>
        <v>435.6</v>
      </c>
      <c r="DA378">
        <f>AL378</f>
        <v>1</v>
      </c>
      <c r="DB378">
        <f t="shared" si="138"/>
        <v>30435.37</v>
      </c>
      <c r="DC378">
        <f t="shared" si="139"/>
        <v>0</v>
      </c>
      <c r="DD378" t="s">
        <v>3</v>
      </c>
      <c r="DE378" t="s">
        <v>3</v>
      </c>
      <c r="DF378">
        <f t="shared" si="136"/>
        <v>0</v>
      </c>
      <c r="DG378">
        <f t="shared" si="140"/>
        <v>0</v>
      </c>
      <c r="DH378">
        <f t="shared" si="123"/>
        <v>0</v>
      </c>
      <c r="DI378">
        <f t="shared" si="124"/>
        <v>0</v>
      </c>
      <c r="DJ378">
        <f>DI378</f>
        <v>0</v>
      </c>
      <c r="DK378">
        <v>1</v>
      </c>
      <c r="DL378" t="s">
        <v>3</v>
      </c>
      <c r="DM378">
        <v>0</v>
      </c>
      <c r="DN378" t="s">
        <v>3</v>
      </c>
      <c r="DO378">
        <v>0</v>
      </c>
    </row>
    <row r="379" spans="1:119" x14ac:dyDescent="0.2">
      <c r="A379">
        <f>ROW(Source!A572)</f>
        <v>572</v>
      </c>
      <c r="B379">
        <v>32945098</v>
      </c>
      <c r="C379">
        <v>32953302</v>
      </c>
      <c r="D379">
        <v>25847946</v>
      </c>
      <c r="E379">
        <v>112</v>
      </c>
      <c r="F379">
        <v>1</v>
      </c>
      <c r="G379">
        <v>1</v>
      </c>
      <c r="H379">
        <v>1</v>
      </c>
      <c r="I379" t="s">
        <v>849</v>
      </c>
      <c r="J379" t="s">
        <v>3</v>
      </c>
      <c r="K379" t="s">
        <v>850</v>
      </c>
      <c r="L379">
        <v>1191</v>
      </c>
      <c r="N379">
        <v>1013</v>
      </c>
      <c r="O379" t="s">
        <v>848</v>
      </c>
      <c r="P379" t="s">
        <v>848</v>
      </c>
      <c r="Q379">
        <v>1</v>
      </c>
      <c r="W379">
        <v>0</v>
      </c>
      <c r="X379">
        <v>-1417349443</v>
      </c>
      <c r="Y379">
        <f t="shared" si="137"/>
        <v>1.44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1</v>
      </c>
      <c r="AJ379">
        <v>1</v>
      </c>
      <c r="AK379">
        <v>1</v>
      </c>
      <c r="AL379">
        <v>1</v>
      </c>
      <c r="AM379">
        <v>-2</v>
      </c>
      <c r="AN379">
        <v>0</v>
      </c>
      <c r="AO379">
        <v>0</v>
      </c>
      <c r="AP379">
        <v>0</v>
      </c>
      <c r="AQ379">
        <v>1</v>
      </c>
      <c r="AR379">
        <v>0</v>
      </c>
      <c r="AS379" t="s">
        <v>3</v>
      </c>
      <c r="AT379">
        <v>1.44</v>
      </c>
      <c r="AU379" t="s">
        <v>3</v>
      </c>
      <c r="AV379">
        <v>2</v>
      </c>
      <c r="AW379">
        <v>2</v>
      </c>
      <c r="AX379">
        <v>32953308</v>
      </c>
      <c r="AY379">
        <v>1</v>
      </c>
      <c r="AZ379">
        <v>0</v>
      </c>
      <c r="BA379">
        <v>379</v>
      </c>
      <c r="BB379">
        <v>1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CV379">
        <v>0</v>
      </c>
      <c r="CW379">
        <v>0</v>
      </c>
      <c r="CX379">
        <f>ROUND(Y379*Source!I572,7)</f>
        <v>0</v>
      </c>
      <c r="CY379">
        <f>AD379</f>
        <v>0</v>
      </c>
      <c r="CZ379">
        <f>AH379</f>
        <v>0</v>
      </c>
      <c r="DA379">
        <f>AL379</f>
        <v>1</v>
      </c>
      <c r="DB379">
        <f t="shared" si="138"/>
        <v>0</v>
      </c>
      <c r="DC379">
        <f t="shared" si="139"/>
        <v>0</v>
      </c>
      <c r="DD379" t="s">
        <v>3</v>
      </c>
      <c r="DE379" t="s">
        <v>3</v>
      </c>
      <c r="DF379">
        <f t="shared" si="136"/>
        <v>0</v>
      </c>
      <c r="DG379">
        <f t="shared" si="140"/>
        <v>0</v>
      </c>
      <c r="DH379">
        <f t="shared" si="123"/>
        <v>0</v>
      </c>
      <c r="DI379">
        <f t="shared" si="124"/>
        <v>0</v>
      </c>
      <c r="DJ379">
        <f>DI379</f>
        <v>0</v>
      </c>
      <c r="DK379">
        <v>0</v>
      </c>
      <c r="DL379" t="s">
        <v>3</v>
      </c>
      <c r="DM379">
        <v>0</v>
      </c>
      <c r="DN379" t="s">
        <v>3</v>
      </c>
      <c r="DO379">
        <v>0</v>
      </c>
    </row>
    <row r="380" spans="1:119" x14ac:dyDescent="0.2">
      <c r="A380">
        <f>ROW(Source!A572)</f>
        <v>572</v>
      </c>
      <c r="B380">
        <v>32945098</v>
      </c>
      <c r="C380">
        <v>32953302</v>
      </c>
      <c r="D380">
        <v>30529126</v>
      </c>
      <c r="E380">
        <v>1</v>
      </c>
      <c r="F380">
        <v>1</v>
      </c>
      <c r="G380">
        <v>1</v>
      </c>
      <c r="H380">
        <v>2</v>
      </c>
      <c r="I380" t="s">
        <v>851</v>
      </c>
      <c r="J380" t="s">
        <v>852</v>
      </c>
      <c r="K380" t="s">
        <v>853</v>
      </c>
      <c r="L380">
        <v>1368</v>
      </c>
      <c r="N380">
        <v>1011</v>
      </c>
      <c r="O380" t="s">
        <v>854</v>
      </c>
      <c r="P380" t="s">
        <v>854</v>
      </c>
      <c r="Q380">
        <v>1</v>
      </c>
      <c r="W380">
        <v>0</v>
      </c>
      <c r="X380">
        <v>-989791600</v>
      </c>
      <c r="Y380">
        <f t="shared" si="137"/>
        <v>1.44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1</v>
      </c>
      <c r="AJ380">
        <v>1</v>
      </c>
      <c r="AK380">
        <v>1</v>
      </c>
      <c r="AL380">
        <v>1</v>
      </c>
      <c r="AM380">
        <v>0</v>
      </c>
      <c r="AN380">
        <v>0</v>
      </c>
      <c r="AO380">
        <v>0</v>
      </c>
      <c r="AP380">
        <v>0</v>
      </c>
      <c r="AQ380">
        <v>1</v>
      </c>
      <c r="AR380">
        <v>0</v>
      </c>
      <c r="AS380" t="s">
        <v>3</v>
      </c>
      <c r="AT380">
        <v>1.44</v>
      </c>
      <c r="AU380" t="s">
        <v>3</v>
      </c>
      <c r="AV380">
        <v>1</v>
      </c>
      <c r="AW380">
        <v>2</v>
      </c>
      <c r="AX380">
        <v>32953309</v>
      </c>
      <c r="AY380">
        <v>1</v>
      </c>
      <c r="AZ380">
        <v>0</v>
      </c>
      <c r="BA380">
        <v>380</v>
      </c>
      <c r="BB380">
        <v>1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1.44</v>
      </c>
      <c r="BP380">
        <v>1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1.44</v>
      </c>
      <c r="BW380">
        <v>1</v>
      </c>
      <c r="CV380">
        <v>0</v>
      </c>
      <c r="CW380">
        <f>ROUND(Y380*Source!I572*DO380,7)</f>
        <v>0</v>
      </c>
      <c r="CX380">
        <f>ROUND(Y380*Source!I572,7)</f>
        <v>0</v>
      </c>
      <c r="CY380">
        <f>AB380</f>
        <v>0</v>
      </c>
      <c r="CZ380">
        <f>AF380</f>
        <v>0</v>
      </c>
      <c r="DA380">
        <f>AJ380</f>
        <v>1</v>
      </c>
      <c r="DB380">
        <f t="shared" si="138"/>
        <v>0</v>
      </c>
      <c r="DC380">
        <f t="shared" si="139"/>
        <v>0</v>
      </c>
      <c r="DD380" t="s">
        <v>3</v>
      </c>
      <c r="DE380" t="s">
        <v>3</v>
      </c>
      <c r="DF380">
        <f t="shared" si="136"/>
        <v>0</v>
      </c>
      <c r="DG380">
        <f t="shared" si="140"/>
        <v>0</v>
      </c>
      <c r="DH380">
        <f t="shared" si="123"/>
        <v>0</v>
      </c>
      <c r="DI380">
        <f t="shared" si="124"/>
        <v>0</v>
      </c>
      <c r="DJ380">
        <f>DG380+DH380</f>
        <v>0</v>
      </c>
      <c r="DK380">
        <v>0</v>
      </c>
      <c r="DL380" t="s">
        <v>855</v>
      </c>
      <c r="DM380">
        <v>3</v>
      </c>
      <c r="DN380" t="s">
        <v>848</v>
      </c>
      <c r="DO380">
        <v>1</v>
      </c>
    </row>
    <row r="381" spans="1:119" x14ac:dyDescent="0.2">
      <c r="A381">
        <f>ROW(Source!A572)</f>
        <v>572</v>
      </c>
      <c r="B381">
        <v>32945098</v>
      </c>
      <c r="C381">
        <v>32953302</v>
      </c>
      <c r="D381">
        <v>30416750</v>
      </c>
      <c r="E381">
        <v>112</v>
      </c>
      <c r="F381">
        <v>1</v>
      </c>
      <c r="G381">
        <v>1</v>
      </c>
      <c r="H381">
        <v>3</v>
      </c>
      <c r="I381" t="s">
        <v>31</v>
      </c>
      <c r="J381" t="s">
        <v>3</v>
      </c>
      <c r="K381" t="s">
        <v>32</v>
      </c>
      <c r="L381">
        <v>1348</v>
      </c>
      <c r="N381">
        <v>1009</v>
      </c>
      <c r="O381" t="s">
        <v>33</v>
      </c>
      <c r="P381" t="s">
        <v>33</v>
      </c>
      <c r="Q381">
        <v>1000</v>
      </c>
      <c r="W381">
        <v>0</v>
      </c>
      <c r="X381">
        <v>2102561428</v>
      </c>
      <c r="Y381">
        <f t="shared" si="137"/>
        <v>5.2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1</v>
      </c>
      <c r="AJ381">
        <v>1</v>
      </c>
      <c r="AK381">
        <v>1</v>
      </c>
      <c r="AL381">
        <v>1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 t="s">
        <v>3</v>
      </c>
      <c r="AT381">
        <v>5.2</v>
      </c>
      <c r="AU381" t="s">
        <v>3</v>
      </c>
      <c r="AV381">
        <v>0</v>
      </c>
      <c r="AW381">
        <v>2</v>
      </c>
      <c r="AX381">
        <v>32953310</v>
      </c>
      <c r="AY381">
        <v>1</v>
      </c>
      <c r="AZ381">
        <v>0</v>
      </c>
      <c r="BA381">
        <v>381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CV381">
        <v>0</v>
      </c>
      <c r="CW381">
        <v>0</v>
      </c>
      <c r="CX381">
        <f>ROUND(Y381*Source!I572,7)</f>
        <v>0</v>
      </c>
      <c r="CY381">
        <f>AA381</f>
        <v>0</v>
      </c>
      <c r="CZ381">
        <f>AE381</f>
        <v>0</v>
      </c>
      <c r="DA381">
        <f>AI381</f>
        <v>1</v>
      </c>
      <c r="DB381">
        <f t="shared" si="138"/>
        <v>0</v>
      </c>
      <c r="DC381">
        <f t="shared" si="139"/>
        <v>0</v>
      </c>
      <c r="DD381" t="s">
        <v>3</v>
      </c>
      <c r="DE381" t="s">
        <v>3</v>
      </c>
      <c r="DF381">
        <f t="shared" si="136"/>
        <v>0</v>
      </c>
      <c r="DG381">
        <f t="shared" si="140"/>
        <v>0</v>
      </c>
      <c r="DH381">
        <f t="shared" si="123"/>
        <v>0</v>
      </c>
      <c r="DI381">
        <f t="shared" si="124"/>
        <v>0</v>
      </c>
      <c r="DJ381">
        <f>DF381</f>
        <v>0</v>
      </c>
      <c r="DK381">
        <v>0</v>
      </c>
      <c r="DL381" t="s">
        <v>3</v>
      </c>
      <c r="DM381">
        <v>0</v>
      </c>
      <c r="DN381" t="s">
        <v>3</v>
      </c>
      <c r="DO381">
        <v>0</v>
      </c>
    </row>
    <row r="382" spans="1:119" x14ac:dyDescent="0.2">
      <c r="A382">
        <f>ROW(Source!A574)</f>
        <v>574</v>
      </c>
      <c r="B382">
        <v>32945098</v>
      </c>
      <c r="C382">
        <v>32953355</v>
      </c>
      <c r="D382">
        <v>25847977</v>
      </c>
      <c r="E382">
        <v>112</v>
      </c>
      <c r="F382">
        <v>1</v>
      </c>
      <c r="G382">
        <v>1</v>
      </c>
      <c r="H382">
        <v>1</v>
      </c>
      <c r="I382" t="s">
        <v>1003</v>
      </c>
      <c r="J382" t="s">
        <v>3</v>
      </c>
      <c r="K382" t="s">
        <v>1004</v>
      </c>
      <c r="L382">
        <v>1191</v>
      </c>
      <c r="N382">
        <v>1013</v>
      </c>
      <c r="O382" t="s">
        <v>848</v>
      </c>
      <c r="P382" t="s">
        <v>848</v>
      </c>
      <c r="Q382">
        <v>1</v>
      </c>
      <c r="W382">
        <v>0</v>
      </c>
      <c r="X382">
        <v>1048598872</v>
      </c>
      <c r="Y382">
        <f>(AT382*ROUND(1.15,7))</f>
        <v>40.94</v>
      </c>
      <c r="AA382">
        <v>0</v>
      </c>
      <c r="AB382">
        <v>0</v>
      </c>
      <c r="AC382">
        <v>0</v>
      </c>
      <c r="AD382">
        <v>416.65</v>
      </c>
      <c r="AE382">
        <v>0</v>
      </c>
      <c r="AF382">
        <v>0</v>
      </c>
      <c r="AG382">
        <v>0</v>
      </c>
      <c r="AH382">
        <v>416.65</v>
      </c>
      <c r="AI382">
        <v>1</v>
      </c>
      <c r="AJ382">
        <v>1</v>
      </c>
      <c r="AK382">
        <v>1</v>
      </c>
      <c r="AL382">
        <v>1</v>
      </c>
      <c r="AM382">
        <v>-2</v>
      </c>
      <c r="AN382">
        <v>0</v>
      </c>
      <c r="AO382">
        <v>0</v>
      </c>
      <c r="AP382">
        <v>1</v>
      </c>
      <c r="AQ382">
        <v>1</v>
      </c>
      <c r="AR382">
        <v>0</v>
      </c>
      <c r="AS382" t="s">
        <v>3</v>
      </c>
      <c r="AT382">
        <v>35.6</v>
      </c>
      <c r="AU382" t="s">
        <v>521</v>
      </c>
      <c r="AV382">
        <v>1</v>
      </c>
      <c r="AW382">
        <v>2</v>
      </c>
      <c r="AX382">
        <v>32953362</v>
      </c>
      <c r="AY382">
        <v>1</v>
      </c>
      <c r="AZ382">
        <v>0</v>
      </c>
      <c r="BA382">
        <v>382</v>
      </c>
      <c r="BB382">
        <v>1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14832.74</v>
      </c>
      <c r="BN382">
        <v>35.6</v>
      </c>
      <c r="BO382">
        <v>0</v>
      </c>
      <c r="BP382">
        <v>1</v>
      </c>
      <c r="BQ382">
        <v>0</v>
      </c>
      <c r="BR382">
        <v>0</v>
      </c>
      <c r="BS382">
        <v>0</v>
      </c>
      <c r="BT382">
        <v>17057.650999999998</v>
      </c>
      <c r="BU382">
        <v>40.94</v>
      </c>
      <c r="BV382">
        <v>0</v>
      </c>
      <c r="BW382">
        <v>1</v>
      </c>
      <c r="CU382">
        <f>ROUND(AT382*Source!I574*AH382*AL382,2)</f>
        <v>0</v>
      </c>
      <c r="CV382">
        <f>ROUND(Y382*Source!I574,7)</f>
        <v>0</v>
      </c>
      <c r="CW382">
        <v>0</v>
      </c>
      <c r="CX382">
        <f>ROUND(Y382*Source!I574,7)</f>
        <v>0</v>
      </c>
      <c r="CY382">
        <f>AD382</f>
        <v>416.65</v>
      </c>
      <c r="CZ382">
        <f>AH382</f>
        <v>416.65</v>
      </c>
      <c r="DA382">
        <f>AL382</f>
        <v>1</v>
      </c>
      <c r="DB382">
        <f>ROUND((ROUND(AT382*CZ382,2)*ROUND(1.15,7)),6)</f>
        <v>17057.651000000002</v>
      </c>
      <c r="DC382">
        <f>ROUND((ROUND(AT382*AG382,2)*ROUND(1.15,7)),6)</f>
        <v>0</v>
      </c>
      <c r="DD382" t="s">
        <v>3</v>
      </c>
      <c r="DE382" t="s">
        <v>3</v>
      </c>
      <c r="DF382">
        <f t="shared" si="136"/>
        <v>0</v>
      </c>
      <c r="DG382">
        <f t="shared" si="140"/>
        <v>0</v>
      </c>
      <c r="DH382">
        <f t="shared" si="123"/>
        <v>0</v>
      </c>
      <c r="DI382">
        <f t="shared" si="124"/>
        <v>0</v>
      </c>
      <c r="DJ382">
        <f>DI382</f>
        <v>0</v>
      </c>
      <c r="DK382">
        <v>1</v>
      </c>
      <c r="DL382" t="s">
        <v>3</v>
      </c>
      <c r="DM382">
        <v>0</v>
      </c>
      <c r="DN382" t="s">
        <v>3</v>
      </c>
      <c r="DO382">
        <v>0</v>
      </c>
    </row>
    <row r="383" spans="1:119" x14ac:dyDescent="0.2">
      <c r="A383">
        <f>ROW(Source!A574)</f>
        <v>574</v>
      </c>
      <c r="B383">
        <v>32945098</v>
      </c>
      <c r="C383">
        <v>32953355</v>
      </c>
      <c r="D383">
        <v>25847946</v>
      </c>
      <c r="E383">
        <v>112</v>
      </c>
      <c r="F383">
        <v>1</v>
      </c>
      <c r="G383">
        <v>1</v>
      </c>
      <c r="H383">
        <v>1</v>
      </c>
      <c r="I383" t="s">
        <v>849</v>
      </c>
      <c r="J383" t="s">
        <v>3</v>
      </c>
      <c r="K383" t="s">
        <v>850</v>
      </c>
      <c r="L383">
        <v>1191</v>
      </c>
      <c r="N383">
        <v>1013</v>
      </c>
      <c r="O383" t="s">
        <v>848</v>
      </c>
      <c r="P383" t="s">
        <v>848</v>
      </c>
      <c r="Q383">
        <v>1</v>
      </c>
      <c r="W383">
        <v>0</v>
      </c>
      <c r="X383">
        <v>-1417349443</v>
      </c>
      <c r="Y383">
        <f>(AT383*ROUND(1.25,7))</f>
        <v>1.5874999999999999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1</v>
      </c>
      <c r="AJ383">
        <v>1</v>
      </c>
      <c r="AK383">
        <v>1</v>
      </c>
      <c r="AL383">
        <v>1</v>
      </c>
      <c r="AM383">
        <v>-2</v>
      </c>
      <c r="AN383">
        <v>0</v>
      </c>
      <c r="AO383">
        <v>0</v>
      </c>
      <c r="AP383">
        <v>1</v>
      </c>
      <c r="AQ383">
        <v>1</v>
      </c>
      <c r="AR383">
        <v>0</v>
      </c>
      <c r="AS383" t="s">
        <v>3</v>
      </c>
      <c r="AT383">
        <v>1.27</v>
      </c>
      <c r="AU383" t="s">
        <v>520</v>
      </c>
      <c r="AV383">
        <v>2</v>
      </c>
      <c r="AW383">
        <v>2</v>
      </c>
      <c r="AX383">
        <v>32953363</v>
      </c>
      <c r="AY383">
        <v>1</v>
      </c>
      <c r="AZ383">
        <v>0</v>
      </c>
      <c r="BA383">
        <v>383</v>
      </c>
      <c r="BB383">
        <v>1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CV383">
        <v>0</v>
      </c>
      <c r="CW383">
        <v>0</v>
      </c>
      <c r="CX383">
        <f>ROUND(Y383*Source!I574,7)</f>
        <v>0</v>
      </c>
      <c r="CY383">
        <f>AD383</f>
        <v>0</v>
      </c>
      <c r="CZ383">
        <f>AH383</f>
        <v>0</v>
      </c>
      <c r="DA383">
        <f>AL383</f>
        <v>1</v>
      </c>
      <c r="DB383">
        <f>ROUND((ROUND(AT383*CZ383,2)*ROUND(1.25,7)),6)</f>
        <v>0</v>
      </c>
      <c r="DC383">
        <f>ROUND((ROUND(AT383*AG383,2)*ROUND(1.25,7)),6)</f>
        <v>0</v>
      </c>
      <c r="DD383" t="s">
        <v>3</v>
      </c>
      <c r="DE383" t="s">
        <v>3</v>
      </c>
      <c r="DF383">
        <f t="shared" si="136"/>
        <v>0</v>
      </c>
      <c r="DG383">
        <f t="shared" si="140"/>
        <v>0</v>
      </c>
      <c r="DH383">
        <f t="shared" si="123"/>
        <v>0</v>
      </c>
      <c r="DI383">
        <f t="shared" si="124"/>
        <v>0</v>
      </c>
      <c r="DJ383">
        <f>DI383</f>
        <v>0</v>
      </c>
      <c r="DK383">
        <v>0</v>
      </c>
      <c r="DL383" t="s">
        <v>3</v>
      </c>
      <c r="DM383">
        <v>0</v>
      </c>
      <c r="DN383" t="s">
        <v>3</v>
      </c>
      <c r="DO383">
        <v>0</v>
      </c>
    </row>
    <row r="384" spans="1:119" x14ac:dyDescent="0.2">
      <c r="A384">
        <f>ROW(Source!A574)</f>
        <v>574</v>
      </c>
      <c r="B384">
        <v>32945098</v>
      </c>
      <c r="C384">
        <v>32953355</v>
      </c>
      <c r="D384">
        <v>30529126</v>
      </c>
      <c r="E384">
        <v>1</v>
      </c>
      <c r="F384">
        <v>1</v>
      </c>
      <c r="G384">
        <v>1</v>
      </c>
      <c r="H384">
        <v>2</v>
      </c>
      <c r="I384" t="s">
        <v>851</v>
      </c>
      <c r="J384" t="s">
        <v>852</v>
      </c>
      <c r="K384" t="s">
        <v>853</v>
      </c>
      <c r="L384">
        <v>1368</v>
      </c>
      <c r="N384">
        <v>1011</v>
      </c>
      <c r="O384" t="s">
        <v>854</v>
      </c>
      <c r="P384" t="s">
        <v>854</v>
      </c>
      <c r="Q384">
        <v>1</v>
      </c>
      <c r="W384">
        <v>0</v>
      </c>
      <c r="X384">
        <v>-989791600</v>
      </c>
      <c r="Y384">
        <f>(AT384*ROUND(1.25,7))</f>
        <v>1.5874999999999999</v>
      </c>
      <c r="AA384">
        <v>0</v>
      </c>
      <c r="AB384">
        <v>54.86</v>
      </c>
      <c r="AC384">
        <v>446.68</v>
      </c>
      <c r="AD384">
        <v>0</v>
      </c>
      <c r="AE384">
        <v>0</v>
      </c>
      <c r="AF384">
        <v>37.32</v>
      </c>
      <c r="AG384">
        <v>446.68</v>
      </c>
      <c r="AH384">
        <v>0</v>
      </c>
      <c r="AI384">
        <v>1</v>
      </c>
      <c r="AJ384">
        <v>1.47</v>
      </c>
      <c r="AK384">
        <v>1</v>
      </c>
      <c r="AL384">
        <v>1</v>
      </c>
      <c r="AM384">
        <v>2</v>
      </c>
      <c r="AN384">
        <v>0</v>
      </c>
      <c r="AO384">
        <v>0</v>
      </c>
      <c r="AP384">
        <v>1</v>
      </c>
      <c r="AQ384">
        <v>1</v>
      </c>
      <c r="AR384">
        <v>0</v>
      </c>
      <c r="AS384" t="s">
        <v>3</v>
      </c>
      <c r="AT384">
        <v>1.27</v>
      </c>
      <c r="AU384" t="s">
        <v>520</v>
      </c>
      <c r="AV384">
        <v>1</v>
      </c>
      <c r="AW384">
        <v>2</v>
      </c>
      <c r="AX384">
        <v>32953364</v>
      </c>
      <c r="AY384">
        <v>1</v>
      </c>
      <c r="AZ384">
        <v>0</v>
      </c>
      <c r="BA384">
        <v>384</v>
      </c>
      <c r="BB384">
        <v>1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47.3964</v>
      </c>
      <c r="BL384">
        <v>567.28359999999998</v>
      </c>
      <c r="BM384">
        <v>0</v>
      </c>
      <c r="BN384">
        <v>0</v>
      </c>
      <c r="BO384">
        <v>1.27</v>
      </c>
      <c r="BP384">
        <v>1</v>
      </c>
      <c r="BQ384">
        <v>0</v>
      </c>
      <c r="BR384">
        <v>59.2455</v>
      </c>
      <c r="BS384">
        <v>709.10449999999992</v>
      </c>
      <c r="BT384">
        <v>0</v>
      </c>
      <c r="BU384">
        <v>0</v>
      </c>
      <c r="BV384">
        <v>1.5874999999999999</v>
      </c>
      <c r="BW384">
        <v>1</v>
      </c>
      <c r="CV384">
        <v>0</v>
      </c>
      <c r="CW384">
        <f>ROUND(Y384*Source!I574*DO384,7)</f>
        <v>0</v>
      </c>
      <c r="CX384">
        <f>ROUND(Y384*Source!I574,7)</f>
        <v>0</v>
      </c>
      <c r="CY384">
        <f>AB384</f>
        <v>54.86</v>
      </c>
      <c r="CZ384">
        <f>AF384</f>
        <v>37.32</v>
      </c>
      <c r="DA384">
        <f>AJ384</f>
        <v>1.47</v>
      </c>
      <c r="DB384">
        <f>ROUND((ROUND(AT384*CZ384,2)*ROUND(1.25,7)),6)</f>
        <v>59.25</v>
      </c>
      <c r="DC384">
        <f>ROUND((ROUND(AT384*AG384,2)*ROUND(1.25,7)),6)</f>
        <v>709.1</v>
      </c>
      <c r="DD384" t="s">
        <v>3</v>
      </c>
      <c r="DE384" t="s">
        <v>3</v>
      </c>
      <c r="DF384">
        <f t="shared" si="136"/>
        <v>0</v>
      </c>
      <c r="DG384">
        <f>ROUND(ROUND(AF384*AJ384,2)*CX384,2)</f>
        <v>0</v>
      </c>
      <c r="DH384">
        <f t="shared" si="123"/>
        <v>0</v>
      </c>
      <c r="DI384">
        <f t="shared" si="124"/>
        <v>0</v>
      </c>
      <c r="DJ384">
        <f>DG384+DH384</f>
        <v>0</v>
      </c>
      <c r="DK384">
        <v>0</v>
      </c>
      <c r="DL384" t="s">
        <v>855</v>
      </c>
      <c r="DM384">
        <v>3</v>
      </c>
      <c r="DN384" t="s">
        <v>848</v>
      </c>
      <c r="DO384">
        <v>1</v>
      </c>
    </row>
    <row r="385" spans="1:119" x14ac:dyDescent="0.2">
      <c r="A385">
        <f>ROW(Source!A574)</f>
        <v>574</v>
      </c>
      <c r="B385">
        <v>32945098</v>
      </c>
      <c r="C385">
        <v>32953355</v>
      </c>
      <c r="D385">
        <v>30529195</v>
      </c>
      <c r="E385">
        <v>1</v>
      </c>
      <c r="F385">
        <v>1</v>
      </c>
      <c r="G385">
        <v>1</v>
      </c>
      <c r="H385">
        <v>2</v>
      </c>
      <c r="I385" t="s">
        <v>1018</v>
      </c>
      <c r="J385" t="s">
        <v>1019</v>
      </c>
      <c r="K385" t="s">
        <v>1020</v>
      </c>
      <c r="L385">
        <v>1368</v>
      </c>
      <c r="N385">
        <v>1011</v>
      </c>
      <c r="O385" t="s">
        <v>854</v>
      </c>
      <c r="P385" t="s">
        <v>854</v>
      </c>
      <c r="Q385">
        <v>1</v>
      </c>
      <c r="W385">
        <v>0</v>
      </c>
      <c r="X385">
        <v>427738295</v>
      </c>
      <c r="Y385">
        <f>(AT385*ROUND(1.25,7))</f>
        <v>9.7750000000000004</v>
      </c>
      <c r="AA385">
        <v>0</v>
      </c>
      <c r="AB385">
        <v>12.04</v>
      </c>
      <c r="AC385">
        <v>0</v>
      </c>
      <c r="AD385">
        <v>0</v>
      </c>
      <c r="AE385">
        <v>0</v>
      </c>
      <c r="AF385">
        <v>8.5399999999999991</v>
      </c>
      <c r="AG385">
        <v>0</v>
      </c>
      <c r="AH385">
        <v>0</v>
      </c>
      <c r="AI385">
        <v>1</v>
      </c>
      <c r="AJ385">
        <v>1.41</v>
      </c>
      <c r="AK385">
        <v>1</v>
      </c>
      <c r="AL385">
        <v>1</v>
      </c>
      <c r="AM385">
        <v>2</v>
      </c>
      <c r="AN385">
        <v>0</v>
      </c>
      <c r="AO385">
        <v>0</v>
      </c>
      <c r="AP385">
        <v>1</v>
      </c>
      <c r="AQ385">
        <v>1</v>
      </c>
      <c r="AR385">
        <v>0</v>
      </c>
      <c r="AS385" t="s">
        <v>3</v>
      </c>
      <c r="AT385">
        <v>7.82</v>
      </c>
      <c r="AU385" t="s">
        <v>520</v>
      </c>
      <c r="AV385">
        <v>1</v>
      </c>
      <c r="AW385">
        <v>2</v>
      </c>
      <c r="AX385">
        <v>32953365</v>
      </c>
      <c r="AY385">
        <v>1</v>
      </c>
      <c r="AZ385">
        <v>0</v>
      </c>
      <c r="BA385">
        <v>385</v>
      </c>
      <c r="BB385">
        <v>1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66.782799999999995</v>
      </c>
      <c r="BL385">
        <v>0</v>
      </c>
      <c r="BM385">
        <v>0</v>
      </c>
      <c r="BN385">
        <v>0</v>
      </c>
      <c r="BO385">
        <v>0</v>
      </c>
      <c r="BP385">
        <v>1</v>
      </c>
      <c r="BQ385">
        <v>0</v>
      </c>
      <c r="BR385">
        <v>83.478499999999997</v>
      </c>
      <c r="BS385">
        <v>0</v>
      </c>
      <c r="BT385">
        <v>0</v>
      </c>
      <c r="BU385">
        <v>0</v>
      </c>
      <c r="BV385">
        <v>0</v>
      </c>
      <c r="BW385">
        <v>1</v>
      </c>
      <c r="CV385">
        <v>0</v>
      </c>
      <c r="CW385">
        <f>ROUND(Y385*Source!I574*DO385,7)</f>
        <v>0</v>
      </c>
      <c r="CX385">
        <f>ROUND(Y385*Source!I574,7)</f>
        <v>0</v>
      </c>
      <c r="CY385">
        <f>AB385</f>
        <v>12.04</v>
      </c>
      <c r="CZ385">
        <f>AF385</f>
        <v>8.5399999999999991</v>
      </c>
      <c r="DA385">
        <f>AJ385</f>
        <v>1.41</v>
      </c>
      <c r="DB385">
        <f>ROUND((ROUND(AT385*CZ385,2)*ROUND(1.25,7)),6)</f>
        <v>83.474999999999994</v>
      </c>
      <c r="DC385">
        <f>ROUND((ROUND(AT385*AG385,2)*ROUND(1.25,7)),6)</f>
        <v>0</v>
      </c>
      <c r="DD385" t="s">
        <v>3</v>
      </c>
      <c r="DE385" t="s">
        <v>3</v>
      </c>
      <c r="DF385">
        <f t="shared" si="136"/>
        <v>0</v>
      </c>
      <c r="DG385">
        <f>ROUND(ROUND(AF385*AJ385,2)*CX385,2)</f>
        <v>0</v>
      </c>
      <c r="DH385">
        <f t="shared" ref="DH385:DH448" si="141">ROUND(ROUND(AG385,2)*CX385,2)</f>
        <v>0</v>
      </c>
      <c r="DI385">
        <f t="shared" ref="DI385:DI448" si="142">ROUND(ROUND(AH385,2)*CX385,2)</f>
        <v>0</v>
      </c>
      <c r="DJ385">
        <f>DG385+DH385</f>
        <v>0</v>
      </c>
      <c r="DK385">
        <v>0</v>
      </c>
      <c r="DL385" t="s">
        <v>3</v>
      </c>
      <c r="DM385">
        <v>0</v>
      </c>
      <c r="DN385" t="s">
        <v>3</v>
      </c>
      <c r="DO385">
        <v>0</v>
      </c>
    </row>
    <row r="386" spans="1:119" x14ac:dyDescent="0.2">
      <c r="A386">
        <f>ROW(Source!A574)</f>
        <v>574</v>
      </c>
      <c r="B386">
        <v>32945098</v>
      </c>
      <c r="C386">
        <v>32953355</v>
      </c>
      <c r="D386">
        <v>30481840</v>
      </c>
      <c r="E386">
        <v>1</v>
      </c>
      <c r="F386">
        <v>1</v>
      </c>
      <c r="G386">
        <v>1</v>
      </c>
      <c r="H386">
        <v>3</v>
      </c>
      <c r="I386" t="s">
        <v>951</v>
      </c>
      <c r="J386" t="s">
        <v>952</v>
      </c>
      <c r="K386" t="s">
        <v>953</v>
      </c>
      <c r="L386">
        <v>1339</v>
      </c>
      <c r="N386">
        <v>1007</v>
      </c>
      <c r="O386" t="s">
        <v>639</v>
      </c>
      <c r="P386" t="s">
        <v>639</v>
      </c>
      <c r="Q386">
        <v>1</v>
      </c>
      <c r="W386">
        <v>0</v>
      </c>
      <c r="X386">
        <v>-2108704274</v>
      </c>
      <c r="Y386">
        <f>AT386</f>
        <v>3.5</v>
      </c>
      <c r="AA386">
        <v>32.85</v>
      </c>
      <c r="AB386">
        <v>0</v>
      </c>
      <c r="AC386">
        <v>0</v>
      </c>
      <c r="AD386">
        <v>0</v>
      </c>
      <c r="AE386">
        <v>35.71</v>
      </c>
      <c r="AF386">
        <v>0</v>
      </c>
      <c r="AG386">
        <v>0</v>
      </c>
      <c r="AH386">
        <v>0</v>
      </c>
      <c r="AI386">
        <v>0.92</v>
      </c>
      <c r="AJ386">
        <v>1</v>
      </c>
      <c r="AK386">
        <v>1</v>
      </c>
      <c r="AL386">
        <v>1</v>
      </c>
      <c r="AM386">
        <v>2</v>
      </c>
      <c r="AN386">
        <v>0</v>
      </c>
      <c r="AO386">
        <v>0</v>
      </c>
      <c r="AP386">
        <v>0</v>
      </c>
      <c r="AQ386">
        <v>1</v>
      </c>
      <c r="AR386">
        <v>0</v>
      </c>
      <c r="AS386" t="s">
        <v>3</v>
      </c>
      <c r="AT386">
        <v>3.5</v>
      </c>
      <c r="AU386" t="s">
        <v>3</v>
      </c>
      <c r="AV386">
        <v>0</v>
      </c>
      <c r="AW386">
        <v>2</v>
      </c>
      <c r="AX386">
        <v>32953366</v>
      </c>
      <c r="AY386">
        <v>1</v>
      </c>
      <c r="AZ386">
        <v>0</v>
      </c>
      <c r="BA386">
        <v>386</v>
      </c>
      <c r="BB386">
        <v>1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124.985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1</v>
      </c>
      <c r="BQ386">
        <v>124.985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1</v>
      </c>
      <c r="CV386">
        <v>0</v>
      </c>
      <c r="CW386">
        <v>0</v>
      </c>
      <c r="CX386">
        <f>ROUND(Y386*Source!I574,7)</f>
        <v>0</v>
      </c>
      <c r="CY386">
        <f>AA386</f>
        <v>32.85</v>
      </c>
      <c r="CZ386">
        <f>AE386</f>
        <v>35.71</v>
      </c>
      <c r="DA386">
        <f>AI386</f>
        <v>0.92</v>
      </c>
      <c r="DB386">
        <f>ROUND(ROUND(AT386*CZ386,2),6)</f>
        <v>124.99</v>
      </c>
      <c r="DC386">
        <f>ROUND(ROUND(AT386*AG386,2),6)</f>
        <v>0</v>
      </c>
      <c r="DD386" t="s">
        <v>3</v>
      </c>
      <c r="DE386" t="s">
        <v>3</v>
      </c>
      <c r="DF386">
        <f>ROUND(ROUND(AE386*AI386,2)*CX386,2)</f>
        <v>0</v>
      </c>
      <c r="DG386">
        <f>ROUND(ROUND(AF386,2)*CX386,2)</f>
        <v>0</v>
      </c>
      <c r="DH386">
        <f t="shared" si="141"/>
        <v>0</v>
      </c>
      <c r="DI386">
        <f t="shared" si="142"/>
        <v>0</v>
      </c>
      <c r="DJ386">
        <f>DF386</f>
        <v>0</v>
      </c>
      <c r="DK386">
        <v>0</v>
      </c>
      <c r="DL386" t="s">
        <v>3</v>
      </c>
      <c r="DM386">
        <v>0</v>
      </c>
      <c r="DN386" t="s">
        <v>3</v>
      </c>
      <c r="DO386">
        <v>0</v>
      </c>
    </row>
    <row r="387" spans="1:119" x14ac:dyDescent="0.2">
      <c r="A387">
        <f>ROW(Source!A574)</f>
        <v>574</v>
      </c>
      <c r="B387">
        <v>32945098</v>
      </c>
      <c r="C387">
        <v>32953355</v>
      </c>
      <c r="D387">
        <v>30412258</v>
      </c>
      <c r="E387">
        <v>112</v>
      </c>
      <c r="F387">
        <v>1</v>
      </c>
      <c r="G387">
        <v>1</v>
      </c>
      <c r="H387">
        <v>3</v>
      </c>
      <c r="I387" t="s">
        <v>637</v>
      </c>
      <c r="J387" t="s">
        <v>3</v>
      </c>
      <c r="K387" t="s">
        <v>638</v>
      </c>
      <c r="L387">
        <v>1339</v>
      </c>
      <c r="N387">
        <v>1007</v>
      </c>
      <c r="O387" t="s">
        <v>639</v>
      </c>
      <c r="P387" t="s">
        <v>639</v>
      </c>
      <c r="Q387">
        <v>1</v>
      </c>
      <c r="W387">
        <v>0</v>
      </c>
      <c r="X387">
        <v>-2113302258</v>
      </c>
      <c r="Y387">
        <f>AT387</f>
        <v>2.04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1</v>
      </c>
      <c r="AJ387">
        <v>1</v>
      </c>
      <c r="AK387">
        <v>1</v>
      </c>
      <c r="AL387">
        <v>1</v>
      </c>
      <c r="AM387">
        <v>-2</v>
      </c>
      <c r="AN387">
        <v>0</v>
      </c>
      <c r="AO387">
        <v>0</v>
      </c>
      <c r="AP387">
        <v>0</v>
      </c>
      <c r="AQ387">
        <v>0</v>
      </c>
      <c r="AR387">
        <v>0</v>
      </c>
      <c r="AS387" t="s">
        <v>3</v>
      </c>
      <c r="AT387">
        <v>2.04</v>
      </c>
      <c r="AU387" t="s">
        <v>3</v>
      </c>
      <c r="AV387">
        <v>0</v>
      </c>
      <c r="AW387">
        <v>2</v>
      </c>
      <c r="AX387">
        <v>32953367</v>
      </c>
      <c r="AY387">
        <v>1</v>
      </c>
      <c r="AZ387">
        <v>0</v>
      </c>
      <c r="BA387">
        <v>387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CV387">
        <v>0</v>
      </c>
      <c r="CW387">
        <v>0</v>
      </c>
      <c r="CX387">
        <f>ROUND(Y387*Source!I574,7)</f>
        <v>0</v>
      </c>
      <c r="CY387">
        <f>AA387</f>
        <v>0</v>
      </c>
      <c r="CZ387">
        <f>AE387</f>
        <v>0</v>
      </c>
      <c r="DA387">
        <f>AI387</f>
        <v>1</v>
      </c>
      <c r="DB387">
        <f>ROUND(ROUND(AT387*CZ387,2),6)</f>
        <v>0</v>
      </c>
      <c r="DC387">
        <f>ROUND(ROUND(AT387*AG387,2),6)</f>
        <v>0</v>
      </c>
      <c r="DD387" t="s">
        <v>3</v>
      </c>
      <c r="DE387" t="s">
        <v>3</v>
      </c>
      <c r="DF387">
        <f t="shared" ref="DF387:DF433" si="143">ROUND(ROUND(AE387,2)*CX387,2)</f>
        <v>0</v>
      </c>
      <c r="DG387">
        <f>ROUND(ROUND(AF387,2)*CX387,2)</f>
        <v>0</v>
      </c>
      <c r="DH387">
        <f t="shared" si="141"/>
        <v>0</v>
      </c>
      <c r="DI387">
        <f t="shared" si="142"/>
        <v>0</v>
      </c>
      <c r="DJ387">
        <f>DF387</f>
        <v>0</v>
      </c>
      <c r="DK387">
        <v>0</v>
      </c>
      <c r="DL387" t="s">
        <v>3</v>
      </c>
      <c r="DM387">
        <v>0</v>
      </c>
      <c r="DN387" t="s">
        <v>3</v>
      </c>
      <c r="DO387">
        <v>0</v>
      </c>
    </row>
    <row r="388" spans="1:119" x14ac:dyDescent="0.2">
      <c r="A388">
        <f>ROW(Source!A577)</f>
        <v>577</v>
      </c>
      <c r="B388">
        <v>32945098</v>
      </c>
      <c r="C388">
        <v>32953370</v>
      </c>
      <c r="D388">
        <v>25847977</v>
      </c>
      <c r="E388">
        <v>112</v>
      </c>
      <c r="F388">
        <v>1</v>
      </c>
      <c r="G388">
        <v>1</v>
      </c>
      <c r="H388">
        <v>1</v>
      </c>
      <c r="I388" t="s">
        <v>1003</v>
      </c>
      <c r="J388" t="s">
        <v>3</v>
      </c>
      <c r="K388" t="s">
        <v>1004</v>
      </c>
      <c r="L388">
        <v>1191</v>
      </c>
      <c r="N388">
        <v>1013</v>
      </c>
      <c r="O388" t="s">
        <v>848</v>
      </c>
      <c r="P388" t="s">
        <v>848</v>
      </c>
      <c r="Q388">
        <v>1</v>
      </c>
      <c r="W388">
        <v>0</v>
      </c>
      <c r="X388">
        <v>1048598872</v>
      </c>
      <c r="Y388">
        <f>(AT388*ROUND((1.15*16),7))</f>
        <v>8.0960000000000001</v>
      </c>
      <c r="AA388">
        <v>0</v>
      </c>
      <c r="AB388">
        <v>0</v>
      </c>
      <c r="AC388">
        <v>0</v>
      </c>
      <c r="AD388">
        <v>416.65</v>
      </c>
      <c r="AE388">
        <v>0</v>
      </c>
      <c r="AF388">
        <v>0</v>
      </c>
      <c r="AG388">
        <v>0</v>
      </c>
      <c r="AH388">
        <v>416.65</v>
      </c>
      <c r="AI388">
        <v>1</v>
      </c>
      <c r="AJ388">
        <v>1</v>
      </c>
      <c r="AK388">
        <v>1</v>
      </c>
      <c r="AL388">
        <v>1</v>
      </c>
      <c r="AM388">
        <v>-2</v>
      </c>
      <c r="AN388">
        <v>0</v>
      </c>
      <c r="AO388">
        <v>0</v>
      </c>
      <c r="AP388">
        <v>1</v>
      </c>
      <c r="AQ388">
        <v>1</v>
      </c>
      <c r="AR388">
        <v>0</v>
      </c>
      <c r="AS388" t="s">
        <v>3</v>
      </c>
      <c r="AT388">
        <v>0.44</v>
      </c>
      <c r="AU388" t="s">
        <v>650</v>
      </c>
      <c r="AV388">
        <v>1</v>
      </c>
      <c r="AW388">
        <v>2</v>
      </c>
      <c r="AX388">
        <v>32953376</v>
      </c>
      <c r="AY388">
        <v>1</v>
      </c>
      <c r="AZ388">
        <v>0</v>
      </c>
      <c r="BA388">
        <v>388</v>
      </c>
      <c r="BB388">
        <v>1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183.32599999999999</v>
      </c>
      <c r="BN388">
        <v>0.44</v>
      </c>
      <c r="BO388">
        <v>0</v>
      </c>
      <c r="BP388">
        <v>1</v>
      </c>
      <c r="BQ388">
        <v>0</v>
      </c>
      <c r="BR388">
        <v>0</v>
      </c>
      <c r="BS388">
        <v>0</v>
      </c>
      <c r="BT388">
        <v>3373.1983999999998</v>
      </c>
      <c r="BU388">
        <v>8.0960000000000001</v>
      </c>
      <c r="BV388">
        <v>0</v>
      </c>
      <c r="BW388">
        <v>1</v>
      </c>
      <c r="CU388">
        <f>ROUND(AT388*Source!I577*AH388*AL388,2)</f>
        <v>0</v>
      </c>
      <c r="CV388">
        <f>ROUND(Y388*Source!I577,7)</f>
        <v>0</v>
      </c>
      <c r="CW388">
        <v>0</v>
      </c>
      <c r="CX388">
        <f>ROUND(Y388*Source!I577,7)</f>
        <v>0</v>
      </c>
      <c r="CY388">
        <f>AD388</f>
        <v>416.65</v>
      </c>
      <c r="CZ388">
        <f>AH388</f>
        <v>416.65</v>
      </c>
      <c r="DA388">
        <f>AL388</f>
        <v>1</v>
      </c>
      <c r="DB388">
        <f>ROUND((ROUND(AT388*CZ388,2)*ROUND((1.15*16),7)),6)</f>
        <v>3373.2719999999999</v>
      </c>
      <c r="DC388">
        <f>ROUND((ROUND(AT388*AG388,2)*ROUND((1.15*16),7)),6)</f>
        <v>0</v>
      </c>
      <c r="DD388" t="s">
        <v>3</v>
      </c>
      <c r="DE388" t="s">
        <v>3</v>
      </c>
      <c r="DF388">
        <f t="shared" si="143"/>
        <v>0</v>
      </c>
      <c r="DG388">
        <f>ROUND(ROUND(AF388,2)*CX388,2)</f>
        <v>0</v>
      </c>
      <c r="DH388">
        <f t="shared" si="141"/>
        <v>0</v>
      </c>
      <c r="DI388">
        <f t="shared" si="142"/>
        <v>0</v>
      </c>
      <c r="DJ388">
        <f>DI388</f>
        <v>0</v>
      </c>
      <c r="DK388">
        <v>1</v>
      </c>
      <c r="DL388" t="s">
        <v>3</v>
      </c>
      <c r="DM388">
        <v>0</v>
      </c>
      <c r="DN388" t="s">
        <v>3</v>
      </c>
      <c r="DO388">
        <v>0</v>
      </c>
    </row>
    <row r="389" spans="1:119" x14ac:dyDescent="0.2">
      <c r="A389">
        <f>ROW(Source!A577)</f>
        <v>577</v>
      </c>
      <c r="B389">
        <v>32945098</v>
      </c>
      <c r="C389">
        <v>32953370</v>
      </c>
      <c r="D389">
        <v>25847946</v>
      </c>
      <c r="E389">
        <v>112</v>
      </c>
      <c r="F389">
        <v>1</v>
      </c>
      <c r="G389">
        <v>1</v>
      </c>
      <c r="H389">
        <v>1</v>
      </c>
      <c r="I389" t="s">
        <v>849</v>
      </c>
      <c r="J389" t="s">
        <v>3</v>
      </c>
      <c r="K389" t="s">
        <v>850</v>
      </c>
      <c r="L389">
        <v>1191</v>
      </c>
      <c r="N389">
        <v>1013</v>
      </c>
      <c r="O389" t="s">
        <v>848</v>
      </c>
      <c r="P389" t="s">
        <v>848</v>
      </c>
      <c r="Q389">
        <v>1</v>
      </c>
      <c r="W389">
        <v>0</v>
      </c>
      <c r="X389">
        <v>-1417349443</v>
      </c>
      <c r="Y389">
        <f>(AT389*ROUND((1.25*16),7))</f>
        <v>4.2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1</v>
      </c>
      <c r="AJ389">
        <v>1</v>
      </c>
      <c r="AK389">
        <v>1</v>
      </c>
      <c r="AL389">
        <v>1</v>
      </c>
      <c r="AM389">
        <v>-2</v>
      </c>
      <c r="AN389">
        <v>0</v>
      </c>
      <c r="AO389">
        <v>0</v>
      </c>
      <c r="AP389">
        <v>1</v>
      </c>
      <c r="AQ389">
        <v>1</v>
      </c>
      <c r="AR389">
        <v>0</v>
      </c>
      <c r="AS389" t="s">
        <v>3</v>
      </c>
      <c r="AT389">
        <v>0.21</v>
      </c>
      <c r="AU389" t="s">
        <v>649</v>
      </c>
      <c r="AV389">
        <v>2</v>
      </c>
      <c r="AW389">
        <v>2</v>
      </c>
      <c r="AX389">
        <v>32953377</v>
      </c>
      <c r="AY389">
        <v>1</v>
      </c>
      <c r="AZ389">
        <v>0</v>
      </c>
      <c r="BA389">
        <v>389</v>
      </c>
      <c r="BB389">
        <v>1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CV389">
        <v>0</v>
      </c>
      <c r="CW389">
        <v>0</v>
      </c>
      <c r="CX389">
        <f>ROUND(Y389*Source!I577,7)</f>
        <v>0</v>
      </c>
      <c r="CY389">
        <f>AD389</f>
        <v>0</v>
      </c>
      <c r="CZ389">
        <f>AH389</f>
        <v>0</v>
      </c>
      <c r="DA389">
        <f>AL389</f>
        <v>1</v>
      </c>
      <c r="DB389">
        <f>ROUND((ROUND(AT389*CZ389,2)*ROUND((1.25*16),7)),6)</f>
        <v>0</v>
      </c>
      <c r="DC389">
        <f>ROUND((ROUND(AT389*AG389,2)*ROUND((1.25*16),7)),6)</f>
        <v>0</v>
      </c>
      <c r="DD389" t="s">
        <v>3</v>
      </c>
      <c r="DE389" t="s">
        <v>3</v>
      </c>
      <c r="DF389">
        <f t="shared" si="143"/>
        <v>0</v>
      </c>
      <c r="DG389">
        <f>ROUND(ROUND(AF389,2)*CX389,2)</f>
        <v>0</v>
      </c>
      <c r="DH389">
        <f t="shared" si="141"/>
        <v>0</v>
      </c>
      <c r="DI389">
        <f t="shared" si="142"/>
        <v>0</v>
      </c>
      <c r="DJ389">
        <f>DI389</f>
        <v>0</v>
      </c>
      <c r="DK389">
        <v>0</v>
      </c>
      <c r="DL389" t="s">
        <v>3</v>
      </c>
      <c r="DM389">
        <v>0</v>
      </c>
      <c r="DN389" t="s">
        <v>3</v>
      </c>
      <c r="DO389">
        <v>0</v>
      </c>
    </row>
    <row r="390" spans="1:119" x14ac:dyDescent="0.2">
      <c r="A390">
        <f>ROW(Source!A577)</f>
        <v>577</v>
      </c>
      <c r="B390">
        <v>32945098</v>
      </c>
      <c r="C390">
        <v>32953370</v>
      </c>
      <c r="D390">
        <v>30529126</v>
      </c>
      <c r="E390">
        <v>1</v>
      </c>
      <c r="F390">
        <v>1</v>
      </c>
      <c r="G390">
        <v>1</v>
      </c>
      <c r="H390">
        <v>2</v>
      </c>
      <c r="I390" t="s">
        <v>851</v>
      </c>
      <c r="J390" t="s">
        <v>852</v>
      </c>
      <c r="K390" t="s">
        <v>853</v>
      </c>
      <c r="L390">
        <v>1368</v>
      </c>
      <c r="N390">
        <v>1011</v>
      </c>
      <c r="O390" t="s">
        <v>854</v>
      </c>
      <c r="P390" t="s">
        <v>854</v>
      </c>
      <c r="Q390">
        <v>1</v>
      </c>
      <c r="W390">
        <v>0</v>
      </c>
      <c r="X390">
        <v>-989791600</v>
      </c>
      <c r="Y390">
        <f>(AT390*ROUND((1.25*16),7))</f>
        <v>4.2</v>
      </c>
      <c r="AA390">
        <v>0</v>
      </c>
      <c r="AB390">
        <v>54.86</v>
      </c>
      <c r="AC390">
        <v>446.68</v>
      </c>
      <c r="AD390">
        <v>0</v>
      </c>
      <c r="AE390">
        <v>0</v>
      </c>
      <c r="AF390">
        <v>37.32</v>
      </c>
      <c r="AG390">
        <v>446.68</v>
      </c>
      <c r="AH390">
        <v>0</v>
      </c>
      <c r="AI390">
        <v>1</v>
      </c>
      <c r="AJ390">
        <v>1.47</v>
      </c>
      <c r="AK390">
        <v>1</v>
      </c>
      <c r="AL390">
        <v>1</v>
      </c>
      <c r="AM390">
        <v>2</v>
      </c>
      <c r="AN390">
        <v>0</v>
      </c>
      <c r="AO390">
        <v>0</v>
      </c>
      <c r="AP390">
        <v>1</v>
      </c>
      <c r="AQ390">
        <v>1</v>
      </c>
      <c r="AR390">
        <v>0</v>
      </c>
      <c r="AS390" t="s">
        <v>3</v>
      </c>
      <c r="AT390">
        <v>0.21</v>
      </c>
      <c r="AU390" t="s">
        <v>649</v>
      </c>
      <c r="AV390">
        <v>1</v>
      </c>
      <c r="AW390">
        <v>2</v>
      </c>
      <c r="AX390">
        <v>32953378</v>
      </c>
      <c r="AY390">
        <v>1</v>
      </c>
      <c r="AZ390">
        <v>0</v>
      </c>
      <c r="BA390">
        <v>390</v>
      </c>
      <c r="BB390">
        <v>1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7.8372000000000002</v>
      </c>
      <c r="BL390">
        <v>93.802800000000005</v>
      </c>
      <c r="BM390">
        <v>0</v>
      </c>
      <c r="BN390">
        <v>0</v>
      </c>
      <c r="BO390">
        <v>0.21</v>
      </c>
      <c r="BP390">
        <v>1</v>
      </c>
      <c r="BQ390">
        <v>0</v>
      </c>
      <c r="BR390">
        <v>156.744</v>
      </c>
      <c r="BS390">
        <v>1876.056</v>
      </c>
      <c r="BT390">
        <v>0</v>
      </c>
      <c r="BU390">
        <v>0</v>
      </c>
      <c r="BV390">
        <v>4.2</v>
      </c>
      <c r="BW390">
        <v>1</v>
      </c>
      <c r="CV390">
        <v>0</v>
      </c>
      <c r="CW390">
        <f>ROUND(Y390*Source!I577*DO390,7)</f>
        <v>0</v>
      </c>
      <c r="CX390">
        <f>ROUND(Y390*Source!I577,7)</f>
        <v>0</v>
      </c>
      <c r="CY390">
        <f>AB390</f>
        <v>54.86</v>
      </c>
      <c r="CZ390">
        <f>AF390</f>
        <v>37.32</v>
      </c>
      <c r="DA390">
        <f>AJ390</f>
        <v>1.47</v>
      </c>
      <c r="DB390">
        <f>ROUND((ROUND(AT390*CZ390,2)*ROUND((1.25*16),7)),6)</f>
        <v>156.80000000000001</v>
      </c>
      <c r="DC390">
        <f>ROUND((ROUND(AT390*AG390,2)*ROUND((1.25*16),7)),6)</f>
        <v>1876</v>
      </c>
      <c r="DD390" t="s">
        <v>3</v>
      </c>
      <c r="DE390" t="s">
        <v>3</v>
      </c>
      <c r="DF390">
        <f t="shared" si="143"/>
        <v>0</v>
      </c>
      <c r="DG390">
        <f>ROUND(ROUND(AF390*AJ390,2)*CX390,2)</f>
        <v>0</v>
      </c>
      <c r="DH390">
        <f t="shared" si="141"/>
        <v>0</v>
      </c>
      <c r="DI390">
        <f t="shared" si="142"/>
        <v>0</v>
      </c>
      <c r="DJ390">
        <f>DG390+DH390</f>
        <v>0</v>
      </c>
      <c r="DK390">
        <v>0</v>
      </c>
      <c r="DL390" t="s">
        <v>855</v>
      </c>
      <c r="DM390">
        <v>3</v>
      </c>
      <c r="DN390" t="s">
        <v>848</v>
      </c>
      <c r="DO390">
        <v>1</v>
      </c>
    </row>
    <row r="391" spans="1:119" x14ac:dyDescent="0.2">
      <c r="A391">
        <f>ROW(Source!A577)</f>
        <v>577</v>
      </c>
      <c r="B391">
        <v>32945098</v>
      </c>
      <c r="C391">
        <v>32953370</v>
      </c>
      <c r="D391">
        <v>30529195</v>
      </c>
      <c r="E391">
        <v>1</v>
      </c>
      <c r="F391">
        <v>1</v>
      </c>
      <c r="G391">
        <v>1</v>
      </c>
      <c r="H391">
        <v>2</v>
      </c>
      <c r="I391" t="s">
        <v>1018</v>
      </c>
      <c r="J391" t="s">
        <v>1019</v>
      </c>
      <c r="K391" t="s">
        <v>1020</v>
      </c>
      <c r="L391">
        <v>1368</v>
      </c>
      <c r="N391">
        <v>1011</v>
      </c>
      <c r="O391" t="s">
        <v>854</v>
      </c>
      <c r="P391" t="s">
        <v>854</v>
      </c>
      <c r="Q391">
        <v>1</v>
      </c>
      <c r="W391">
        <v>0</v>
      </c>
      <c r="X391">
        <v>427738295</v>
      </c>
      <c r="Y391">
        <f>(AT391*ROUND((1.25*16),7))</f>
        <v>40</v>
      </c>
      <c r="AA391">
        <v>0</v>
      </c>
      <c r="AB391">
        <v>12.04</v>
      </c>
      <c r="AC391">
        <v>0</v>
      </c>
      <c r="AD391">
        <v>0</v>
      </c>
      <c r="AE391">
        <v>0</v>
      </c>
      <c r="AF391">
        <v>8.5399999999999991</v>
      </c>
      <c r="AG391">
        <v>0</v>
      </c>
      <c r="AH391">
        <v>0</v>
      </c>
      <c r="AI391">
        <v>1</v>
      </c>
      <c r="AJ391">
        <v>1.41</v>
      </c>
      <c r="AK391">
        <v>1</v>
      </c>
      <c r="AL391">
        <v>1</v>
      </c>
      <c r="AM391">
        <v>2</v>
      </c>
      <c r="AN391">
        <v>0</v>
      </c>
      <c r="AO391">
        <v>0</v>
      </c>
      <c r="AP391">
        <v>1</v>
      </c>
      <c r="AQ391">
        <v>1</v>
      </c>
      <c r="AR391">
        <v>0</v>
      </c>
      <c r="AS391" t="s">
        <v>3</v>
      </c>
      <c r="AT391">
        <v>2</v>
      </c>
      <c r="AU391" t="s">
        <v>649</v>
      </c>
      <c r="AV391">
        <v>1</v>
      </c>
      <c r="AW391">
        <v>2</v>
      </c>
      <c r="AX391">
        <v>32953379</v>
      </c>
      <c r="AY391">
        <v>1</v>
      </c>
      <c r="AZ391">
        <v>0</v>
      </c>
      <c r="BA391">
        <v>391</v>
      </c>
      <c r="BB391">
        <v>1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17.079999999999998</v>
      </c>
      <c r="BL391">
        <v>0</v>
      </c>
      <c r="BM391">
        <v>0</v>
      </c>
      <c r="BN391">
        <v>0</v>
      </c>
      <c r="BO391">
        <v>0</v>
      </c>
      <c r="BP391">
        <v>1</v>
      </c>
      <c r="BQ391">
        <v>0</v>
      </c>
      <c r="BR391">
        <v>341.59999999999997</v>
      </c>
      <c r="BS391">
        <v>0</v>
      </c>
      <c r="BT391">
        <v>0</v>
      </c>
      <c r="BU391">
        <v>0</v>
      </c>
      <c r="BV391">
        <v>0</v>
      </c>
      <c r="BW391">
        <v>1</v>
      </c>
      <c r="CV391">
        <v>0</v>
      </c>
      <c r="CW391">
        <f>ROUND(Y391*Source!I577*DO391,7)</f>
        <v>0</v>
      </c>
      <c r="CX391">
        <f>ROUND(Y391*Source!I577,7)</f>
        <v>0</v>
      </c>
      <c r="CY391">
        <f>AB391</f>
        <v>12.04</v>
      </c>
      <c r="CZ391">
        <f>AF391</f>
        <v>8.5399999999999991</v>
      </c>
      <c r="DA391">
        <f>AJ391</f>
        <v>1.41</v>
      </c>
      <c r="DB391">
        <f>ROUND((ROUND(AT391*CZ391,2)*ROUND((1.25*16),7)),6)</f>
        <v>341.6</v>
      </c>
      <c r="DC391">
        <f>ROUND((ROUND(AT391*AG391,2)*ROUND((1.25*16),7)),6)</f>
        <v>0</v>
      </c>
      <c r="DD391" t="s">
        <v>3</v>
      </c>
      <c r="DE391" t="s">
        <v>3</v>
      </c>
      <c r="DF391">
        <f t="shared" si="143"/>
        <v>0</v>
      </c>
      <c r="DG391">
        <f>ROUND(ROUND(AF391*AJ391,2)*CX391,2)</f>
        <v>0</v>
      </c>
      <c r="DH391">
        <f t="shared" si="141"/>
        <v>0</v>
      </c>
      <c r="DI391">
        <f t="shared" si="142"/>
        <v>0</v>
      </c>
      <c r="DJ391">
        <f>DG391+DH391</f>
        <v>0</v>
      </c>
      <c r="DK391">
        <v>0</v>
      </c>
      <c r="DL391" t="s">
        <v>3</v>
      </c>
      <c r="DM391">
        <v>0</v>
      </c>
      <c r="DN391" t="s">
        <v>3</v>
      </c>
      <c r="DO391">
        <v>0</v>
      </c>
    </row>
    <row r="392" spans="1:119" x14ac:dyDescent="0.2">
      <c r="A392">
        <f>ROW(Source!A577)</f>
        <v>577</v>
      </c>
      <c r="B392">
        <v>32945098</v>
      </c>
      <c r="C392">
        <v>32953370</v>
      </c>
      <c r="D392">
        <v>30412258</v>
      </c>
      <c r="E392">
        <v>112</v>
      </c>
      <c r="F392">
        <v>1</v>
      </c>
      <c r="G392">
        <v>1</v>
      </c>
      <c r="H392">
        <v>3</v>
      </c>
      <c r="I392" t="s">
        <v>637</v>
      </c>
      <c r="J392" t="s">
        <v>3</v>
      </c>
      <c r="K392" t="s">
        <v>638</v>
      </c>
      <c r="L392">
        <v>1339</v>
      </c>
      <c r="N392">
        <v>1007</v>
      </c>
      <c r="O392" t="s">
        <v>639</v>
      </c>
      <c r="P392" t="s">
        <v>639</v>
      </c>
      <c r="Q392">
        <v>1</v>
      </c>
      <c r="W392">
        <v>0</v>
      </c>
      <c r="X392">
        <v>-2113302258</v>
      </c>
      <c r="Y392">
        <f>(AT392*ROUND(16,7))</f>
        <v>8.16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1</v>
      </c>
      <c r="AJ392">
        <v>1</v>
      </c>
      <c r="AK392">
        <v>1</v>
      </c>
      <c r="AL392">
        <v>1</v>
      </c>
      <c r="AM392">
        <v>-2</v>
      </c>
      <c r="AN392">
        <v>0</v>
      </c>
      <c r="AO392">
        <v>0</v>
      </c>
      <c r="AP392">
        <v>1</v>
      </c>
      <c r="AQ392">
        <v>0</v>
      </c>
      <c r="AR392">
        <v>0</v>
      </c>
      <c r="AS392" t="s">
        <v>3</v>
      </c>
      <c r="AT392">
        <v>0.51</v>
      </c>
      <c r="AU392" t="s">
        <v>648</v>
      </c>
      <c r="AV392">
        <v>0</v>
      </c>
      <c r="AW392">
        <v>2</v>
      </c>
      <c r="AX392">
        <v>32953380</v>
      </c>
      <c r="AY392">
        <v>1</v>
      </c>
      <c r="AZ392">
        <v>0</v>
      </c>
      <c r="BA392">
        <v>392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CV392">
        <v>0</v>
      </c>
      <c r="CW392">
        <v>0</v>
      </c>
      <c r="CX392">
        <f>ROUND(Y392*Source!I577,7)</f>
        <v>0</v>
      </c>
      <c r="CY392">
        <f>AA392</f>
        <v>0</v>
      </c>
      <c r="CZ392">
        <f>AE392</f>
        <v>0</v>
      </c>
      <c r="DA392">
        <f>AI392</f>
        <v>1</v>
      </c>
      <c r="DB392">
        <f>ROUND((ROUND(AT392*CZ392,2)*ROUND(16,7)),6)</f>
        <v>0</v>
      </c>
      <c r="DC392">
        <f>ROUND((ROUND(AT392*AG392,2)*ROUND(16,7)),6)</f>
        <v>0</v>
      </c>
      <c r="DD392" t="s">
        <v>3</v>
      </c>
      <c r="DE392" t="s">
        <v>3</v>
      </c>
      <c r="DF392">
        <f t="shared" si="143"/>
        <v>0</v>
      </c>
      <c r="DG392">
        <f t="shared" ref="DG392:DG429" si="144">ROUND(ROUND(AF392,2)*CX392,2)</f>
        <v>0</v>
      </c>
      <c r="DH392">
        <f t="shared" si="141"/>
        <v>0</v>
      </c>
      <c r="DI392">
        <f t="shared" si="142"/>
        <v>0</v>
      </c>
      <c r="DJ392">
        <f>DF392</f>
        <v>0</v>
      </c>
      <c r="DK392">
        <v>0</v>
      </c>
      <c r="DL392" t="s">
        <v>3</v>
      </c>
      <c r="DM392">
        <v>0</v>
      </c>
      <c r="DN392" t="s">
        <v>3</v>
      </c>
      <c r="DO392">
        <v>0</v>
      </c>
    </row>
    <row r="393" spans="1:119" x14ac:dyDescent="0.2">
      <c r="A393">
        <f>ROW(Source!A580)</f>
        <v>580</v>
      </c>
      <c r="B393">
        <v>32945098</v>
      </c>
      <c r="C393">
        <v>32953312</v>
      </c>
      <c r="D393">
        <v>25847996</v>
      </c>
      <c r="E393">
        <v>112</v>
      </c>
      <c r="F393">
        <v>1</v>
      </c>
      <c r="G393">
        <v>1</v>
      </c>
      <c r="H393">
        <v>1</v>
      </c>
      <c r="I393" t="s">
        <v>883</v>
      </c>
      <c r="J393" t="s">
        <v>3</v>
      </c>
      <c r="K393" t="s">
        <v>884</v>
      </c>
      <c r="L393">
        <v>1191</v>
      </c>
      <c r="N393">
        <v>1013</v>
      </c>
      <c r="O393" t="s">
        <v>848</v>
      </c>
      <c r="P393" t="s">
        <v>848</v>
      </c>
      <c r="Q393">
        <v>1</v>
      </c>
      <c r="W393">
        <v>0</v>
      </c>
      <c r="X393">
        <v>1958912953</v>
      </c>
      <c r="Y393">
        <f>(AT393*ROUND(1.15,7))</f>
        <v>137.74699999999999</v>
      </c>
      <c r="AA393">
        <v>0</v>
      </c>
      <c r="AB393">
        <v>0</v>
      </c>
      <c r="AC393">
        <v>0</v>
      </c>
      <c r="AD393">
        <v>446.58</v>
      </c>
      <c r="AE393">
        <v>0</v>
      </c>
      <c r="AF393">
        <v>0</v>
      </c>
      <c r="AG393">
        <v>0</v>
      </c>
      <c r="AH393">
        <v>446.58</v>
      </c>
      <c r="AI393">
        <v>1</v>
      </c>
      <c r="AJ393">
        <v>1</v>
      </c>
      <c r="AK393">
        <v>1</v>
      </c>
      <c r="AL393">
        <v>1</v>
      </c>
      <c r="AM393">
        <v>-2</v>
      </c>
      <c r="AN393">
        <v>0</v>
      </c>
      <c r="AO393">
        <v>0</v>
      </c>
      <c r="AP393">
        <v>1</v>
      </c>
      <c r="AQ393">
        <v>1</v>
      </c>
      <c r="AR393">
        <v>0</v>
      </c>
      <c r="AS393" t="s">
        <v>3</v>
      </c>
      <c r="AT393">
        <v>119.78</v>
      </c>
      <c r="AU393" t="s">
        <v>521</v>
      </c>
      <c r="AV393">
        <v>1</v>
      </c>
      <c r="AW393">
        <v>2</v>
      </c>
      <c r="AX393">
        <v>32953324</v>
      </c>
      <c r="AY393">
        <v>2</v>
      </c>
      <c r="AZ393">
        <v>131072</v>
      </c>
      <c r="BA393">
        <v>393</v>
      </c>
      <c r="BB393">
        <v>1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53491.352399999996</v>
      </c>
      <c r="BN393">
        <v>119.78</v>
      </c>
      <c r="BO393">
        <v>0</v>
      </c>
      <c r="BP393">
        <v>1</v>
      </c>
      <c r="BQ393">
        <v>0</v>
      </c>
      <c r="BR393">
        <v>0</v>
      </c>
      <c r="BS393">
        <v>0</v>
      </c>
      <c r="BT393">
        <v>61515.055259999994</v>
      </c>
      <c r="BU393">
        <v>137.74699999999999</v>
      </c>
      <c r="BV393">
        <v>0</v>
      </c>
      <c r="BW393">
        <v>1</v>
      </c>
      <c r="CU393">
        <f>ROUND(AT393*Source!I580*AH393*AL393,2)</f>
        <v>0</v>
      </c>
      <c r="CV393">
        <f>ROUND(Y393*Source!I580,7)</f>
        <v>0</v>
      </c>
      <c r="CW393">
        <v>0</v>
      </c>
      <c r="CX393">
        <f>ROUND(Y393*Source!I580,7)</f>
        <v>0</v>
      </c>
      <c r="CY393">
        <f>AD393</f>
        <v>446.58</v>
      </c>
      <c r="CZ393">
        <f>AH393</f>
        <v>446.58</v>
      </c>
      <c r="DA393">
        <f>AL393</f>
        <v>1</v>
      </c>
      <c r="DB393">
        <f>ROUND((ROUND(AT393*CZ393,2)*ROUND(1.15,7)),6)</f>
        <v>61515.052499999998</v>
      </c>
      <c r="DC393">
        <f>ROUND((ROUND(AT393*AG393,2)*ROUND(1.15,7)),6)</f>
        <v>0</v>
      </c>
      <c r="DD393" t="s">
        <v>3</v>
      </c>
      <c r="DE393" t="s">
        <v>3</v>
      </c>
      <c r="DF393">
        <f t="shared" si="143"/>
        <v>0</v>
      </c>
      <c r="DG393">
        <f t="shared" si="144"/>
        <v>0</v>
      </c>
      <c r="DH393">
        <f t="shared" si="141"/>
        <v>0</v>
      </c>
      <c r="DI393">
        <f t="shared" si="142"/>
        <v>0</v>
      </c>
      <c r="DJ393">
        <f>DI393</f>
        <v>0</v>
      </c>
      <c r="DK393">
        <v>1</v>
      </c>
      <c r="DL393" t="s">
        <v>3</v>
      </c>
      <c r="DM393">
        <v>0</v>
      </c>
      <c r="DN393" t="s">
        <v>3</v>
      </c>
      <c r="DO393">
        <v>0</v>
      </c>
    </row>
    <row r="394" spans="1:119" x14ac:dyDescent="0.2">
      <c r="A394">
        <f>ROW(Source!A580)</f>
        <v>580</v>
      </c>
      <c r="B394">
        <v>32945098</v>
      </c>
      <c r="C394">
        <v>32953312</v>
      </c>
      <c r="D394">
        <v>25847946</v>
      </c>
      <c r="E394">
        <v>112</v>
      </c>
      <c r="F394">
        <v>1</v>
      </c>
      <c r="G394">
        <v>1</v>
      </c>
      <c r="H394">
        <v>1</v>
      </c>
      <c r="I394" t="s">
        <v>849</v>
      </c>
      <c r="J394" t="s">
        <v>3</v>
      </c>
      <c r="K394" t="s">
        <v>850</v>
      </c>
      <c r="L394">
        <v>1191</v>
      </c>
      <c r="N394">
        <v>1013</v>
      </c>
      <c r="O394" t="s">
        <v>848</v>
      </c>
      <c r="P394" t="s">
        <v>848</v>
      </c>
      <c r="Q394">
        <v>1</v>
      </c>
      <c r="W394">
        <v>0</v>
      </c>
      <c r="X394">
        <v>-1417349443</v>
      </c>
      <c r="Y394">
        <f>(AT394*ROUND(1.25,7))</f>
        <v>5.625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1</v>
      </c>
      <c r="AJ394">
        <v>1</v>
      </c>
      <c r="AK394">
        <v>1</v>
      </c>
      <c r="AL394">
        <v>1</v>
      </c>
      <c r="AM394">
        <v>-2</v>
      </c>
      <c r="AN394">
        <v>0</v>
      </c>
      <c r="AO394">
        <v>0</v>
      </c>
      <c r="AP394">
        <v>1</v>
      </c>
      <c r="AQ394">
        <v>1</v>
      </c>
      <c r="AR394">
        <v>0</v>
      </c>
      <c r="AS394" t="s">
        <v>3</v>
      </c>
      <c r="AT394">
        <v>4.5</v>
      </c>
      <c r="AU394" t="s">
        <v>520</v>
      </c>
      <c r="AV394">
        <v>2</v>
      </c>
      <c r="AW394">
        <v>2</v>
      </c>
      <c r="AX394">
        <v>32953325</v>
      </c>
      <c r="AY394">
        <v>1</v>
      </c>
      <c r="AZ394">
        <v>0</v>
      </c>
      <c r="BA394">
        <v>394</v>
      </c>
      <c r="BB394">
        <v>1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CV394">
        <v>0</v>
      </c>
      <c r="CW394">
        <v>0</v>
      </c>
      <c r="CX394">
        <f>ROUND(Y394*Source!I580,7)</f>
        <v>0</v>
      </c>
      <c r="CY394">
        <f>AD394</f>
        <v>0</v>
      </c>
      <c r="CZ394">
        <f>AH394</f>
        <v>0</v>
      </c>
      <c r="DA394">
        <f>AL394</f>
        <v>1</v>
      </c>
      <c r="DB394">
        <f>ROUND((ROUND(AT394*CZ394,2)*ROUND(1.25,7)),6)</f>
        <v>0</v>
      </c>
      <c r="DC394">
        <f>ROUND((ROUND(AT394*AG394,2)*ROUND(1.25,7)),6)</f>
        <v>0</v>
      </c>
      <c r="DD394" t="s">
        <v>3</v>
      </c>
      <c r="DE394" t="s">
        <v>3</v>
      </c>
      <c r="DF394">
        <f t="shared" si="143"/>
        <v>0</v>
      </c>
      <c r="DG394">
        <f t="shared" si="144"/>
        <v>0</v>
      </c>
      <c r="DH394">
        <f t="shared" si="141"/>
        <v>0</v>
      </c>
      <c r="DI394">
        <f t="shared" si="142"/>
        <v>0</v>
      </c>
      <c r="DJ394">
        <f>DI394</f>
        <v>0</v>
      </c>
      <c r="DK394">
        <v>0</v>
      </c>
      <c r="DL394" t="s">
        <v>3</v>
      </c>
      <c r="DM394">
        <v>0</v>
      </c>
      <c r="DN394" t="s">
        <v>3</v>
      </c>
      <c r="DO394">
        <v>0</v>
      </c>
    </row>
    <row r="395" spans="1:119" x14ac:dyDescent="0.2">
      <c r="A395">
        <f>ROW(Source!A580)</f>
        <v>580</v>
      </c>
      <c r="B395">
        <v>32945098</v>
      </c>
      <c r="C395">
        <v>32953312</v>
      </c>
      <c r="D395">
        <v>30529096</v>
      </c>
      <c r="E395">
        <v>1</v>
      </c>
      <c r="F395">
        <v>1</v>
      </c>
      <c r="G395">
        <v>1</v>
      </c>
      <c r="H395">
        <v>2</v>
      </c>
      <c r="I395" t="s">
        <v>944</v>
      </c>
      <c r="J395" t="s">
        <v>945</v>
      </c>
      <c r="K395" t="s">
        <v>946</v>
      </c>
      <c r="L395">
        <v>1368</v>
      </c>
      <c r="N395">
        <v>1011</v>
      </c>
      <c r="O395" t="s">
        <v>854</v>
      </c>
      <c r="P395" t="s">
        <v>854</v>
      </c>
      <c r="Q395">
        <v>1</v>
      </c>
      <c r="W395">
        <v>0</v>
      </c>
      <c r="X395">
        <v>-318968462</v>
      </c>
      <c r="Y395">
        <f>(AT395*ROUND(1.25,7))</f>
        <v>0.44999999999999996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1</v>
      </c>
      <c r="AJ395">
        <v>1</v>
      </c>
      <c r="AK395">
        <v>1</v>
      </c>
      <c r="AL395">
        <v>1</v>
      </c>
      <c r="AM395">
        <v>0</v>
      </c>
      <c r="AN395">
        <v>0</v>
      </c>
      <c r="AO395">
        <v>0</v>
      </c>
      <c r="AP395">
        <v>1</v>
      </c>
      <c r="AQ395">
        <v>1</v>
      </c>
      <c r="AR395">
        <v>0</v>
      </c>
      <c r="AS395" t="s">
        <v>3</v>
      </c>
      <c r="AT395">
        <v>0.36</v>
      </c>
      <c r="AU395" t="s">
        <v>520</v>
      </c>
      <c r="AV395">
        <v>1</v>
      </c>
      <c r="AW395">
        <v>2</v>
      </c>
      <c r="AX395">
        <v>32953326</v>
      </c>
      <c r="AY395">
        <v>1</v>
      </c>
      <c r="AZ395">
        <v>0</v>
      </c>
      <c r="BA395">
        <v>395</v>
      </c>
      <c r="BB395">
        <v>1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0.36</v>
      </c>
      <c r="BP395">
        <v>1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0.44999999999999996</v>
      </c>
      <c r="BW395">
        <v>1</v>
      </c>
      <c r="CV395">
        <v>0</v>
      </c>
      <c r="CW395">
        <f>ROUND(Y395*Source!I580*DO395,7)</f>
        <v>0</v>
      </c>
      <c r="CX395">
        <f>ROUND(Y395*Source!I580,7)</f>
        <v>0</v>
      </c>
      <c r="CY395">
        <f>AB395</f>
        <v>0</v>
      </c>
      <c r="CZ395">
        <f>AF395</f>
        <v>0</v>
      </c>
      <c r="DA395">
        <f>AJ395</f>
        <v>1</v>
      </c>
      <c r="DB395">
        <f>ROUND((ROUND(AT395*CZ395,2)*ROUND(1.25,7)),6)</f>
        <v>0</v>
      </c>
      <c r="DC395">
        <f>ROUND((ROUND(AT395*AG395,2)*ROUND(1.25,7)),6)</f>
        <v>0</v>
      </c>
      <c r="DD395" t="s">
        <v>3</v>
      </c>
      <c r="DE395" t="s">
        <v>3</v>
      </c>
      <c r="DF395">
        <f t="shared" si="143"/>
        <v>0</v>
      </c>
      <c r="DG395">
        <f t="shared" si="144"/>
        <v>0</v>
      </c>
      <c r="DH395">
        <f t="shared" si="141"/>
        <v>0</v>
      </c>
      <c r="DI395">
        <f t="shared" si="142"/>
        <v>0</v>
      </c>
      <c r="DJ395">
        <f>DG395+DH395</f>
        <v>0</v>
      </c>
      <c r="DK395">
        <v>0</v>
      </c>
      <c r="DL395" t="s">
        <v>947</v>
      </c>
      <c r="DM395">
        <v>5</v>
      </c>
      <c r="DN395" t="s">
        <v>848</v>
      </c>
      <c r="DO395">
        <v>1</v>
      </c>
    </row>
    <row r="396" spans="1:119" x14ac:dyDescent="0.2">
      <c r="A396">
        <f>ROW(Source!A580)</f>
        <v>580</v>
      </c>
      <c r="B396">
        <v>32945098</v>
      </c>
      <c r="C396">
        <v>32953312</v>
      </c>
      <c r="D396">
        <v>30529126</v>
      </c>
      <c r="E396">
        <v>1</v>
      </c>
      <c r="F396">
        <v>1</v>
      </c>
      <c r="G396">
        <v>1</v>
      </c>
      <c r="H396">
        <v>2</v>
      </c>
      <c r="I396" t="s">
        <v>851</v>
      </c>
      <c r="J396" t="s">
        <v>852</v>
      </c>
      <c r="K396" t="s">
        <v>853</v>
      </c>
      <c r="L396">
        <v>1368</v>
      </c>
      <c r="N396">
        <v>1011</v>
      </c>
      <c r="O396" t="s">
        <v>854</v>
      </c>
      <c r="P396" t="s">
        <v>854</v>
      </c>
      <c r="Q396">
        <v>1</v>
      </c>
      <c r="W396">
        <v>0</v>
      </c>
      <c r="X396">
        <v>-989791600</v>
      </c>
      <c r="Y396">
        <f>(AT396*ROUND(1.25,7))</f>
        <v>2.875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1</v>
      </c>
      <c r="AJ396">
        <v>1</v>
      </c>
      <c r="AK396">
        <v>1</v>
      </c>
      <c r="AL396">
        <v>1</v>
      </c>
      <c r="AM396">
        <v>0</v>
      </c>
      <c r="AN396">
        <v>0</v>
      </c>
      <c r="AO396">
        <v>0</v>
      </c>
      <c r="AP396">
        <v>1</v>
      </c>
      <c r="AQ396">
        <v>1</v>
      </c>
      <c r="AR396">
        <v>0</v>
      </c>
      <c r="AS396" t="s">
        <v>3</v>
      </c>
      <c r="AT396">
        <v>2.2999999999999998</v>
      </c>
      <c r="AU396" t="s">
        <v>520</v>
      </c>
      <c r="AV396">
        <v>1</v>
      </c>
      <c r="AW396">
        <v>2</v>
      </c>
      <c r="AX396">
        <v>32953327</v>
      </c>
      <c r="AY396">
        <v>1</v>
      </c>
      <c r="AZ396">
        <v>0</v>
      </c>
      <c r="BA396">
        <v>396</v>
      </c>
      <c r="BB396">
        <v>1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2.2999999999999998</v>
      </c>
      <c r="BP396">
        <v>1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2.875</v>
      </c>
      <c r="BW396">
        <v>1</v>
      </c>
      <c r="CV396">
        <v>0</v>
      </c>
      <c r="CW396">
        <f>ROUND(Y396*Source!I580*DO396,7)</f>
        <v>0</v>
      </c>
      <c r="CX396">
        <f>ROUND(Y396*Source!I580,7)</f>
        <v>0</v>
      </c>
      <c r="CY396">
        <f>AB396</f>
        <v>0</v>
      </c>
      <c r="CZ396">
        <f>AF396</f>
        <v>0</v>
      </c>
      <c r="DA396">
        <f>AJ396</f>
        <v>1</v>
      </c>
      <c r="DB396">
        <f>ROUND((ROUND(AT396*CZ396,2)*ROUND(1.25,7)),6)</f>
        <v>0</v>
      </c>
      <c r="DC396">
        <f>ROUND((ROUND(AT396*AG396,2)*ROUND(1.25,7)),6)</f>
        <v>0</v>
      </c>
      <c r="DD396" t="s">
        <v>3</v>
      </c>
      <c r="DE396" t="s">
        <v>3</v>
      </c>
      <c r="DF396">
        <f t="shared" si="143"/>
        <v>0</v>
      </c>
      <c r="DG396">
        <f t="shared" si="144"/>
        <v>0</v>
      </c>
      <c r="DH396">
        <f t="shared" si="141"/>
        <v>0</v>
      </c>
      <c r="DI396">
        <f t="shared" si="142"/>
        <v>0</v>
      </c>
      <c r="DJ396">
        <f>DG396+DH396</f>
        <v>0</v>
      </c>
      <c r="DK396">
        <v>0</v>
      </c>
      <c r="DL396" t="s">
        <v>855</v>
      </c>
      <c r="DM396">
        <v>3</v>
      </c>
      <c r="DN396" t="s">
        <v>848</v>
      </c>
      <c r="DO396">
        <v>1</v>
      </c>
    </row>
    <row r="397" spans="1:119" x14ac:dyDescent="0.2">
      <c r="A397">
        <f>ROW(Source!A580)</f>
        <v>580</v>
      </c>
      <c r="B397">
        <v>32945098</v>
      </c>
      <c r="C397">
        <v>32953312</v>
      </c>
      <c r="D397">
        <v>30529230</v>
      </c>
      <c r="E397">
        <v>1</v>
      </c>
      <c r="F397">
        <v>1</v>
      </c>
      <c r="G397">
        <v>1</v>
      </c>
      <c r="H397">
        <v>2</v>
      </c>
      <c r="I397" t="s">
        <v>948</v>
      </c>
      <c r="J397" t="s">
        <v>949</v>
      </c>
      <c r="K397" t="s">
        <v>950</v>
      </c>
      <c r="L397">
        <v>1368</v>
      </c>
      <c r="N397">
        <v>1011</v>
      </c>
      <c r="O397" t="s">
        <v>854</v>
      </c>
      <c r="P397" t="s">
        <v>854</v>
      </c>
      <c r="Q397">
        <v>1</v>
      </c>
      <c r="W397">
        <v>0</v>
      </c>
      <c r="X397">
        <v>-21182267</v>
      </c>
      <c r="Y397">
        <f>(AT397*ROUND(1.25,7))</f>
        <v>1.9500000000000002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1</v>
      </c>
      <c r="AJ397">
        <v>1</v>
      </c>
      <c r="AK397">
        <v>1</v>
      </c>
      <c r="AL397">
        <v>1</v>
      </c>
      <c r="AM397">
        <v>0</v>
      </c>
      <c r="AN397">
        <v>0</v>
      </c>
      <c r="AO397">
        <v>0</v>
      </c>
      <c r="AP397">
        <v>1</v>
      </c>
      <c r="AQ397">
        <v>1</v>
      </c>
      <c r="AR397">
        <v>0</v>
      </c>
      <c r="AS397" t="s">
        <v>3</v>
      </c>
      <c r="AT397">
        <v>1.56</v>
      </c>
      <c r="AU397" t="s">
        <v>520</v>
      </c>
      <c r="AV397">
        <v>1</v>
      </c>
      <c r="AW397">
        <v>2</v>
      </c>
      <c r="AX397">
        <v>32953328</v>
      </c>
      <c r="AY397">
        <v>1</v>
      </c>
      <c r="AZ397">
        <v>0</v>
      </c>
      <c r="BA397">
        <v>397</v>
      </c>
      <c r="BB397">
        <v>1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1.56</v>
      </c>
      <c r="BP397">
        <v>1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1.9500000000000002</v>
      </c>
      <c r="BW397">
        <v>1</v>
      </c>
      <c r="CV397">
        <v>0</v>
      </c>
      <c r="CW397">
        <f>ROUND(Y397*Source!I580*DO397,7)</f>
        <v>0</v>
      </c>
      <c r="CX397">
        <f>ROUND(Y397*Source!I580,7)</f>
        <v>0</v>
      </c>
      <c r="CY397">
        <f>AB397</f>
        <v>0</v>
      </c>
      <c r="CZ397">
        <f>AF397</f>
        <v>0</v>
      </c>
      <c r="DA397">
        <f>AJ397</f>
        <v>1</v>
      </c>
      <c r="DB397">
        <f>ROUND((ROUND(AT397*CZ397,2)*ROUND(1.25,7)),6)</f>
        <v>0</v>
      </c>
      <c r="DC397">
        <f>ROUND((ROUND(AT397*AG397,2)*ROUND(1.25,7)),6)</f>
        <v>0</v>
      </c>
      <c r="DD397" t="s">
        <v>3</v>
      </c>
      <c r="DE397" t="s">
        <v>3</v>
      </c>
      <c r="DF397">
        <f t="shared" si="143"/>
        <v>0</v>
      </c>
      <c r="DG397">
        <f t="shared" si="144"/>
        <v>0</v>
      </c>
      <c r="DH397">
        <f t="shared" si="141"/>
        <v>0</v>
      </c>
      <c r="DI397">
        <f t="shared" si="142"/>
        <v>0</v>
      </c>
      <c r="DJ397">
        <f>DG397+DH397</f>
        <v>0</v>
      </c>
      <c r="DK397">
        <v>0</v>
      </c>
      <c r="DL397" t="s">
        <v>855</v>
      </c>
      <c r="DM397">
        <v>3</v>
      </c>
      <c r="DN397" t="s">
        <v>848</v>
      </c>
      <c r="DO397">
        <v>1</v>
      </c>
    </row>
    <row r="398" spans="1:119" x14ac:dyDescent="0.2">
      <c r="A398">
        <f>ROW(Source!A580)</f>
        <v>580</v>
      </c>
      <c r="B398">
        <v>32945098</v>
      </c>
      <c r="C398">
        <v>32953312</v>
      </c>
      <c r="D398">
        <v>30529825</v>
      </c>
      <c r="E398">
        <v>1</v>
      </c>
      <c r="F398">
        <v>1</v>
      </c>
      <c r="G398">
        <v>1</v>
      </c>
      <c r="H398">
        <v>2</v>
      </c>
      <c r="I398" t="s">
        <v>858</v>
      </c>
      <c r="J398" t="s">
        <v>859</v>
      </c>
      <c r="K398" t="s">
        <v>860</v>
      </c>
      <c r="L398">
        <v>1368</v>
      </c>
      <c r="N398">
        <v>1011</v>
      </c>
      <c r="O398" t="s">
        <v>854</v>
      </c>
      <c r="P398" t="s">
        <v>854</v>
      </c>
      <c r="Q398">
        <v>1</v>
      </c>
      <c r="W398">
        <v>0</v>
      </c>
      <c r="X398">
        <v>1032761012</v>
      </c>
      <c r="Y398">
        <f>(AT398*ROUND(1.25,7))</f>
        <v>0.35000000000000003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1</v>
      </c>
      <c r="AJ398">
        <v>1</v>
      </c>
      <c r="AK398">
        <v>1</v>
      </c>
      <c r="AL398">
        <v>1</v>
      </c>
      <c r="AM398">
        <v>0</v>
      </c>
      <c r="AN398">
        <v>0</v>
      </c>
      <c r="AO398">
        <v>0</v>
      </c>
      <c r="AP398">
        <v>1</v>
      </c>
      <c r="AQ398">
        <v>1</v>
      </c>
      <c r="AR398">
        <v>0</v>
      </c>
      <c r="AS398" t="s">
        <v>3</v>
      </c>
      <c r="AT398">
        <v>0.28000000000000003</v>
      </c>
      <c r="AU398" t="s">
        <v>520</v>
      </c>
      <c r="AV398">
        <v>1</v>
      </c>
      <c r="AW398">
        <v>2</v>
      </c>
      <c r="AX398">
        <v>32953329</v>
      </c>
      <c r="AY398">
        <v>1</v>
      </c>
      <c r="AZ398">
        <v>0</v>
      </c>
      <c r="BA398">
        <v>398</v>
      </c>
      <c r="BB398">
        <v>1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0.28000000000000003</v>
      </c>
      <c r="BP398">
        <v>1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0.35000000000000003</v>
      </c>
      <c r="BW398">
        <v>1</v>
      </c>
      <c r="CV398">
        <v>0</v>
      </c>
      <c r="CW398">
        <f>ROUND(Y398*Source!I580*DO398,7)</f>
        <v>0</v>
      </c>
      <c r="CX398">
        <f>ROUND(Y398*Source!I580,7)</f>
        <v>0</v>
      </c>
      <c r="CY398">
        <f>AB398</f>
        <v>0</v>
      </c>
      <c r="CZ398">
        <f>AF398</f>
        <v>0</v>
      </c>
      <c r="DA398">
        <f>AJ398</f>
        <v>1</v>
      </c>
      <c r="DB398">
        <f>ROUND((ROUND(AT398*CZ398,2)*ROUND(1.25,7)),6)</f>
        <v>0</v>
      </c>
      <c r="DC398">
        <f>ROUND((ROUND(AT398*AG398,2)*ROUND(1.25,7)),6)</f>
        <v>0</v>
      </c>
      <c r="DD398" t="s">
        <v>3</v>
      </c>
      <c r="DE398" t="s">
        <v>3</v>
      </c>
      <c r="DF398">
        <f t="shared" si="143"/>
        <v>0</v>
      </c>
      <c r="DG398">
        <f t="shared" si="144"/>
        <v>0</v>
      </c>
      <c r="DH398">
        <f t="shared" si="141"/>
        <v>0</v>
      </c>
      <c r="DI398">
        <f t="shared" si="142"/>
        <v>0</v>
      </c>
      <c r="DJ398">
        <f>DG398+DH398</f>
        <v>0</v>
      </c>
      <c r="DK398">
        <v>0</v>
      </c>
      <c r="DL398" t="s">
        <v>861</v>
      </c>
      <c r="DM398">
        <v>4</v>
      </c>
      <c r="DN398" t="s">
        <v>848</v>
      </c>
      <c r="DO398">
        <v>1</v>
      </c>
    </row>
    <row r="399" spans="1:119" x14ac:dyDescent="0.2">
      <c r="A399">
        <f>ROW(Source!A580)</f>
        <v>580</v>
      </c>
      <c r="B399">
        <v>32945098</v>
      </c>
      <c r="C399">
        <v>32953312</v>
      </c>
      <c r="D399">
        <v>30481840</v>
      </c>
      <c r="E399">
        <v>1</v>
      </c>
      <c r="F399">
        <v>1</v>
      </c>
      <c r="G399">
        <v>1</v>
      </c>
      <c r="H399">
        <v>3</v>
      </c>
      <c r="I399" t="s">
        <v>951</v>
      </c>
      <c r="J399" t="s">
        <v>952</v>
      </c>
      <c r="K399" t="s">
        <v>953</v>
      </c>
      <c r="L399">
        <v>1339</v>
      </c>
      <c r="N399">
        <v>1007</v>
      </c>
      <c r="O399" t="s">
        <v>639</v>
      </c>
      <c r="P399" t="s">
        <v>639</v>
      </c>
      <c r="Q399">
        <v>1</v>
      </c>
      <c r="W399">
        <v>0</v>
      </c>
      <c r="X399">
        <v>-2108704274</v>
      </c>
      <c r="Y399">
        <f t="shared" ref="Y399:Y404" si="145">AT399</f>
        <v>0.1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1</v>
      </c>
      <c r="AJ399">
        <v>1</v>
      </c>
      <c r="AK399">
        <v>1</v>
      </c>
      <c r="AL399">
        <v>1</v>
      </c>
      <c r="AM399">
        <v>0</v>
      </c>
      <c r="AN399">
        <v>0</v>
      </c>
      <c r="AO399">
        <v>0</v>
      </c>
      <c r="AP399">
        <v>0</v>
      </c>
      <c r="AQ399">
        <v>1</v>
      </c>
      <c r="AR399">
        <v>0</v>
      </c>
      <c r="AS399" t="s">
        <v>3</v>
      </c>
      <c r="AT399">
        <v>0.1</v>
      </c>
      <c r="AU399" t="s">
        <v>3</v>
      </c>
      <c r="AV399">
        <v>0</v>
      </c>
      <c r="AW399">
        <v>2</v>
      </c>
      <c r="AX399">
        <v>32953330</v>
      </c>
      <c r="AY399">
        <v>1</v>
      </c>
      <c r="AZ399">
        <v>0</v>
      </c>
      <c r="BA399">
        <v>399</v>
      </c>
      <c r="BB399">
        <v>1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CV399">
        <v>0</v>
      </c>
      <c r="CW399">
        <v>0</v>
      </c>
      <c r="CX399">
        <f>ROUND(Y399*Source!I580,7)</f>
        <v>0</v>
      </c>
      <c r="CY399">
        <f>AA399</f>
        <v>0</v>
      </c>
      <c r="CZ399">
        <f>AE399</f>
        <v>0</v>
      </c>
      <c r="DA399">
        <f>AI399</f>
        <v>1</v>
      </c>
      <c r="DB399">
        <f t="shared" ref="DB399:DB404" si="146">ROUND(ROUND(AT399*CZ399,2),6)</f>
        <v>0</v>
      </c>
      <c r="DC399">
        <f t="shared" ref="DC399:DC404" si="147">ROUND(ROUND(AT399*AG399,2),6)</f>
        <v>0</v>
      </c>
      <c r="DD399" t="s">
        <v>3</v>
      </c>
      <c r="DE399" t="s">
        <v>3</v>
      </c>
      <c r="DF399">
        <f t="shared" si="143"/>
        <v>0</v>
      </c>
      <c r="DG399">
        <f t="shared" si="144"/>
        <v>0</v>
      </c>
      <c r="DH399">
        <f t="shared" si="141"/>
        <v>0</v>
      </c>
      <c r="DI399">
        <f t="shared" si="142"/>
        <v>0</v>
      </c>
      <c r="DJ399">
        <f>DF399</f>
        <v>0</v>
      </c>
      <c r="DK399">
        <v>0</v>
      </c>
      <c r="DL399" t="s">
        <v>3</v>
      </c>
      <c r="DM399">
        <v>0</v>
      </c>
      <c r="DN399" t="s">
        <v>3</v>
      </c>
      <c r="DO399">
        <v>0</v>
      </c>
    </row>
    <row r="400" spans="1:119" x14ac:dyDescent="0.2">
      <c r="A400">
        <f>ROW(Source!A580)</f>
        <v>580</v>
      </c>
      <c r="B400">
        <v>32945098</v>
      </c>
      <c r="C400">
        <v>32953312</v>
      </c>
      <c r="D400">
        <v>30484388</v>
      </c>
      <c r="E400">
        <v>1</v>
      </c>
      <c r="F400">
        <v>1</v>
      </c>
      <c r="G400">
        <v>1</v>
      </c>
      <c r="H400">
        <v>3</v>
      </c>
      <c r="I400" t="s">
        <v>877</v>
      </c>
      <c r="J400" t="s">
        <v>878</v>
      </c>
      <c r="K400" t="s">
        <v>879</v>
      </c>
      <c r="L400">
        <v>1346</v>
      </c>
      <c r="N400">
        <v>1009</v>
      </c>
      <c r="O400" t="s">
        <v>68</v>
      </c>
      <c r="P400" t="s">
        <v>68</v>
      </c>
      <c r="Q400">
        <v>1</v>
      </c>
      <c r="W400">
        <v>0</v>
      </c>
      <c r="X400">
        <v>1826362753</v>
      </c>
      <c r="Y400">
        <f t="shared" si="145"/>
        <v>0.5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1</v>
      </c>
      <c r="AJ400">
        <v>1</v>
      </c>
      <c r="AK400">
        <v>1</v>
      </c>
      <c r="AL400">
        <v>1</v>
      </c>
      <c r="AM400">
        <v>0</v>
      </c>
      <c r="AN400">
        <v>0</v>
      </c>
      <c r="AO400">
        <v>0</v>
      </c>
      <c r="AP400">
        <v>0</v>
      </c>
      <c r="AQ400">
        <v>1</v>
      </c>
      <c r="AR400">
        <v>0</v>
      </c>
      <c r="AS400" t="s">
        <v>3</v>
      </c>
      <c r="AT400">
        <v>0.5</v>
      </c>
      <c r="AU400" t="s">
        <v>3</v>
      </c>
      <c r="AV400">
        <v>0</v>
      </c>
      <c r="AW400">
        <v>2</v>
      </c>
      <c r="AX400">
        <v>32953331</v>
      </c>
      <c r="AY400">
        <v>1</v>
      </c>
      <c r="AZ400">
        <v>0</v>
      </c>
      <c r="BA400">
        <v>400</v>
      </c>
      <c r="BB400">
        <v>1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CV400">
        <v>0</v>
      </c>
      <c r="CW400">
        <v>0</v>
      </c>
      <c r="CX400">
        <f>ROUND(Y400*Source!I580,7)</f>
        <v>0</v>
      </c>
      <c r="CY400">
        <f>AA400</f>
        <v>0</v>
      </c>
      <c r="CZ400">
        <f>AE400</f>
        <v>0</v>
      </c>
      <c r="DA400">
        <f>AI400</f>
        <v>1</v>
      </c>
      <c r="DB400">
        <f t="shared" si="146"/>
        <v>0</v>
      </c>
      <c r="DC400">
        <f t="shared" si="147"/>
        <v>0</v>
      </c>
      <c r="DD400" t="s">
        <v>3</v>
      </c>
      <c r="DE400" t="s">
        <v>3</v>
      </c>
      <c r="DF400">
        <f t="shared" si="143"/>
        <v>0</v>
      </c>
      <c r="DG400">
        <f t="shared" si="144"/>
        <v>0</v>
      </c>
      <c r="DH400">
        <f t="shared" si="141"/>
        <v>0</v>
      </c>
      <c r="DI400">
        <f t="shared" si="142"/>
        <v>0</v>
      </c>
      <c r="DJ400">
        <f>DF400</f>
        <v>0</v>
      </c>
      <c r="DK400">
        <v>0</v>
      </c>
      <c r="DL400" t="s">
        <v>3</v>
      </c>
      <c r="DM400">
        <v>0</v>
      </c>
      <c r="DN400" t="s">
        <v>3</v>
      </c>
      <c r="DO400">
        <v>0</v>
      </c>
    </row>
    <row r="401" spans="1:119" x14ac:dyDescent="0.2">
      <c r="A401">
        <f>ROW(Source!A580)</f>
        <v>580</v>
      </c>
      <c r="B401">
        <v>32945098</v>
      </c>
      <c r="C401">
        <v>32953312</v>
      </c>
      <c r="D401">
        <v>30485465</v>
      </c>
      <c r="E401">
        <v>1</v>
      </c>
      <c r="F401">
        <v>1</v>
      </c>
      <c r="G401">
        <v>1</v>
      </c>
      <c r="H401">
        <v>3</v>
      </c>
      <c r="I401" t="s">
        <v>1021</v>
      </c>
      <c r="J401" t="s">
        <v>1022</v>
      </c>
      <c r="K401" t="s">
        <v>1023</v>
      </c>
      <c r="L401">
        <v>1348</v>
      </c>
      <c r="N401">
        <v>1009</v>
      </c>
      <c r="O401" t="s">
        <v>33</v>
      </c>
      <c r="P401" t="s">
        <v>33</v>
      </c>
      <c r="Q401">
        <v>1000</v>
      </c>
      <c r="W401">
        <v>0</v>
      </c>
      <c r="X401">
        <v>1912614276</v>
      </c>
      <c r="Y401">
        <f t="shared" si="145"/>
        <v>0.05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1</v>
      </c>
      <c r="AJ401">
        <v>1</v>
      </c>
      <c r="AK401">
        <v>1</v>
      </c>
      <c r="AL401">
        <v>1</v>
      </c>
      <c r="AM401">
        <v>0</v>
      </c>
      <c r="AN401">
        <v>0</v>
      </c>
      <c r="AO401">
        <v>0</v>
      </c>
      <c r="AP401">
        <v>0</v>
      </c>
      <c r="AQ401">
        <v>1</v>
      </c>
      <c r="AR401">
        <v>0</v>
      </c>
      <c r="AS401" t="s">
        <v>3</v>
      </c>
      <c r="AT401">
        <v>0.05</v>
      </c>
      <c r="AU401" t="s">
        <v>3</v>
      </c>
      <c r="AV401">
        <v>0</v>
      </c>
      <c r="AW401">
        <v>2</v>
      </c>
      <c r="AX401">
        <v>32953332</v>
      </c>
      <c r="AY401">
        <v>1</v>
      </c>
      <c r="AZ401">
        <v>0</v>
      </c>
      <c r="BA401">
        <v>401</v>
      </c>
      <c r="BB401">
        <v>1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CV401">
        <v>0</v>
      </c>
      <c r="CW401">
        <v>0</v>
      </c>
      <c r="CX401">
        <f>ROUND(Y401*Source!I580,7)</f>
        <v>0</v>
      </c>
      <c r="CY401">
        <f>AA401</f>
        <v>0</v>
      </c>
      <c r="CZ401">
        <f>AE401</f>
        <v>0</v>
      </c>
      <c r="DA401">
        <f>AI401</f>
        <v>1</v>
      </c>
      <c r="DB401">
        <f t="shared" si="146"/>
        <v>0</v>
      </c>
      <c r="DC401">
        <f t="shared" si="147"/>
        <v>0</v>
      </c>
      <c r="DD401" t="s">
        <v>3</v>
      </c>
      <c r="DE401" t="s">
        <v>3</v>
      </c>
      <c r="DF401">
        <f t="shared" si="143"/>
        <v>0</v>
      </c>
      <c r="DG401">
        <f t="shared" si="144"/>
        <v>0</v>
      </c>
      <c r="DH401">
        <f t="shared" si="141"/>
        <v>0</v>
      </c>
      <c r="DI401">
        <f t="shared" si="142"/>
        <v>0</v>
      </c>
      <c r="DJ401">
        <f>DF401</f>
        <v>0</v>
      </c>
      <c r="DK401">
        <v>0</v>
      </c>
      <c r="DL401" t="s">
        <v>3</v>
      </c>
      <c r="DM401">
        <v>0</v>
      </c>
      <c r="DN401" t="s">
        <v>3</v>
      </c>
      <c r="DO401">
        <v>0</v>
      </c>
    </row>
    <row r="402" spans="1:119" x14ac:dyDescent="0.2">
      <c r="A402">
        <f>ROW(Source!A580)</f>
        <v>580</v>
      </c>
      <c r="B402">
        <v>32945098</v>
      </c>
      <c r="C402">
        <v>32953312</v>
      </c>
      <c r="D402">
        <v>30487193</v>
      </c>
      <c r="E402">
        <v>1</v>
      </c>
      <c r="F402">
        <v>1</v>
      </c>
      <c r="G402">
        <v>1</v>
      </c>
      <c r="H402">
        <v>3</v>
      </c>
      <c r="I402" t="s">
        <v>1024</v>
      </c>
      <c r="J402" t="s">
        <v>1025</v>
      </c>
      <c r="K402" t="s">
        <v>1026</v>
      </c>
      <c r="L402">
        <v>1327</v>
      </c>
      <c r="N402">
        <v>1005</v>
      </c>
      <c r="O402" t="s">
        <v>64</v>
      </c>
      <c r="P402" t="s">
        <v>64</v>
      </c>
      <c r="Q402">
        <v>1</v>
      </c>
      <c r="W402">
        <v>0</v>
      </c>
      <c r="X402">
        <v>1368485637</v>
      </c>
      <c r="Y402">
        <f t="shared" si="145"/>
        <v>102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1</v>
      </c>
      <c r="AJ402">
        <v>1</v>
      </c>
      <c r="AK402">
        <v>1</v>
      </c>
      <c r="AL402">
        <v>1</v>
      </c>
      <c r="AM402">
        <v>0</v>
      </c>
      <c r="AN402">
        <v>0</v>
      </c>
      <c r="AO402">
        <v>0</v>
      </c>
      <c r="AP402">
        <v>0</v>
      </c>
      <c r="AQ402">
        <v>1</v>
      </c>
      <c r="AR402">
        <v>0</v>
      </c>
      <c r="AS402" t="s">
        <v>3</v>
      </c>
      <c r="AT402">
        <v>102</v>
      </c>
      <c r="AU402" t="s">
        <v>3</v>
      </c>
      <c r="AV402">
        <v>0</v>
      </c>
      <c r="AW402">
        <v>2</v>
      </c>
      <c r="AX402">
        <v>32953333</v>
      </c>
      <c r="AY402">
        <v>1</v>
      </c>
      <c r="AZ402">
        <v>0</v>
      </c>
      <c r="BA402">
        <v>402</v>
      </c>
      <c r="BB402">
        <v>1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CV402">
        <v>0</v>
      </c>
      <c r="CW402">
        <v>0</v>
      </c>
      <c r="CX402">
        <f>ROUND(Y402*Source!I580,7)</f>
        <v>0</v>
      </c>
      <c r="CY402">
        <f>AA402</f>
        <v>0</v>
      </c>
      <c r="CZ402">
        <f>AE402</f>
        <v>0</v>
      </c>
      <c r="DA402">
        <f>AI402</f>
        <v>1</v>
      </c>
      <c r="DB402">
        <f t="shared" si="146"/>
        <v>0</v>
      </c>
      <c r="DC402">
        <f t="shared" si="147"/>
        <v>0</v>
      </c>
      <c r="DD402" t="s">
        <v>3</v>
      </c>
      <c r="DE402" t="s">
        <v>3</v>
      </c>
      <c r="DF402">
        <f t="shared" si="143"/>
        <v>0</v>
      </c>
      <c r="DG402">
        <f t="shared" si="144"/>
        <v>0</v>
      </c>
      <c r="DH402">
        <f t="shared" si="141"/>
        <v>0</v>
      </c>
      <c r="DI402">
        <f t="shared" si="142"/>
        <v>0</v>
      </c>
      <c r="DJ402">
        <f>DF402</f>
        <v>0</v>
      </c>
      <c r="DK402">
        <v>0</v>
      </c>
      <c r="DL402" t="s">
        <v>3</v>
      </c>
      <c r="DM402">
        <v>0</v>
      </c>
      <c r="DN402" t="s">
        <v>3</v>
      </c>
      <c r="DO402">
        <v>0</v>
      </c>
    </row>
    <row r="403" spans="1:119" x14ac:dyDescent="0.2">
      <c r="A403">
        <f>ROW(Source!A580)</f>
        <v>580</v>
      </c>
      <c r="B403">
        <v>32945098</v>
      </c>
      <c r="C403">
        <v>32953312</v>
      </c>
      <c r="D403">
        <v>30499486</v>
      </c>
      <c r="E403">
        <v>1</v>
      </c>
      <c r="F403">
        <v>1</v>
      </c>
      <c r="G403">
        <v>1</v>
      </c>
      <c r="H403">
        <v>3</v>
      </c>
      <c r="I403" t="s">
        <v>1027</v>
      </c>
      <c r="J403" t="s">
        <v>1028</v>
      </c>
      <c r="K403" t="s">
        <v>1029</v>
      </c>
      <c r="L403">
        <v>1346</v>
      </c>
      <c r="N403">
        <v>1009</v>
      </c>
      <c r="O403" t="s">
        <v>68</v>
      </c>
      <c r="P403" t="s">
        <v>68</v>
      </c>
      <c r="Q403">
        <v>1</v>
      </c>
      <c r="W403">
        <v>0</v>
      </c>
      <c r="X403">
        <v>444881549</v>
      </c>
      <c r="Y403">
        <f t="shared" si="145"/>
        <v>450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1</v>
      </c>
      <c r="AJ403">
        <v>1</v>
      </c>
      <c r="AK403">
        <v>1</v>
      </c>
      <c r="AL403">
        <v>1</v>
      </c>
      <c r="AM403">
        <v>0</v>
      </c>
      <c r="AN403">
        <v>0</v>
      </c>
      <c r="AO403">
        <v>0</v>
      </c>
      <c r="AP403">
        <v>0</v>
      </c>
      <c r="AQ403">
        <v>1</v>
      </c>
      <c r="AR403">
        <v>0</v>
      </c>
      <c r="AS403" t="s">
        <v>3</v>
      </c>
      <c r="AT403">
        <v>450</v>
      </c>
      <c r="AU403" t="s">
        <v>3</v>
      </c>
      <c r="AV403">
        <v>0</v>
      </c>
      <c r="AW403">
        <v>2</v>
      </c>
      <c r="AX403">
        <v>32953334</v>
      </c>
      <c r="AY403">
        <v>1</v>
      </c>
      <c r="AZ403">
        <v>0</v>
      </c>
      <c r="BA403">
        <v>403</v>
      </c>
      <c r="BB403">
        <v>1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CV403">
        <v>0</v>
      </c>
      <c r="CW403">
        <v>0</v>
      </c>
      <c r="CX403">
        <f>ROUND(Y403*Source!I580,7)</f>
        <v>0</v>
      </c>
      <c r="CY403">
        <f>AA403</f>
        <v>0</v>
      </c>
      <c r="CZ403">
        <f>AE403</f>
        <v>0</v>
      </c>
      <c r="DA403">
        <f>AI403</f>
        <v>1</v>
      </c>
      <c r="DB403">
        <f t="shared" si="146"/>
        <v>0</v>
      </c>
      <c r="DC403">
        <f t="shared" si="147"/>
        <v>0</v>
      </c>
      <c r="DD403" t="s">
        <v>3</v>
      </c>
      <c r="DE403" t="s">
        <v>3</v>
      </c>
      <c r="DF403">
        <f t="shared" si="143"/>
        <v>0</v>
      </c>
      <c r="DG403">
        <f t="shared" si="144"/>
        <v>0</v>
      </c>
      <c r="DH403">
        <f t="shared" si="141"/>
        <v>0</v>
      </c>
      <c r="DI403">
        <f t="shared" si="142"/>
        <v>0</v>
      </c>
      <c r="DJ403">
        <f>DF403</f>
        <v>0</v>
      </c>
      <c r="DK403">
        <v>0</v>
      </c>
      <c r="DL403" t="s">
        <v>3</v>
      </c>
      <c r="DM403">
        <v>0</v>
      </c>
      <c r="DN403" t="s">
        <v>3</v>
      </c>
      <c r="DO403">
        <v>0</v>
      </c>
    </row>
    <row r="404" spans="1:119" x14ac:dyDescent="0.2">
      <c r="A404">
        <f>ROW(Source!A616)</f>
        <v>616</v>
      </c>
      <c r="B404">
        <v>32945098</v>
      </c>
      <c r="C404">
        <v>32953384</v>
      </c>
      <c r="D404">
        <v>25847973</v>
      </c>
      <c r="E404">
        <v>112</v>
      </c>
      <c r="F404">
        <v>1</v>
      </c>
      <c r="G404">
        <v>1</v>
      </c>
      <c r="H404">
        <v>1</v>
      </c>
      <c r="I404" t="s">
        <v>846</v>
      </c>
      <c r="J404" t="s">
        <v>3</v>
      </c>
      <c r="K404" t="s">
        <v>847</v>
      </c>
      <c r="L404">
        <v>1191</v>
      </c>
      <c r="N404">
        <v>1013</v>
      </c>
      <c r="O404" t="s">
        <v>848</v>
      </c>
      <c r="P404" t="s">
        <v>848</v>
      </c>
      <c r="Q404">
        <v>1</v>
      </c>
      <c r="W404">
        <v>0</v>
      </c>
      <c r="X404">
        <v>370475345</v>
      </c>
      <c r="Y404">
        <f t="shared" si="145"/>
        <v>17.8</v>
      </c>
      <c r="AA404">
        <v>0</v>
      </c>
      <c r="AB404">
        <v>0</v>
      </c>
      <c r="AC404">
        <v>0</v>
      </c>
      <c r="AD404">
        <v>398.99</v>
      </c>
      <c r="AE404">
        <v>0</v>
      </c>
      <c r="AF404">
        <v>0</v>
      </c>
      <c r="AG404">
        <v>0</v>
      </c>
      <c r="AH404">
        <v>398.99</v>
      </c>
      <c r="AI404">
        <v>1</v>
      </c>
      <c r="AJ404">
        <v>1</v>
      </c>
      <c r="AK404">
        <v>1</v>
      </c>
      <c r="AL404">
        <v>1</v>
      </c>
      <c r="AM404">
        <v>-2</v>
      </c>
      <c r="AN404">
        <v>0</v>
      </c>
      <c r="AO404">
        <v>0</v>
      </c>
      <c r="AP404">
        <v>0</v>
      </c>
      <c r="AQ404">
        <v>1</v>
      </c>
      <c r="AR404">
        <v>0</v>
      </c>
      <c r="AS404" t="s">
        <v>3</v>
      </c>
      <c r="AT404">
        <v>17.8</v>
      </c>
      <c r="AU404" t="s">
        <v>3</v>
      </c>
      <c r="AV404">
        <v>1</v>
      </c>
      <c r="AW404">
        <v>2</v>
      </c>
      <c r="AX404">
        <v>32953386</v>
      </c>
      <c r="AY404">
        <v>2</v>
      </c>
      <c r="AZ404">
        <v>131072</v>
      </c>
      <c r="BA404">
        <v>404</v>
      </c>
      <c r="BB404">
        <v>1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7102.0220000000008</v>
      </c>
      <c r="BN404">
        <v>17.8</v>
      </c>
      <c r="BO404">
        <v>0</v>
      </c>
      <c r="BP404">
        <v>1</v>
      </c>
      <c r="BQ404">
        <v>0</v>
      </c>
      <c r="BR404">
        <v>0</v>
      </c>
      <c r="BS404">
        <v>0</v>
      </c>
      <c r="BT404">
        <v>7102.0220000000008</v>
      </c>
      <c r="BU404">
        <v>17.8</v>
      </c>
      <c r="BV404">
        <v>0</v>
      </c>
      <c r="BW404">
        <v>1</v>
      </c>
      <c r="CU404">
        <f>ROUND(AT404*Source!I616*AH404*AL404,2)</f>
        <v>0</v>
      </c>
      <c r="CV404">
        <f>ROUND(Y404*Source!I616,7)</f>
        <v>0</v>
      </c>
      <c r="CW404">
        <v>0</v>
      </c>
      <c r="CX404">
        <f>ROUND(Y404*Source!I616,7)</f>
        <v>0</v>
      </c>
      <c r="CY404">
        <f>AD404</f>
        <v>398.99</v>
      </c>
      <c r="CZ404">
        <f>AH404</f>
        <v>398.99</v>
      </c>
      <c r="DA404">
        <f>AL404</f>
        <v>1</v>
      </c>
      <c r="DB404">
        <f t="shared" si="146"/>
        <v>7102.02</v>
      </c>
      <c r="DC404">
        <f t="shared" si="147"/>
        <v>0</v>
      </c>
      <c r="DD404" t="s">
        <v>3</v>
      </c>
      <c r="DE404" t="s">
        <v>3</v>
      </c>
      <c r="DF404">
        <f t="shared" si="143"/>
        <v>0</v>
      </c>
      <c r="DG404">
        <f t="shared" si="144"/>
        <v>0</v>
      </c>
      <c r="DH404">
        <f t="shared" si="141"/>
        <v>0</v>
      </c>
      <c r="DI404">
        <f t="shared" si="142"/>
        <v>0</v>
      </c>
      <c r="DJ404">
        <f>DI404</f>
        <v>0</v>
      </c>
      <c r="DK404">
        <v>1</v>
      </c>
      <c r="DL404" t="s">
        <v>3</v>
      </c>
      <c r="DM404">
        <v>0</v>
      </c>
      <c r="DN404" t="s">
        <v>3</v>
      </c>
      <c r="DO404">
        <v>0</v>
      </c>
    </row>
    <row r="405" spans="1:119" x14ac:dyDescent="0.2">
      <c r="A405">
        <f>ROW(Source!A617)</f>
        <v>617</v>
      </c>
      <c r="B405">
        <v>32945098</v>
      </c>
      <c r="C405">
        <v>32953387</v>
      </c>
      <c r="D405">
        <v>25847992</v>
      </c>
      <c r="E405">
        <v>112</v>
      </c>
      <c r="F405">
        <v>1</v>
      </c>
      <c r="G405">
        <v>1</v>
      </c>
      <c r="H405">
        <v>1</v>
      </c>
      <c r="I405" t="s">
        <v>856</v>
      </c>
      <c r="J405" t="s">
        <v>3</v>
      </c>
      <c r="K405" t="s">
        <v>857</v>
      </c>
      <c r="L405">
        <v>1191</v>
      </c>
      <c r="N405">
        <v>1013</v>
      </c>
      <c r="O405" t="s">
        <v>848</v>
      </c>
      <c r="P405" t="s">
        <v>848</v>
      </c>
      <c r="Q405">
        <v>1</v>
      </c>
      <c r="W405">
        <v>0</v>
      </c>
      <c r="X405">
        <v>-1833565283</v>
      </c>
      <c r="Y405">
        <f>(AT405*ROUND(1.15,7))</f>
        <v>37.363500000000002</v>
      </c>
      <c r="AA405">
        <v>0</v>
      </c>
      <c r="AB405">
        <v>0</v>
      </c>
      <c r="AC405">
        <v>0</v>
      </c>
      <c r="AD405">
        <v>435.6</v>
      </c>
      <c r="AE405">
        <v>0</v>
      </c>
      <c r="AF405">
        <v>0</v>
      </c>
      <c r="AG405">
        <v>0</v>
      </c>
      <c r="AH405">
        <v>435.6</v>
      </c>
      <c r="AI405">
        <v>1</v>
      </c>
      <c r="AJ405">
        <v>1</v>
      </c>
      <c r="AK405">
        <v>1</v>
      </c>
      <c r="AL405">
        <v>1</v>
      </c>
      <c r="AM405">
        <v>-2</v>
      </c>
      <c r="AN405">
        <v>0</v>
      </c>
      <c r="AO405">
        <v>0</v>
      </c>
      <c r="AP405">
        <v>1</v>
      </c>
      <c r="AQ405">
        <v>1</v>
      </c>
      <c r="AR405">
        <v>0</v>
      </c>
      <c r="AS405" t="s">
        <v>3</v>
      </c>
      <c r="AT405">
        <v>32.49</v>
      </c>
      <c r="AU405" t="s">
        <v>521</v>
      </c>
      <c r="AV405">
        <v>1</v>
      </c>
      <c r="AW405">
        <v>2</v>
      </c>
      <c r="AX405">
        <v>32953396</v>
      </c>
      <c r="AY405">
        <v>2</v>
      </c>
      <c r="AZ405">
        <v>131072</v>
      </c>
      <c r="BA405">
        <v>405</v>
      </c>
      <c r="BB405">
        <v>1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14152.644000000002</v>
      </c>
      <c r="BN405">
        <v>32.49</v>
      </c>
      <c r="BO405">
        <v>0</v>
      </c>
      <c r="BP405">
        <v>1</v>
      </c>
      <c r="BQ405">
        <v>0</v>
      </c>
      <c r="BR405">
        <v>0</v>
      </c>
      <c r="BS405">
        <v>0</v>
      </c>
      <c r="BT405">
        <v>16275.540600000002</v>
      </c>
      <c r="BU405">
        <v>37.363500000000002</v>
      </c>
      <c r="BV405">
        <v>0</v>
      </c>
      <c r="BW405">
        <v>1</v>
      </c>
      <c r="CU405">
        <f>ROUND(AT405*Source!I617*AH405*AL405,2)</f>
        <v>0</v>
      </c>
      <c r="CV405">
        <f>ROUND(Y405*Source!I617,7)</f>
        <v>0</v>
      </c>
      <c r="CW405">
        <v>0</v>
      </c>
      <c r="CX405">
        <f>ROUND(Y405*Source!I617,7)</f>
        <v>0</v>
      </c>
      <c r="CY405">
        <f>AD405</f>
        <v>435.6</v>
      </c>
      <c r="CZ405">
        <f>AH405</f>
        <v>435.6</v>
      </c>
      <c r="DA405">
        <f>AL405</f>
        <v>1</v>
      </c>
      <c r="DB405">
        <f>ROUND((ROUND(AT405*CZ405,2)*ROUND(1.15,7)),6)</f>
        <v>16275.536</v>
      </c>
      <c r="DC405">
        <f>ROUND((ROUND(AT405*AG405,2)*ROUND(1.15,7)),6)</f>
        <v>0</v>
      </c>
      <c r="DD405" t="s">
        <v>3</v>
      </c>
      <c r="DE405" t="s">
        <v>3</v>
      </c>
      <c r="DF405">
        <f t="shared" si="143"/>
        <v>0</v>
      </c>
      <c r="DG405">
        <f t="shared" si="144"/>
        <v>0</v>
      </c>
      <c r="DH405">
        <f t="shared" si="141"/>
        <v>0</v>
      </c>
      <c r="DI405">
        <f t="shared" si="142"/>
        <v>0</v>
      </c>
      <c r="DJ405">
        <f>DI405</f>
        <v>0</v>
      </c>
      <c r="DK405">
        <v>1</v>
      </c>
      <c r="DL405" t="s">
        <v>3</v>
      </c>
      <c r="DM405">
        <v>0</v>
      </c>
      <c r="DN405" t="s">
        <v>3</v>
      </c>
      <c r="DO405">
        <v>0</v>
      </c>
    </row>
    <row r="406" spans="1:119" x14ac:dyDescent="0.2">
      <c r="A406">
        <f>ROW(Source!A617)</f>
        <v>617</v>
      </c>
      <c r="B406">
        <v>32945098</v>
      </c>
      <c r="C406">
        <v>32953387</v>
      </c>
      <c r="D406">
        <v>25847946</v>
      </c>
      <c r="E406">
        <v>112</v>
      </c>
      <c r="F406">
        <v>1</v>
      </c>
      <c r="G406">
        <v>1</v>
      </c>
      <c r="H406">
        <v>1</v>
      </c>
      <c r="I406" t="s">
        <v>849</v>
      </c>
      <c r="J406" t="s">
        <v>3</v>
      </c>
      <c r="K406" t="s">
        <v>850</v>
      </c>
      <c r="L406">
        <v>1191</v>
      </c>
      <c r="N406">
        <v>1013</v>
      </c>
      <c r="O406" t="s">
        <v>848</v>
      </c>
      <c r="P406" t="s">
        <v>848</v>
      </c>
      <c r="Q406">
        <v>1</v>
      </c>
      <c r="W406">
        <v>0</v>
      </c>
      <c r="X406">
        <v>-1417349443</v>
      </c>
      <c r="Y406">
        <f>(AT406*ROUND(1.25,7))</f>
        <v>1.1625000000000001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1</v>
      </c>
      <c r="AJ406">
        <v>1</v>
      </c>
      <c r="AK406">
        <v>1</v>
      </c>
      <c r="AL406">
        <v>1</v>
      </c>
      <c r="AM406">
        <v>-2</v>
      </c>
      <c r="AN406">
        <v>0</v>
      </c>
      <c r="AO406">
        <v>0</v>
      </c>
      <c r="AP406">
        <v>1</v>
      </c>
      <c r="AQ406">
        <v>1</v>
      </c>
      <c r="AR406">
        <v>0</v>
      </c>
      <c r="AS406" t="s">
        <v>3</v>
      </c>
      <c r="AT406">
        <v>0.93</v>
      </c>
      <c r="AU406" t="s">
        <v>520</v>
      </c>
      <c r="AV406">
        <v>2</v>
      </c>
      <c r="AW406">
        <v>2</v>
      </c>
      <c r="AX406">
        <v>32953397</v>
      </c>
      <c r="AY406">
        <v>1</v>
      </c>
      <c r="AZ406">
        <v>0</v>
      </c>
      <c r="BA406">
        <v>406</v>
      </c>
      <c r="BB406">
        <v>1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CV406">
        <v>0</v>
      </c>
      <c r="CW406">
        <v>0</v>
      </c>
      <c r="CX406">
        <f>ROUND(Y406*Source!I617,7)</f>
        <v>0</v>
      </c>
      <c r="CY406">
        <f>AD406</f>
        <v>0</v>
      </c>
      <c r="CZ406">
        <f>AH406</f>
        <v>0</v>
      </c>
      <c r="DA406">
        <f>AL406</f>
        <v>1</v>
      </c>
      <c r="DB406">
        <f>ROUND((ROUND(AT406*CZ406,2)*ROUND(1.25,7)),6)</f>
        <v>0</v>
      </c>
      <c r="DC406">
        <f>ROUND((ROUND(AT406*AG406,2)*ROUND(1.25,7)),6)</f>
        <v>0</v>
      </c>
      <c r="DD406" t="s">
        <v>3</v>
      </c>
      <c r="DE406" t="s">
        <v>3</v>
      </c>
      <c r="DF406">
        <f t="shared" si="143"/>
        <v>0</v>
      </c>
      <c r="DG406">
        <f t="shared" si="144"/>
        <v>0</v>
      </c>
      <c r="DH406">
        <f t="shared" si="141"/>
        <v>0</v>
      </c>
      <c r="DI406">
        <f t="shared" si="142"/>
        <v>0</v>
      </c>
      <c r="DJ406">
        <f>DI406</f>
        <v>0</v>
      </c>
      <c r="DK406">
        <v>0</v>
      </c>
      <c r="DL406" t="s">
        <v>3</v>
      </c>
      <c r="DM406">
        <v>0</v>
      </c>
      <c r="DN406" t="s">
        <v>3</v>
      </c>
      <c r="DO406">
        <v>0</v>
      </c>
    </row>
    <row r="407" spans="1:119" x14ac:dyDescent="0.2">
      <c r="A407">
        <f>ROW(Source!A617)</f>
        <v>617</v>
      </c>
      <c r="B407">
        <v>32945098</v>
      </c>
      <c r="C407">
        <v>32953387</v>
      </c>
      <c r="D407">
        <v>30529096</v>
      </c>
      <c r="E407">
        <v>1</v>
      </c>
      <c r="F407">
        <v>1</v>
      </c>
      <c r="G407">
        <v>1</v>
      </c>
      <c r="H407">
        <v>2</v>
      </c>
      <c r="I407" t="s">
        <v>944</v>
      </c>
      <c r="J407" t="s">
        <v>945</v>
      </c>
      <c r="K407" t="s">
        <v>946</v>
      </c>
      <c r="L407">
        <v>1368</v>
      </c>
      <c r="N407">
        <v>1011</v>
      </c>
      <c r="O407" t="s">
        <v>854</v>
      </c>
      <c r="P407" t="s">
        <v>854</v>
      </c>
      <c r="Q407">
        <v>1</v>
      </c>
      <c r="W407">
        <v>0</v>
      </c>
      <c r="X407">
        <v>-318968462</v>
      </c>
      <c r="Y407">
        <f>(AT407*ROUND(1.25,7))</f>
        <v>2.5000000000000001E-2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1</v>
      </c>
      <c r="AJ407">
        <v>1</v>
      </c>
      <c r="AK407">
        <v>1</v>
      </c>
      <c r="AL407">
        <v>1</v>
      </c>
      <c r="AM407">
        <v>0</v>
      </c>
      <c r="AN407">
        <v>0</v>
      </c>
      <c r="AO407">
        <v>0</v>
      </c>
      <c r="AP407">
        <v>1</v>
      </c>
      <c r="AQ407">
        <v>1</v>
      </c>
      <c r="AR407">
        <v>0</v>
      </c>
      <c r="AS407" t="s">
        <v>3</v>
      </c>
      <c r="AT407">
        <v>0.02</v>
      </c>
      <c r="AU407" t="s">
        <v>520</v>
      </c>
      <c r="AV407">
        <v>1</v>
      </c>
      <c r="AW407">
        <v>2</v>
      </c>
      <c r="AX407">
        <v>32953398</v>
      </c>
      <c r="AY407">
        <v>1</v>
      </c>
      <c r="AZ407">
        <v>0</v>
      </c>
      <c r="BA407">
        <v>407</v>
      </c>
      <c r="BB407">
        <v>1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0.02</v>
      </c>
      <c r="BP407">
        <v>1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2.5000000000000001E-2</v>
      </c>
      <c r="BW407">
        <v>1</v>
      </c>
      <c r="CV407">
        <v>0</v>
      </c>
      <c r="CW407">
        <f>ROUND(Y407*Source!I617*DO407,7)</f>
        <v>0</v>
      </c>
      <c r="CX407">
        <f>ROUND(Y407*Source!I617,7)</f>
        <v>0</v>
      </c>
      <c r="CY407">
        <f>AB407</f>
        <v>0</v>
      </c>
      <c r="CZ407">
        <f>AF407</f>
        <v>0</v>
      </c>
      <c r="DA407">
        <f>AJ407</f>
        <v>1</v>
      </c>
      <c r="DB407">
        <f>ROUND((ROUND(AT407*CZ407,2)*ROUND(1.25,7)),6)</f>
        <v>0</v>
      </c>
      <c r="DC407">
        <f>ROUND((ROUND(AT407*AG407,2)*ROUND(1.25,7)),6)</f>
        <v>0</v>
      </c>
      <c r="DD407" t="s">
        <v>3</v>
      </c>
      <c r="DE407" t="s">
        <v>3</v>
      </c>
      <c r="DF407">
        <f t="shared" si="143"/>
        <v>0</v>
      </c>
      <c r="DG407">
        <f t="shared" si="144"/>
        <v>0</v>
      </c>
      <c r="DH407">
        <f t="shared" si="141"/>
        <v>0</v>
      </c>
      <c r="DI407">
        <f t="shared" si="142"/>
        <v>0</v>
      </c>
      <c r="DJ407">
        <f>DG407+DH407</f>
        <v>0</v>
      </c>
      <c r="DK407">
        <v>0</v>
      </c>
      <c r="DL407" t="s">
        <v>947</v>
      </c>
      <c r="DM407">
        <v>5</v>
      </c>
      <c r="DN407" t="s">
        <v>848</v>
      </c>
      <c r="DO407">
        <v>1</v>
      </c>
    </row>
    <row r="408" spans="1:119" x14ac:dyDescent="0.2">
      <c r="A408">
        <f>ROW(Source!A617)</f>
        <v>617</v>
      </c>
      <c r="B408">
        <v>32945098</v>
      </c>
      <c r="C408">
        <v>32953387</v>
      </c>
      <c r="D408">
        <v>30529126</v>
      </c>
      <c r="E408">
        <v>1</v>
      </c>
      <c r="F408">
        <v>1</v>
      </c>
      <c r="G408">
        <v>1</v>
      </c>
      <c r="H408">
        <v>2</v>
      </c>
      <c r="I408" t="s">
        <v>851</v>
      </c>
      <c r="J408" t="s">
        <v>852</v>
      </c>
      <c r="K408" t="s">
        <v>853</v>
      </c>
      <c r="L408">
        <v>1368</v>
      </c>
      <c r="N408">
        <v>1011</v>
      </c>
      <c r="O408" t="s">
        <v>854</v>
      </c>
      <c r="P408" t="s">
        <v>854</v>
      </c>
      <c r="Q408">
        <v>1</v>
      </c>
      <c r="W408">
        <v>0</v>
      </c>
      <c r="X408">
        <v>-989791600</v>
      </c>
      <c r="Y408">
        <f>(AT408*ROUND(1.25,7))</f>
        <v>0.26250000000000001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1</v>
      </c>
      <c r="AJ408">
        <v>1</v>
      </c>
      <c r="AK408">
        <v>1</v>
      </c>
      <c r="AL408">
        <v>1</v>
      </c>
      <c r="AM408">
        <v>0</v>
      </c>
      <c r="AN408">
        <v>0</v>
      </c>
      <c r="AO408">
        <v>0</v>
      </c>
      <c r="AP408">
        <v>1</v>
      </c>
      <c r="AQ408">
        <v>1</v>
      </c>
      <c r="AR408">
        <v>0</v>
      </c>
      <c r="AS408" t="s">
        <v>3</v>
      </c>
      <c r="AT408">
        <v>0.21</v>
      </c>
      <c r="AU408" t="s">
        <v>520</v>
      </c>
      <c r="AV408">
        <v>1</v>
      </c>
      <c r="AW408">
        <v>2</v>
      </c>
      <c r="AX408">
        <v>32953399</v>
      </c>
      <c r="AY408">
        <v>1</v>
      </c>
      <c r="AZ408">
        <v>0</v>
      </c>
      <c r="BA408">
        <v>408</v>
      </c>
      <c r="BB408">
        <v>1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0.21</v>
      </c>
      <c r="BP408">
        <v>1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0.26250000000000001</v>
      </c>
      <c r="BW408">
        <v>1</v>
      </c>
      <c r="CV408">
        <v>0</v>
      </c>
      <c r="CW408">
        <f>ROUND(Y408*Source!I617*DO408,7)</f>
        <v>0</v>
      </c>
      <c r="CX408">
        <f>ROUND(Y408*Source!I617,7)</f>
        <v>0</v>
      </c>
      <c r="CY408">
        <f>AB408</f>
        <v>0</v>
      </c>
      <c r="CZ408">
        <f>AF408</f>
        <v>0</v>
      </c>
      <c r="DA408">
        <f>AJ408</f>
        <v>1</v>
      </c>
      <c r="DB408">
        <f>ROUND((ROUND(AT408*CZ408,2)*ROUND(1.25,7)),6)</f>
        <v>0</v>
      </c>
      <c r="DC408">
        <f>ROUND((ROUND(AT408*AG408,2)*ROUND(1.25,7)),6)</f>
        <v>0</v>
      </c>
      <c r="DD408" t="s">
        <v>3</v>
      </c>
      <c r="DE408" t="s">
        <v>3</v>
      </c>
      <c r="DF408">
        <f t="shared" si="143"/>
        <v>0</v>
      </c>
      <c r="DG408">
        <f t="shared" si="144"/>
        <v>0</v>
      </c>
      <c r="DH408">
        <f t="shared" si="141"/>
        <v>0</v>
      </c>
      <c r="DI408">
        <f t="shared" si="142"/>
        <v>0</v>
      </c>
      <c r="DJ408">
        <f>DG408+DH408</f>
        <v>0</v>
      </c>
      <c r="DK408">
        <v>0</v>
      </c>
      <c r="DL408" t="s">
        <v>855</v>
      </c>
      <c r="DM408">
        <v>3</v>
      </c>
      <c r="DN408" t="s">
        <v>848</v>
      </c>
      <c r="DO408">
        <v>1</v>
      </c>
    </row>
    <row r="409" spans="1:119" x14ac:dyDescent="0.2">
      <c r="A409">
        <f>ROW(Source!A617)</f>
        <v>617</v>
      </c>
      <c r="B409">
        <v>32945098</v>
      </c>
      <c r="C409">
        <v>32953387</v>
      </c>
      <c r="D409">
        <v>30529230</v>
      </c>
      <c r="E409">
        <v>1</v>
      </c>
      <c r="F409">
        <v>1</v>
      </c>
      <c r="G409">
        <v>1</v>
      </c>
      <c r="H409">
        <v>2</v>
      </c>
      <c r="I409" t="s">
        <v>948</v>
      </c>
      <c r="J409" t="s">
        <v>949</v>
      </c>
      <c r="K409" t="s">
        <v>950</v>
      </c>
      <c r="L409">
        <v>1368</v>
      </c>
      <c r="N409">
        <v>1011</v>
      </c>
      <c r="O409" t="s">
        <v>854</v>
      </c>
      <c r="P409" t="s">
        <v>854</v>
      </c>
      <c r="Q409">
        <v>1</v>
      </c>
      <c r="W409">
        <v>0</v>
      </c>
      <c r="X409">
        <v>-21182267</v>
      </c>
      <c r="Y409">
        <f>(AT409*ROUND(1.25,7))</f>
        <v>0.875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1</v>
      </c>
      <c r="AJ409">
        <v>1</v>
      </c>
      <c r="AK409">
        <v>1</v>
      </c>
      <c r="AL409">
        <v>1</v>
      </c>
      <c r="AM409">
        <v>0</v>
      </c>
      <c r="AN409">
        <v>0</v>
      </c>
      <c r="AO409">
        <v>0</v>
      </c>
      <c r="AP409">
        <v>1</v>
      </c>
      <c r="AQ409">
        <v>1</v>
      </c>
      <c r="AR409">
        <v>0</v>
      </c>
      <c r="AS409" t="s">
        <v>3</v>
      </c>
      <c r="AT409">
        <v>0.7</v>
      </c>
      <c r="AU409" t="s">
        <v>520</v>
      </c>
      <c r="AV409">
        <v>1</v>
      </c>
      <c r="AW409">
        <v>2</v>
      </c>
      <c r="AX409">
        <v>32953400</v>
      </c>
      <c r="AY409">
        <v>1</v>
      </c>
      <c r="AZ409">
        <v>0</v>
      </c>
      <c r="BA409">
        <v>409</v>
      </c>
      <c r="BB409">
        <v>1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0.7</v>
      </c>
      <c r="BP409">
        <v>1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0.875</v>
      </c>
      <c r="BW409">
        <v>1</v>
      </c>
      <c r="CV409">
        <v>0</v>
      </c>
      <c r="CW409">
        <f>ROUND(Y409*Source!I617*DO409,7)</f>
        <v>0</v>
      </c>
      <c r="CX409">
        <f>ROUND(Y409*Source!I617,7)</f>
        <v>0</v>
      </c>
      <c r="CY409">
        <f>AB409</f>
        <v>0</v>
      </c>
      <c r="CZ409">
        <f>AF409</f>
        <v>0</v>
      </c>
      <c r="DA409">
        <f>AJ409</f>
        <v>1</v>
      </c>
      <c r="DB409">
        <f>ROUND((ROUND(AT409*CZ409,2)*ROUND(1.25,7)),6)</f>
        <v>0</v>
      </c>
      <c r="DC409">
        <f>ROUND((ROUND(AT409*AG409,2)*ROUND(1.25,7)),6)</f>
        <v>0</v>
      </c>
      <c r="DD409" t="s">
        <v>3</v>
      </c>
      <c r="DE409" t="s">
        <v>3</v>
      </c>
      <c r="DF409">
        <f t="shared" si="143"/>
        <v>0</v>
      </c>
      <c r="DG409">
        <f t="shared" si="144"/>
        <v>0</v>
      </c>
      <c r="DH409">
        <f t="shared" si="141"/>
        <v>0</v>
      </c>
      <c r="DI409">
        <f t="shared" si="142"/>
        <v>0</v>
      </c>
      <c r="DJ409">
        <f>DG409+DH409</f>
        <v>0</v>
      </c>
      <c r="DK409">
        <v>0</v>
      </c>
      <c r="DL409" t="s">
        <v>855</v>
      </c>
      <c r="DM409">
        <v>3</v>
      </c>
      <c r="DN409" t="s">
        <v>848</v>
      </c>
      <c r="DO409">
        <v>1</v>
      </c>
    </row>
    <row r="410" spans="1:119" x14ac:dyDescent="0.2">
      <c r="A410">
        <f>ROW(Source!A617)</f>
        <v>617</v>
      </c>
      <c r="B410">
        <v>32945098</v>
      </c>
      <c r="C410">
        <v>32953387</v>
      </c>
      <c r="D410">
        <v>30481840</v>
      </c>
      <c r="E410">
        <v>1</v>
      </c>
      <c r="F410">
        <v>1</v>
      </c>
      <c r="G410">
        <v>1</v>
      </c>
      <c r="H410">
        <v>3</v>
      </c>
      <c r="I410" t="s">
        <v>951</v>
      </c>
      <c r="J410" t="s">
        <v>952</v>
      </c>
      <c r="K410" t="s">
        <v>953</v>
      </c>
      <c r="L410">
        <v>1339</v>
      </c>
      <c r="N410">
        <v>1007</v>
      </c>
      <c r="O410" t="s">
        <v>639</v>
      </c>
      <c r="P410" t="s">
        <v>639</v>
      </c>
      <c r="Q410">
        <v>1</v>
      </c>
      <c r="W410">
        <v>0</v>
      </c>
      <c r="X410">
        <v>-2108704274</v>
      </c>
      <c r="Y410">
        <f>AT410</f>
        <v>0.51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1</v>
      </c>
      <c r="AJ410">
        <v>1</v>
      </c>
      <c r="AK410">
        <v>1</v>
      </c>
      <c r="AL410">
        <v>1</v>
      </c>
      <c r="AM410">
        <v>0</v>
      </c>
      <c r="AN410">
        <v>0</v>
      </c>
      <c r="AO410">
        <v>0</v>
      </c>
      <c r="AP410">
        <v>0</v>
      </c>
      <c r="AQ410">
        <v>1</v>
      </c>
      <c r="AR410">
        <v>0</v>
      </c>
      <c r="AS410" t="s">
        <v>3</v>
      </c>
      <c r="AT410">
        <v>0.51</v>
      </c>
      <c r="AU410" t="s">
        <v>3</v>
      </c>
      <c r="AV410">
        <v>0</v>
      </c>
      <c r="AW410">
        <v>2</v>
      </c>
      <c r="AX410">
        <v>32953401</v>
      </c>
      <c r="AY410">
        <v>1</v>
      </c>
      <c r="AZ410">
        <v>0</v>
      </c>
      <c r="BA410">
        <v>410</v>
      </c>
      <c r="BB410">
        <v>1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CV410">
        <v>0</v>
      </c>
      <c r="CW410">
        <v>0</v>
      </c>
      <c r="CX410">
        <f>ROUND(Y410*Source!I617,7)</f>
        <v>0</v>
      </c>
      <c r="CY410">
        <f>AA410</f>
        <v>0</v>
      </c>
      <c r="CZ410">
        <f>AE410</f>
        <v>0</v>
      </c>
      <c r="DA410">
        <f>AI410</f>
        <v>1</v>
      </c>
      <c r="DB410">
        <f>ROUND(ROUND(AT410*CZ410,2),6)</f>
        <v>0</v>
      </c>
      <c r="DC410">
        <f>ROUND(ROUND(AT410*AG410,2),6)</f>
        <v>0</v>
      </c>
      <c r="DD410" t="s">
        <v>3</v>
      </c>
      <c r="DE410" t="s">
        <v>3</v>
      </c>
      <c r="DF410">
        <f t="shared" si="143"/>
        <v>0</v>
      </c>
      <c r="DG410">
        <f t="shared" si="144"/>
        <v>0</v>
      </c>
      <c r="DH410">
        <f t="shared" si="141"/>
        <v>0</v>
      </c>
      <c r="DI410">
        <f t="shared" si="142"/>
        <v>0</v>
      </c>
      <c r="DJ410">
        <f>DF410</f>
        <v>0</v>
      </c>
      <c r="DK410">
        <v>0</v>
      </c>
      <c r="DL410" t="s">
        <v>3</v>
      </c>
      <c r="DM410">
        <v>0</v>
      </c>
      <c r="DN410" t="s">
        <v>3</v>
      </c>
      <c r="DO410">
        <v>0</v>
      </c>
    </row>
    <row r="411" spans="1:119" x14ac:dyDescent="0.2">
      <c r="A411">
        <f>ROW(Source!A617)</f>
        <v>617</v>
      </c>
      <c r="B411">
        <v>32945098</v>
      </c>
      <c r="C411">
        <v>32953387</v>
      </c>
      <c r="D411">
        <v>30412301</v>
      </c>
      <c r="E411">
        <v>112</v>
      </c>
      <c r="F411">
        <v>1</v>
      </c>
      <c r="G411">
        <v>1</v>
      </c>
      <c r="H411">
        <v>3</v>
      </c>
      <c r="I411" t="s">
        <v>282</v>
      </c>
      <c r="J411" t="s">
        <v>3</v>
      </c>
      <c r="K411" t="s">
        <v>283</v>
      </c>
      <c r="L411">
        <v>1348</v>
      </c>
      <c r="N411">
        <v>1009</v>
      </c>
      <c r="O411" t="s">
        <v>33</v>
      </c>
      <c r="P411" t="s">
        <v>33</v>
      </c>
      <c r="Q411">
        <v>1000</v>
      </c>
      <c r="W411">
        <v>0</v>
      </c>
      <c r="X411">
        <v>1880203204</v>
      </c>
      <c r="Y411">
        <f>AT411</f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1</v>
      </c>
      <c r="AJ411">
        <v>1</v>
      </c>
      <c r="AK411">
        <v>1</v>
      </c>
      <c r="AL411">
        <v>1</v>
      </c>
      <c r="AM411">
        <v>0</v>
      </c>
      <c r="AN411">
        <v>1</v>
      </c>
      <c r="AO411">
        <v>0</v>
      </c>
      <c r="AP411">
        <v>0</v>
      </c>
      <c r="AQ411">
        <v>0</v>
      </c>
      <c r="AR411">
        <v>0</v>
      </c>
      <c r="AS411" t="s">
        <v>3</v>
      </c>
      <c r="AT411">
        <v>0</v>
      </c>
      <c r="AU411" t="s">
        <v>3</v>
      </c>
      <c r="AV411">
        <v>0</v>
      </c>
      <c r="AW411">
        <v>2</v>
      </c>
      <c r="AX411">
        <v>32953402</v>
      </c>
      <c r="AY411">
        <v>1</v>
      </c>
      <c r="AZ411">
        <v>0</v>
      </c>
      <c r="BA411">
        <v>411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CV411">
        <v>0</v>
      </c>
      <c r="CW411">
        <v>0</v>
      </c>
      <c r="CX411">
        <f>ROUND(Y411*Source!I617,7)</f>
        <v>0</v>
      </c>
      <c r="CY411">
        <f>AA411</f>
        <v>0</v>
      </c>
      <c r="CZ411">
        <f>AE411</f>
        <v>0</v>
      </c>
      <c r="DA411">
        <f>AI411</f>
        <v>1</v>
      </c>
      <c r="DB411">
        <f>ROUND(ROUND(AT411*CZ411,2),6)</f>
        <v>0</v>
      </c>
      <c r="DC411">
        <f>ROUND(ROUND(AT411*AG411,2),6)</f>
        <v>0</v>
      </c>
      <c r="DD411" t="s">
        <v>3</v>
      </c>
      <c r="DE411" t="s">
        <v>3</v>
      </c>
      <c r="DF411">
        <f t="shared" si="143"/>
        <v>0</v>
      </c>
      <c r="DG411">
        <f t="shared" si="144"/>
        <v>0</v>
      </c>
      <c r="DH411">
        <f t="shared" si="141"/>
        <v>0</v>
      </c>
      <c r="DI411">
        <f t="shared" si="142"/>
        <v>0</v>
      </c>
      <c r="DJ411">
        <f>DF411</f>
        <v>0</v>
      </c>
      <c r="DK411">
        <v>0</v>
      </c>
      <c r="DL411" t="s">
        <v>3</v>
      </c>
      <c r="DM411">
        <v>0</v>
      </c>
      <c r="DN411" t="s">
        <v>3</v>
      </c>
      <c r="DO411">
        <v>0</v>
      </c>
    </row>
    <row r="412" spans="1:119" x14ac:dyDescent="0.2">
      <c r="A412">
        <f>ROW(Source!A617)</f>
        <v>617</v>
      </c>
      <c r="B412">
        <v>32945098</v>
      </c>
      <c r="C412">
        <v>32953387</v>
      </c>
      <c r="D412">
        <v>30414724</v>
      </c>
      <c r="E412">
        <v>112</v>
      </c>
      <c r="F412">
        <v>1</v>
      </c>
      <c r="G412">
        <v>1</v>
      </c>
      <c r="H412">
        <v>3</v>
      </c>
      <c r="I412" t="s">
        <v>285</v>
      </c>
      <c r="J412" t="s">
        <v>3</v>
      </c>
      <c r="K412" t="s">
        <v>191</v>
      </c>
      <c r="L412">
        <v>1348</v>
      </c>
      <c r="N412">
        <v>1009</v>
      </c>
      <c r="O412" t="s">
        <v>33</v>
      </c>
      <c r="P412" t="s">
        <v>33</v>
      </c>
      <c r="Q412">
        <v>1000</v>
      </c>
      <c r="W412">
        <v>0</v>
      </c>
      <c r="X412">
        <v>-1212923053</v>
      </c>
      <c r="Y412">
        <f>AT412</f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1</v>
      </c>
      <c r="AJ412">
        <v>1</v>
      </c>
      <c r="AK412">
        <v>1</v>
      </c>
      <c r="AL412">
        <v>1</v>
      </c>
      <c r="AM412">
        <v>0</v>
      </c>
      <c r="AN412">
        <v>1</v>
      </c>
      <c r="AO412">
        <v>0</v>
      </c>
      <c r="AP412">
        <v>0</v>
      </c>
      <c r="AQ412">
        <v>0</v>
      </c>
      <c r="AR412">
        <v>0</v>
      </c>
      <c r="AS412" t="s">
        <v>3</v>
      </c>
      <c r="AT412">
        <v>0</v>
      </c>
      <c r="AU412" t="s">
        <v>3</v>
      </c>
      <c r="AV412">
        <v>0</v>
      </c>
      <c r="AW412">
        <v>2</v>
      </c>
      <c r="AX412">
        <v>32953403</v>
      </c>
      <c r="AY412">
        <v>1</v>
      </c>
      <c r="AZ412">
        <v>0</v>
      </c>
      <c r="BA412">
        <v>412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CV412">
        <v>0</v>
      </c>
      <c r="CW412">
        <v>0</v>
      </c>
      <c r="CX412">
        <f>ROUND(Y412*Source!I617,7)</f>
        <v>0</v>
      </c>
      <c r="CY412">
        <f>AA412</f>
        <v>0</v>
      </c>
      <c r="CZ412">
        <f>AE412</f>
        <v>0</v>
      </c>
      <c r="DA412">
        <f>AI412</f>
        <v>1</v>
      </c>
      <c r="DB412">
        <f>ROUND(ROUND(AT412*CZ412,2),6)</f>
        <v>0</v>
      </c>
      <c r="DC412">
        <f>ROUND(ROUND(AT412*AG412,2),6)</f>
        <v>0</v>
      </c>
      <c r="DD412" t="s">
        <v>3</v>
      </c>
      <c r="DE412" t="s">
        <v>3</v>
      </c>
      <c r="DF412">
        <f t="shared" si="143"/>
        <v>0</v>
      </c>
      <c r="DG412">
        <f t="shared" si="144"/>
        <v>0</v>
      </c>
      <c r="DH412">
        <f t="shared" si="141"/>
        <v>0</v>
      </c>
      <c r="DI412">
        <f t="shared" si="142"/>
        <v>0</v>
      </c>
      <c r="DJ412">
        <f>DF412</f>
        <v>0</v>
      </c>
      <c r="DK412">
        <v>0</v>
      </c>
      <c r="DL412" t="s">
        <v>3</v>
      </c>
      <c r="DM412">
        <v>0</v>
      </c>
      <c r="DN412" t="s">
        <v>3</v>
      </c>
      <c r="DO412">
        <v>0</v>
      </c>
    </row>
    <row r="413" spans="1:119" x14ac:dyDescent="0.2">
      <c r="A413">
        <f>ROW(Source!A622)</f>
        <v>622</v>
      </c>
      <c r="B413">
        <v>32945098</v>
      </c>
      <c r="C413">
        <v>32953408</v>
      </c>
      <c r="D413">
        <v>25847998</v>
      </c>
      <c r="E413">
        <v>112</v>
      </c>
      <c r="F413">
        <v>1</v>
      </c>
      <c r="G413">
        <v>1</v>
      </c>
      <c r="H413">
        <v>1</v>
      </c>
      <c r="I413" t="s">
        <v>960</v>
      </c>
      <c r="J413" t="s">
        <v>3</v>
      </c>
      <c r="K413" t="s">
        <v>961</v>
      </c>
      <c r="L413">
        <v>1191</v>
      </c>
      <c r="N413">
        <v>1013</v>
      </c>
      <c r="O413" t="s">
        <v>848</v>
      </c>
      <c r="P413" t="s">
        <v>848</v>
      </c>
      <c r="Q413">
        <v>1</v>
      </c>
      <c r="W413">
        <v>0</v>
      </c>
      <c r="X413">
        <v>32079103</v>
      </c>
      <c r="Y413">
        <f>(AT413*ROUND(1.15,7))</f>
        <v>37.639499999999991</v>
      </c>
      <c r="AA413">
        <v>0</v>
      </c>
      <c r="AB413">
        <v>0</v>
      </c>
      <c r="AC413">
        <v>0</v>
      </c>
      <c r="AD413">
        <v>452.07</v>
      </c>
      <c r="AE413">
        <v>0</v>
      </c>
      <c r="AF413">
        <v>0</v>
      </c>
      <c r="AG413">
        <v>0</v>
      </c>
      <c r="AH413">
        <v>452.07</v>
      </c>
      <c r="AI413">
        <v>1</v>
      </c>
      <c r="AJ413">
        <v>1</v>
      </c>
      <c r="AK413">
        <v>1</v>
      </c>
      <c r="AL413">
        <v>1</v>
      </c>
      <c r="AM413">
        <v>-2</v>
      </c>
      <c r="AN413">
        <v>0</v>
      </c>
      <c r="AO413">
        <v>0</v>
      </c>
      <c r="AP413">
        <v>1</v>
      </c>
      <c r="AQ413">
        <v>1</v>
      </c>
      <c r="AR413">
        <v>0</v>
      </c>
      <c r="AS413" t="s">
        <v>3</v>
      </c>
      <c r="AT413">
        <v>32.729999999999997</v>
      </c>
      <c r="AU413" t="s">
        <v>521</v>
      </c>
      <c r="AV413">
        <v>1</v>
      </c>
      <c r="AW413">
        <v>2</v>
      </c>
      <c r="AX413">
        <v>32953418</v>
      </c>
      <c r="AY413">
        <v>2</v>
      </c>
      <c r="AZ413">
        <v>131072</v>
      </c>
      <c r="BA413">
        <v>413</v>
      </c>
      <c r="BB413">
        <v>1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14796.251099999998</v>
      </c>
      <c r="BN413">
        <v>32.729999999999997</v>
      </c>
      <c r="BO413">
        <v>0</v>
      </c>
      <c r="BP413">
        <v>1</v>
      </c>
      <c r="BQ413">
        <v>0</v>
      </c>
      <c r="BR413">
        <v>0</v>
      </c>
      <c r="BS413">
        <v>0</v>
      </c>
      <c r="BT413">
        <v>17015.688764999995</v>
      </c>
      <c r="BU413">
        <v>37.639499999999991</v>
      </c>
      <c r="BV413">
        <v>0</v>
      </c>
      <c r="BW413">
        <v>1</v>
      </c>
      <c r="CU413">
        <f>ROUND(AT413*Source!I622*AH413*AL413,2)</f>
        <v>0</v>
      </c>
      <c r="CV413">
        <f>ROUND(Y413*Source!I622,7)</f>
        <v>0</v>
      </c>
      <c r="CW413">
        <v>0</v>
      </c>
      <c r="CX413">
        <f>ROUND(Y413*Source!I622,7)</f>
        <v>0</v>
      </c>
      <c r="CY413">
        <f>AD413</f>
        <v>452.07</v>
      </c>
      <c r="CZ413">
        <f>AH413</f>
        <v>452.07</v>
      </c>
      <c r="DA413">
        <f>AL413</f>
        <v>1</v>
      </c>
      <c r="DB413">
        <f>ROUND((ROUND(AT413*CZ413,2)*ROUND(1.15,7)),6)</f>
        <v>17015.6875</v>
      </c>
      <c r="DC413">
        <f>ROUND((ROUND(AT413*AG413,2)*ROUND(1.15,7)),6)</f>
        <v>0</v>
      </c>
      <c r="DD413" t="s">
        <v>3</v>
      </c>
      <c r="DE413" t="s">
        <v>3</v>
      </c>
      <c r="DF413">
        <f t="shared" si="143"/>
        <v>0</v>
      </c>
      <c r="DG413">
        <f t="shared" si="144"/>
        <v>0</v>
      </c>
      <c r="DH413">
        <f t="shared" si="141"/>
        <v>0</v>
      </c>
      <c r="DI413">
        <f t="shared" si="142"/>
        <v>0</v>
      </c>
      <c r="DJ413">
        <f>DI413</f>
        <v>0</v>
      </c>
      <c r="DK413">
        <v>1</v>
      </c>
      <c r="DL413" t="s">
        <v>3</v>
      </c>
      <c r="DM413">
        <v>0</v>
      </c>
      <c r="DN413" t="s">
        <v>3</v>
      </c>
      <c r="DO413">
        <v>0</v>
      </c>
    </row>
    <row r="414" spans="1:119" x14ac:dyDescent="0.2">
      <c r="A414">
        <f>ROW(Source!A622)</f>
        <v>622</v>
      </c>
      <c r="B414">
        <v>32945098</v>
      </c>
      <c r="C414">
        <v>32953408</v>
      </c>
      <c r="D414">
        <v>25847946</v>
      </c>
      <c r="E414">
        <v>112</v>
      </c>
      <c r="F414">
        <v>1</v>
      </c>
      <c r="G414">
        <v>1</v>
      </c>
      <c r="H414">
        <v>1</v>
      </c>
      <c r="I414" t="s">
        <v>849</v>
      </c>
      <c r="J414" t="s">
        <v>3</v>
      </c>
      <c r="K414" t="s">
        <v>850</v>
      </c>
      <c r="L414">
        <v>1191</v>
      </c>
      <c r="N414">
        <v>1013</v>
      </c>
      <c r="O414" t="s">
        <v>848</v>
      </c>
      <c r="P414" t="s">
        <v>848</v>
      </c>
      <c r="Q414">
        <v>1</v>
      </c>
      <c r="W414">
        <v>0</v>
      </c>
      <c r="X414">
        <v>-1417349443</v>
      </c>
      <c r="Y414">
        <f>(AT414*ROUND(1.25,7))</f>
        <v>0.13750000000000001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1</v>
      </c>
      <c r="AJ414">
        <v>1</v>
      </c>
      <c r="AK414">
        <v>1</v>
      </c>
      <c r="AL414">
        <v>1</v>
      </c>
      <c r="AM414">
        <v>-2</v>
      </c>
      <c r="AN414">
        <v>0</v>
      </c>
      <c r="AO414">
        <v>0</v>
      </c>
      <c r="AP414">
        <v>1</v>
      </c>
      <c r="AQ414">
        <v>1</v>
      </c>
      <c r="AR414">
        <v>0</v>
      </c>
      <c r="AS414" t="s">
        <v>3</v>
      </c>
      <c r="AT414">
        <v>0.11</v>
      </c>
      <c r="AU414" t="s">
        <v>520</v>
      </c>
      <c r="AV414">
        <v>2</v>
      </c>
      <c r="AW414">
        <v>2</v>
      </c>
      <c r="AX414">
        <v>32953419</v>
      </c>
      <c r="AY414">
        <v>1</v>
      </c>
      <c r="AZ414">
        <v>0</v>
      </c>
      <c r="BA414">
        <v>414</v>
      </c>
      <c r="BB414">
        <v>1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CV414">
        <v>0</v>
      </c>
      <c r="CW414">
        <v>0</v>
      </c>
      <c r="CX414">
        <f>ROUND(Y414*Source!I622,7)</f>
        <v>0</v>
      </c>
      <c r="CY414">
        <f>AD414</f>
        <v>0</v>
      </c>
      <c r="CZ414">
        <f>AH414</f>
        <v>0</v>
      </c>
      <c r="DA414">
        <f>AL414</f>
        <v>1</v>
      </c>
      <c r="DB414">
        <f>ROUND((ROUND(AT414*CZ414,2)*ROUND(1.25,7)),6)</f>
        <v>0</v>
      </c>
      <c r="DC414">
        <f>ROUND((ROUND(AT414*AG414,2)*ROUND(1.25,7)),6)</f>
        <v>0</v>
      </c>
      <c r="DD414" t="s">
        <v>3</v>
      </c>
      <c r="DE414" t="s">
        <v>3</v>
      </c>
      <c r="DF414">
        <f t="shared" si="143"/>
        <v>0</v>
      </c>
      <c r="DG414">
        <f t="shared" si="144"/>
        <v>0</v>
      </c>
      <c r="DH414">
        <f t="shared" si="141"/>
        <v>0</v>
      </c>
      <c r="DI414">
        <f t="shared" si="142"/>
        <v>0</v>
      </c>
      <c r="DJ414">
        <f>DI414</f>
        <v>0</v>
      </c>
      <c r="DK414">
        <v>0</v>
      </c>
      <c r="DL414" t="s">
        <v>3</v>
      </c>
      <c r="DM414">
        <v>0</v>
      </c>
      <c r="DN414" t="s">
        <v>3</v>
      </c>
      <c r="DO414">
        <v>0</v>
      </c>
    </row>
    <row r="415" spans="1:119" x14ac:dyDescent="0.2">
      <c r="A415">
        <f>ROW(Source!A622)</f>
        <v>622</v>
      </c>
      <c r="B415">
        <v>32945098</v>
      </c>
      <c r="C415">
        <v>32953408</v>
      </c>
      <c r="D415">
        <v>30529124</v>
      </c>
      <c r="E415">
        <v>1</v>
      </c>
      <c r="F415">
        <v>1</v>
      </c>
      <c r="G415">
        <v>1</v>
      </c>
      <c r="H415">
        <v>2</v>
      </c>
      <c r="I415" t="s">
        <v>905</v>
      </c>
      <c r="J415" t="s">
        <v>906</v>
      </c>
      <c r="K415" t="s">
        <v>907</v>
      </c>
      <c r="L415">
        <v>1368</v>
      </c>
      <c r="N415">
        <v>1011</v>
      </c>
      <c r="O415" t="s">
        <v>854</v>
      </c>
      <c r="P415" t="s">
        <v>854</v>
      </c>
      <c r="Q415">
        <v>1</v>
      </c>
      <c r="W415">
        <v>0</v>
      </c>
      <c r="X415">
        <v>-1362334293</v>
      </c>
      <c r="Y415">
        <f>(AT415*ROUND(1.25,7))</f>
        <v>1.2500000000000001E-2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1</v>
      </c>
      <c r="AJ415">
        <v>1</v>
      </c>
      <c r="AK415">
        <v>1</v>
      </c>
      <c r="AL415">
        <v>1</v>
      </c>
      <c r="AM415">
        <v>0</v>
      </c>
      <c r="AN415">
        <v>0</v>
      </c>
      <c r="AO415">
        <v>0</v>
      </c>
      <c r="AP415">
        <v>1</v>
      </c>
      <c r="AQ415">
        <v>1</v>
      </c>
      <c r="AR415">
        <v>0</v>
      </c>
      <c r="AS415" t="s">
        <v>3</v>
      </c>
      <c r="AT415">
        <v>0.01</v>
      </c>
      <c r="AU415" t="s">
        <v>520</v>
      </c>
      <c r="AV415">
        <v>1</v>
      </c>
      <c r="AW415">
        <v>2</v>
      </c>
      <c r="AX415">
        <v>32953420</v>
      </c>
      <c r="AY415">
        <v>1</v>
      </c>
      <c r="AZ415">
        <v>0</v>
      </c>
      <c r="BA415">
        <v>415</v>
      </c>
      <c r="BB415">
        <v>1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0.01</v>
      </c>
      <c r="BP415">
        <v>1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1.2500000000000001E-2</v>
      </c>
      <c r="BW415">
        <v>1</v>
      </c>
      <c r="CV415">
        <v>0</v>
      </c>
      <c r="CW415">
        <f>ROUND(Y415*Source!I622*DO415,7)</f>
        <v>0</v>
      </c>
      <c r="CX415">
        <f>ROUND(Y415*Source!I622,7)</f>
        <v>0</v>
      </c>
      <c r="CY415">
        <f>AB415</f>
        <v>0</v>
      </c>
      <c r="CZ415">
        <f>AF415</f>
        <v>0</v>
      </c>
      <c r="DA415">
        <f>AJ415</f>
        <v>1</v>
      </c>
      <c r="DB415">
        <f>ROUND((ROUND(AT415*CZ415,2)*ROUND(1.25,7)),6)</f>
        <v>0</v>
      </c>
      <c r="DC415">
        <f>ROUND((ROUND(AT415*AG415,2)*ROUND(1.25,7)),6)</f>
        <v>0</v>
      </c>
      <c r="DD415" t="s">
        <v>3</v>
      </c>
      <c r="DE415" t="s">
        <v>3</v>
      </c>
      <c r="DF415">
        <f t="shared" si="143"/>
        <v>0</v>
      </c>
      <c r="DG415">
        <f t="shared" si="144"/>
        <v>0</v>
      </c>
      <c r="DH415">
        <f t="shared" si="141"/>
        <v>0</v>
      </c>
      <c r="DI415">
        <f t="shared" si="142"/>
        <v>0</v>
      </c>
      <c r="DJ415">
        <f>DG415+DH415</f>
        <v>0</v>
      </c>
      <c r="DK415">
        <v>0</v>
      </c>
      <c r="DL415" t="s">
        <v>855</v>
      </c>
      <c r="DM415">
        <v>3</v>
      </c>
      <c r="DN415" t="s">
        <v>848</v>
      </c>
      <c r="DO415">
        <v>1</v>
      </c>
    </row>
    <row r="416" spans="1:119" x14ac:dyDescent="0.2">
      <c r="A416">
        <f>ROW(Source!A622)</f>
        <v>622</v>
      </c>
      <c r="B416">
        <v>32945098</v>
      </c>
      <c r="C416">
        <v>32953408</v>
      </c>
      <c r="D416">
        <v>30529825</v>
      </c>
      <c r="E416">
        <v>1</v>
      </c>
      <c r="F416">
        <v>1</v>
      </c>
      <c r="G416">
        <v>1</v>
      </c>
      <c r="H416">
        <v>2</v>
      </c>
      <c r="I416" t="s">
        <v>858</v>
      </c>
      <c r="J416" t="s">
        <v>859</v>
      </c>
      <c r="K416" t="s">
        <v>860</v>
      </c>
      <c r="L416">
        <v>1368</v>
      </c>
      <c r="N416">
        <v>1011</v>
      </c>
      <c r="O416" t="s">
        <v>854</v>
      </c>
      <c r="P416" t="s">
        <v>854</v>
      </c>
      <c r="Q416">
        <v>1</v>
      </c>
      <c r="W416">
        <v>0</v>
      </c>
      <c r="X416">
        <v>1032761012</v>
      </c>
      <c r="Y416">
        <f>(AT416*ROUND(1.25,7))</f>
        <v>0.125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1</v>
      </c>
      <c r="AJ416">
        <v>1</v>
      </c>
      <c r="AK416">
        <v>1</v>
      </c>
      <c r="AL416">
        <v>1</v>
      </c>
      <c r="AM416">
        <v>0</v>
      </c>
      <c r="AN416">
        <v>0</v>
      </c>
      <c r="AO416">
        <v>0</v>
      </c>
      <c r="AP416">
        <v>1</v>
      </c>
      <c r="AQ416">
        <v>1</v>
      </c>
      <c r="AR416">
        <v>0</v>
      </c>
      <c r="AS416" t="s">
        <v>3</v>
      </c>
      <c r="AT416">
        <v>0.1</v>
      </c>
      <c r="AU416" t="s">
        <v>520</v>
      </c>
      <c r="AV416">
        <v>1</v>
      </c>
      <c r="AW416">
        <v>2</v>
      </c>
      <c r="AX416">
        <v>32953421</v>
      </c>
      <c r="AY416">
        <v>1</v>
      </c>
      <c r="AZ416">
        <v>0</v>
      </c>
      <c r="BA416">
        <v>416</v>
      </c>
      <c r="BB416">
        <v>1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0.1</v>
      </c>
      <c r="BP416">
        <v>1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0.125</v>
      </c>
      <c r="BW416">
        <v>1</v>
      </c>
      <c r="CV416">
        <v>0</v>
      </c>
      <c r="CW416">
        <f>ROUND(Y416*Source!I622*DO416,7)</f>
        <v>0</v>
      </c>
      <c r="CX416">
        <f>ROUND(Y416*Source!I622,7)</f>
        <v>0</v>
      </c>
      <c r="CY416">
        <f>AB416</f>
        <v>0</v>
      </c>
      <c r="CZ416">
        <f>AF416</f>
        <v>0</v>
      </c>
      <c r="DA416">
        <f>AJ416</f>
        <v>1</v>
      </c>
      <c r="DB416">
        <f>ROUND((ROUND(AT416*CZ416,2)*ROUND(1.25,7)),6)</f>
        <v>0</v>
      </c>
      <c r="DC416">
        <f>ROUND((ROUND(AT416*AG416,2)*ROUND(1.25,7)),6)</f>
        <v>0</v>
      </c>
      <c r="DD416" t="s">
        <v>3</v>
      </c>
      <c r="DE416" t="s">
        <v>3</v>
      </c>
      <c r="DF416">
        <f t="shared" si="143"/>
        <v>0</v>
      </c>
      <c r="DG416">
        <f t="shared" si="144"/>
        <v>0</v>
      </c>
      <c r="DH416">
        <f t="shared" si="141"/>
        <v>0</v>
      </c>
      <c r="DI416">
        <f t="shared" si="142"/>
        <v>0</v>
      </c>
      <c r="DJ416">
        <f>DG416+DH416</f>
        <v>0</v>
      </c>
      <c r="DK416">
        <v>0</v>
      </c>
      <c r="DL416" t="s">
        <v>861</v>
      </c>
      <c r="DM416">
        <v>4</v>
      </c>
      <c r="DN416" t="s">
        <v>848</v>
      </c>
      <c r="DO416">
        <v>1</v>
      </c>
    </row>
    <row r="417" spans="1:119" x14ac:dyDescent="0.2">
      <c r="A417">
        <f>ROW(Source!A622)</f>
        <v>622</v>
      </c>
      <c r="B417">
        <v>32945098</v>
      </c>
      <c r="C417">
        <v>32953408</v>
      </c>
      <c r="D417">
        <v>30484041</v>
      </c>
      <c r="E417">
        <v>1</v>
      </c>
      <c r="F417">
        <v>1</v>
      </c>
      <c r="G417">
        <v>1</v>
      </c>
      <c r="H417">
        <v>3</v>
      </c>
      <c r="I417" t="s">
        <v>888</v>
      </c>
      <c r="J417" t="s">
        <v>889</v>
      </c>
      <c r="K417" t="s">
        <v>890</v>
      </c>
      <c r="L417">
        <v>1327</v>
      </c>
      <c r="N417">
        <v>1005</v>
      </c>
      <c r="O417" t="s">
        <v>64</v>
      </c>
      <c r="P417" t="s">
        <v>64</v>
      </c>
      <c r="Q417">
        <v>1</v>
      </c>
      <c r="W417">
        <v>0</v>
      </c>
      <c r="X417">
        <v>900772405</v>
      </c>
      <c r="Y417">
        <f t="shared" ref="Y417:Y427" si="148">AT417</f>
        <v>0.84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1</v>
      </c>
      <c r="AJ417">
        <v>1</v>
      </c>
      <c r="AK417">
        <v>1</v>
      </c>
      <c r="AL417">
        <v>1</v>
      </c>
      <c r="AM417">
        <v>0</v>
      </c>
      <c r="AN417">
        <v>0</v>
      </c>
      <c r="AO417">
        <v>0</v>
      </c>
      <c r="AP417">
        <v>0</v>
      </c>
      <c r="AQ417">
        <v>1</v>
      </c>
      <c r="AR417">
        <v>0</v>
      </c>
      <c r="AS417" t="s">
        <v>3</v>
      </c>
      <c r="AT417">
        <v>0.84</v>
      </c>
      <c r="AU417" t="s">
        <v>3</v>
      </c>
      <c r="AV417">
        <v>0</v>
      </c>
      <c r="AW417">
        <v>2</v>
      </c>
      <c r="AX417">
        <v>32953422</v>
      </c>
      <c r="AY417">
        <v>1</v>
      </c>
      <c r="AZ417">
        <v>0</v>
      </c>
      <c r="BA417">
        <v>417</v>
      </c>
      <c r="BB417">
        <v>1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CV417">
        <v>0</v>
      </c>
      <c r="CW417">
        <v>0</v>
      </c>
      <c r="CX417">
        <f>ROUND(Y417*Source!I622,7)</f>
        <v>0</v>
      </c>
      <c r="CY417">
        <f>AA417</f>
        <v>0</v>
      </c>
      <c r="CZ417">
        <f>AE417</f>
        <v>0</v>
      </c>
      <c r="DA417">
        <f>AI417</f>
        <v>1</v>
      </c>
      <c r="DB417">
        <f t="shared" ref="DB417:DB427" si="149">ROUND(ROUND(AT417*CZ417,2),6)</f>
        <v>0</v>
      </c>
      <c r="DC417">
        <f t="shared" ref="DC417:DC427" si="150">ROUND(ROUND(AT417*AG417,2),6)</f>
        <v>0</v>
      </c>
      <c r="DD417" t="s">
        <v>3</v>
      </c>
      <c r="DE417" t="s">
        <v>3</v>
      </c>
      <c r="DF417">
        <f t="shared" si="143"/>
        <v>0</v>
      </c>
      <c r="DG417">
        <f t="shared" si="144"/>
        <v>0</v>
      </c>
      <c r="DH417">
        <f t="shared" si="141"/>
        <v>0</v>
      </c>
      <c r="DI417">
        <f t="shared" si="142"/>
        <v>0</v>
      </c>
      <c r="DJ417">
        <f>DF417</f>
        <v>0</v>
      </c>
      <c r="DK417">
        <v>0</v>
      </c>
      <c r="DL417" t="s">
        <v>3</v>
      </c>
      <c r="DM417">
        <v>0</v>
      </c>
      <c r="DN417" t="s">
        <v>3</v>
      </c>
      <c r="DO417">
        <v>0</v>
      </c>
    </row>
    <row r="418" spans="1:119" x14ac:dyDescent="0.2">
      <c r="A418">
        <f>ROW(Source!A622)</f>
        <v>622</v>
      </c>
      <c r="B418">
        <v>32945098</v>
      </c>
      <c r="C418">
        <v>32953408</v>
      </c>
      <c r="D418">
        <v>30484388</v>
      </c>
      <c r="E418">
        <v>1</v>
      </c>
      <c r="F418">
        <v>1</v>
      </c>
      <c r="G418">
        <v>1</v>
      </c>
      <c r="H418">
        <v>3</v>
      </c>
      <c r="I418" t="s">
        <v>877</v>
      </c>
      <c r="J418" t="s">
        <v>878</v>
      </c>
      <c r="K418" t="s">
        <v>879</v>
      </c>
      <c r="L418">
        <v>1346</v>
      </c>
      <c r="N418">
        <v>1009</v>
      </c>
      <c r="O418" t="s">
        <v>68</v>
      </c>
      <c r="P418" t="s">
        <v>68</v>
      </c>
      <c r="Q418">
        <v>1</v>
      </c>
      <c r="W418">
        <v>0</v>
      </c>
      <c r="X418">
        <v>1826362753</v>
      </c>
      <c r="Y418">
        <f t="shared" si="148"/>
        <v>0.31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1</v>
      </c>
      <c r="AJ418">
        <v>1</v>
      </c>
      <c r="AK418">
        <v>1</v>
      </c>
      <c r="AL418">
        <v>1</v>
      </c>
      <c r="AM418">
        <v>0</v>
      </c>
      <c r="AN418">
        <v>0</v>
      </c>
      <c r="AO418">
        <v>0</v>
      </c>
      <c r="AP418">
        <v>0</v>
      </c>
      <c r="AQ418">
        <v>1</v>
      </c>
      <c r="AR418">
        <v>0</v>
      </c>
      <c r="AS418" t="s">
        <v>3</v>
      </c>
      <c r="AT418">
        <v>0.31</v>
      </c>
      <c r="AU418" t="s">
        <v>3</v>
      </c>
      <c r="AV418">
        <v>0</v>
      </c>
      <c r="AW418">
        <v>2</v>
      </c>
      <c r="AX418">
        <v>32953423</v>
      </c>
      <c r="AY418">
        <v>1</v>
      </c>
      <c r="AZ418">
        <v>0</v>
      </c>
      <c r="BA418">
        <v>418</v>
      </c>
      <c r="BB418">
        <v>1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CV418">
        <v>0</v>
      </c>
      <c r="CW418">
        <v>0</v>
      </c>
      <c r="CX418">
        <f>ROUND(Y418*Source!I622,7)</f>
        <v>0</v>
      </c>
      <c r="CY418">
        <f>AA418</f>
        <v>0</v>
      </c>
      <c r="CZ418">
        <f>AE418</f>
        <v>0</v>
      </c>
      <c r="DA418">
        <f>AI418</f>
        <v>1</v>
      </c>
      <c r="DB418">
        <f t="shared" si="149"/>
        <v>0</v>
      </c>
      <c r="DC418">
        <f t="shared" si="150"/>
        <v>0</v>
      </c>
      <c r="DD418" t="s">
        <v>3</v>
      </c>
      <c r="DE418" t="s">
        <v>3</v>
      </c>
      <c r="DF418">
        <f t="shared" si="143"/>
        <v>0</v>
      </c>
      <c r="DG418">
        <f t="shared" si="144"/>
        <v>0</v>
      </c>
      <c r="DH418">
        <f t="shared" si="141"/>
        <v>0</v>
      </c>
      <c r="DI418">
        <f t="shared" si="142"/>
        <v>0</v>
      </c>
      <c r="DJ418">
        <f>DF418</f>
        <v>0</v>
      </c>
      <c r="DK418">
        <v>0</v>
      </c>
      <c r="DL418" t="s">
        <v>3</v>
      </c>
      <c r="DM418">
        <v>0</v>
      </c>
      <c r="DN418" t="s">
        <v>3</v>
      </c>
      <c r="DO418">
        <v>0</v>
      </c>
    </row>
    <row r="419" spans="1:119" x14ac:dyDescent="0.2">
      <c r="A419">
        <f>ROW(Source!A622)</f>
        <v>622</v>
      </c>
      <c r="B419">
        <v>32945098</v>
      </c>
      <c r="C419">
        <v>32953408</v>
      </c>
      <c r="D419">
        <v>30414685</v>
      </c>
      <c r="E419">
        <v>112</v>
      </c>
      <c r="F419">
        <v>1</v>
      </c>
      <c r="G419">
        <v>1</v>
      </c>
      <c r="H419">
        <v>3</v>
      </c>
      <c r="I419" t="s">
        <v>187</v>
      </c>
      <c r="J419" t="s">
        <v>3</v>
      </c>
      <c r="K419" t="s">
        <v>188</v>
      </c>
      <c r="L419">
        <v>1348</v>
      </c>
      <c r="N419">
        <v>1009</v>
      </c>
      <c r="O419" t="s">
        <v>33</v>
      </c>
      <c r="P419" t="s">
        <v>33</v>
      </c>
      <c r="Q419">
        <v>1000</v>
      </c>
      <c r="W419">
        <v>0</v>
      </c>
      <c r="X419">
        <v>1853111044</v>
      </c>
      <c r="Y419">
        <f t="shared" si="148"/>
        <v>0.03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1</v>
      </c>
      <c r="AJ419">
        <v>1</v>
      </c>
      <c r="AK419">
        <v>1</v>
      </c>
      <c r="AL419">
        <v>1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 t="s">
        <v>3</v>
      </c>
      <c r="AT419">
        <v>0.03</v>
      </c>
      <c r="AU419" t="s">
        <v>3</v>
      </c>
      <c r="AV419">
        <v>0</v>
      </c>
      <c r="AW419">
        <v>2</v>
      </c>
      <c r="AX419">
        <v>32953424</v>
      </c>
      <c r="AY419">
        <v>1</v>
      </c>
      <c r="AZ419">
        <v>0</v>
      </c>
      <c r="BA419">
        <v>419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CV419">
        <v>0</v>
      </c>
      <c r="CW419">
        <v>0</v>
      </c>
      <c r="CX419">
        <f>ROUND(Y419*Source!I622,7)</f>
        <v>0</v>
      </c>
      <c r="CY419">
        <f>AA419</f>
        <v>0</v>
      </c>
      <c r="CZ419">
        <f>AE419</f>
        <v>0</v>
      </c>
      <c r="DA419">
        <f>AI419</f>
        <v>1</v>
      </c>
      <c r="DB419">
        <f t="shared" si="149"/>
        <v>0</v>
      </c>
      <c r="DC419">
        <f t="shared" si="150"/>
        <v>0</v>
      </c>
      <c r="DD419" t="s">
        <v>3</v>
      </c>
      <c r="DE419" t="s">
        <v>3</v>
      </c>
      <c r="DF419">
        <f t="shared" si="143"/>
        <v>0</v>
      </c>
      <c r="DG419">
        <f t="shared" si="144"/>
        <v>0</v>
      </c>
      <c r="DH419">
        <f t="shared" si="141"/>
        <v>0</v>
      </c>
      <c r="DI419">
        <f t="shared" si="142"/>
        <v>0</v>
      </c>
      <c r="DJ419">
        <f>DF419</f>
        <v>0</v>
      </c>
      <c r="DK419">
        <v>0</v>
      </c>
      <c r="DL419" t="s">
        <v>3</v>
      </c>
      <c r="DM419">
        <v>0</v>
      </c>
      <c r="DN419" t="s">
        <v>3</v>
      </c>
      <c r="DO419">
        <v>0</v>
      </c>
    </row>
    <row r="420" spans="1:119" x14ac:dyDescent="0.2">
      <c r="A420">
        <f>ROW(Source!A622)</f>
        <v>622</v>
      </c>
      <c r="B420">
        <v>32945098</v>
      </c>
      <c r="C420">
        <v>32953408</v>
      </c>
      <c r="D420">
        <v>30414703</v>
      </c>
      <c r="E420">
        <v>112</v>
      </c>
      <c r="F420">
        <v>1</v>
      </c>
      <c r="G420">
        <v>1</v>
      </c>
      <c r="H420">
        <v>3</v>
      </c>
      <c r="I420" t="s">
        <v>190</v>
      </c>
      <c r="J420" t="s">
        <v>3</v>
      </c>
      <c r="K420" t="s">
        <v>191</v>
      </c>
      <c r="L420">
        <v>1348</v>
      </c>
      <c r="N420">
        <v>1009</v>
      </c>
      <c r="O420" t="s">
        <v>33</v>
      </c>
      <c r="P420" t="s">
        <v>33</v>
      </c>
      <c r="Q420">
        <v>1000</v>
      </c>
      <c r="W420">
        <v>0</v>
      </c>
      <c r="X420">
        <v>696686784</v>
      </c>
      <c r="Y420">
        <f t="shared" si="148"/>
        <v>0.02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1</v>
      </c>
      <c r="AJ420">
        <v>1</v>
      </c>
      <c r="AK420">
        <v>1</v>
      </c>
      <c r="AL420">
        <v>1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 t="s">
        <v>3</v>
      </c>
      <c r="AT420">
        <v>0.02</v>
      </c>
      <c r="AU420" t="s">
        <v>3</v>
      </c>
      <c r="AV420">
        <v>0</v>
      </c>
      <c r="AW420">
        <v>2</v>
      </c>
      <c r="AX420">
        <v>32953425</v>
      </c>
      <c r="AY420">
        <v>1</v>
      </c>
      <c r="AZ420">
        <v>0</v>
      </c>
      <c r="BA420">
        <v>420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CV420">
        <v>0</v>
      </c>
      <c r="CW420">
        <v>0</v>
      </c>
      <c r="CX420">
        <f>ROUND(Y420*Source!I622,7)</f>
        <v>0</v>
      </c>
      <c r="CY420">
        <f>AA420</f>
        <v>0</v>
      </c>
      <c r="CZ420">
        <f>AE420</f>
        <v>0</v>
      </c>
      <c r="DA420">
        <f>AI420</f>
        <v>1</v>
      </c>
      <c r="DB420">
        <f t="shared" si="149"/>
        <v>0</v>
      </c>
      <c r="DC420">
        <f t="shared" si="150"/>
        <v>0</v>
      </c>
      <c r="DD420" t="s">
        <v>3</v>
      </c>
      <c r="DE420" t="s">
        <v>3</v>
      </c>
      <c r="DF420">
        <f t="shared" si="143"/>
        <v>0</v>
      </c>
      <c r="DG420">
        <f t="shared" si="144"/>
        <v>0</v>
      </c>
      <c r="DH420">
        <f t="shared" si="141"/>
        <v>0</v>
      </c>
      <c r="DI420">
        <f t="shared" si="142"/>
        <v>0</v>
      </c>
      <c r="DJ420">
        <f>DF420</f>
        <v>0</v>
      </c>
      <c r="DK420">
        <v>0</v>
      </c>
      <c r="DL420" t="s">
        <v>3</v>
      </c>
      <c r="DM420">
        <v>0</v>
      </c>
      <c r="DN420" t="s">
        <v>3</v>
      </c>
      <c r="DO420">
        <v>0</v>
      </c>
    </row>
    <row r="421" spans="1:119" x14ac:dyDescent="0.2">
      <c r="A421">
        <f>ROW(Source!A622)</f>
        <v>622</v>
      </c>
      <c r="B421">
        <v>32945098</v>
      </c>
      <c r="C421">
        <v>32953408</v>
      </c>
      <c r="D421">
        <v>30500303</v>
      </c>
      <c r="E421">
        <v>1</v>
      </c>
      <c r="F421">
        <v>1</v>
      </c>
      <c r="G421">
        <v>1</v>
      </c>
      <c r="H421">
        <v>3</v>
      </c>
      <c r="I421" t="s">
        <v>908</v>
      </c>
      <c r="J421" t="s">
        <v>909</v>
      </c>
      <c r="K421" t="s">
        <v>910</v>
      </c>
      <c r="L421">
        <v>1348</v>
      </c>
      <c r="N421">
        <v>1009</v>
      </c>
      <c r="O421" t="s">
        <v>33</v>
      </c>
      <c r="P421" t="s">
        <v>33</v>
      </c>
      <c r="Q421">
        <v>1000</v>
      </c>
      <c r="W421">
        <v>0</v>
      </c>
      <c r="X421">
        <v>-1114382935</v>
      </c>
      <c r="Y421">
        <f t="shared" si="148"/>
        <v>5.0000000000000001E-3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1</v>
      </c>
      <c r="AJ421">
        <v>1</v>
      </c>
      <c r="AK421">
        <v>1</v>
      </c>
      <c r="AL421">
        <v>1</v>
      </c>
      <c r="AM421">
        <v>0</v>
      </c>
      <c r="AN421">
        <v>0</v>
      </c>
      <c r="AO421">
        <v>0</v>
      </c>
      <c r="AP421">
        <v>0</v>
      </c>
      <c r="AQ421">
        <v>1</v>
      </c>
      <c r="AR421">
        <v>0</v>
      </c>
      <c r="AS421" t="s">
        <v>3</v>
      </c>
      <c r="AT421">
        <v>5.0000000000000001E-3</v>
      </c>
      <c r="AU421" t="s">
        <v>3</v>
      </c>
      <c r="AV421">
        <v>0</v>
      </c>
      <c r="AW421">
        <v>2</v>
      </c>
      <c r="AX421">
        <v>32953426</v>
      </c>
      <c r="AY421">
        <v>1</v>
      </c>
      <c r="AZ421">
        <v>0</v>
      </c>
      <c r="BA421">
        <v>421</v>
      </c>
      <c r="BB421">
        <v>1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CV421">
        <v>0</v>
      </c>
      <c r="CW421">
        <v>0</v>
      </c>
      <c r="CX421">
        <f>ROUND(Y421*Source!I622,7)</f>
        <v>0</v>
      </c>
      <c r="CY421">
        <f>AA421</f>
        <v>0</v>
      </c>
      <c r="CZ421">
        <f>AE421</f>
        <v>0</v>
      </c>
      <c r="DA421">
        <f>AI421</f>
        <v>1</v>
      </c>
      <c r="DB421">
        <f t="shared" si="149"/>
        <v>0</v>
      </c>
      <c r="DC421">
        <f t="shared" si="150"/>
        <v>0</v>
      </c>
      <c r="DD421" t="s">
        <v>3</v>
      </c>
      <c r="DE421" t="s">
        <v>3</v>
      </c>
      <c r="DF421">
        <f t="shared" si="143"/>
        <v>0</v>
      </c>
      <c r="DG421">
        <f t="shared" si="144"/>
        <v>0</v>
      </c>
      <c r="DH421">
        <f t="shared" si="141"/>
        <v>0</v>
      </c>
      <c r="DI421">
        <f t="shared" si="142"/>
        <v>0</v>
      </c>
      <c r="DJ421">
        <f>DF421</f>
        <v>0</v>
      </c>
      <c r="DK421">
        <v>0</v>
      </c>
      <c r="DL421" t="s">
        <v>3</v>
      </c>
      <c r="DM421">
        <v>0</v>
      </c>
      <c r="DN421" t="s">
        <v>3</v>
      </c>
      <c r="DO421">
        <v>0</v>
      </c>
    </row>
    <row r="422" spans="1:119" x14ac:dyDescent="0.2">
      <c r="A422">
        <f>ROW(Source!A627)</f>
        <v>627</v>
      </c>
      <c r="B422">
        <v>32945098</v>
      </c>
      <c r="C422">
        <v>32953431</v>
      </c>
      <c r="D422">
        <v>25847977</v>
      </c>
      <c r="E422">
        <v>112</v>
      </c>
      <c r="F422">
        <v>1</v>
      </c>
      <c r="G422">
        <v>1</v>
      </c>
      <c r="H422">
        <v>1</v>
      </c>
      <c r="I422" t="s">
        <v>1003</v>
      </c>
      <c r="J422" t="s">
        <v>3</v>
      </c>
      <c r="K422" t="s">
        <v>1004</v>
      </c>
      <c r="L422">
        <v>1191</v>
      </c>
      <c r="N422">
        <v>1013</v>
      </c>
      <c r="O422" t="s">
        <v>848</v>
      </c>
      <c r="P422" t="s">
        <v>848</v>
      </c>
      <c r="Q422">
        <v>1</v>
      </c>
      <c r="W422">
        <v>0</v>
      </c>
      <c r="X422">
        <v>1048598872</v>
      </c>
      <c r="Y422">
        <f t="shared" si="148"/>
        <v>36.28</v>
      </c>
      <c r="AA422">
        <v>0</v>
      </c>
      <c r="AB422">
        <v>0</v>
      </c>
      <c r="AC422">
        <v>0</v>
      </c>
      <c r="AD422">
        <v>406.32</v>
      </c>
      <c r="AE422">
        <v>0</v>
      </c>
      <c r="AF422">
        <v>0</v>
      </c>
      <c r="AG422">
        <v>0</v>
      </c>
      <c r="AH422">
        <v>406.32</v>
      </c>
      <c r="AI422">
        <v>1</v>
      </c>
      <c r="AJ422">
        <v>1</v>
      </c>
      <c r="AK422">
        <v>1</v>
      </c>
      <c r="AL422">
        <v>1</v>
      </c>
      <c r="AM422">
        <v>-2</v>
      </c>
      <c r="AN422">
        <v>0</v>
      </c>
      <c r="AO422">
        <v>0</v>
      </c>
      <c r="AP422">
        <v>0</v>
      </c>
      <c r="AQ422">
        <v>1</v>
      </c>
      <c r="AR422">
        <v>0</v>
      </c>
      <c r="AS422" t="s">
        <v>3</v>
      </c>
      <c r="AT422">
        <v>36.28</v>
      </c>
      <c r="AU422" t="s">
        <v>3</v>
      </c>
      <c r="AV422">
        <v>1</v>
      </c>
      <c r="AW422">
        <v>2</v>
      </c>
      <c r="AX422">
        <v>32953434</v>
      </c>
      <c r="AY422">
        <v>2</v>
      </c>
      <c r="AZ422">
        <v>131072</v>
      </c>
      <c r="BA422">
        <v>422</v>
      </c>
      <c r="BB422">
        <v>1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14741.2896</v>
      </c>
      <c r="BN422">
        <v>36.28</v>
      </c>
      <c r="BO422">
        <v>0</v>
      </c>
      <c r="BP422">
        <v>1</v>
      </c>
      <c r="BQ422">
        <v>0</v>
      </c>
      <c r="BR422">
        <v>0</v>
      </c>
      <c r="BS422">
        <v>0</v>
      </c>
      <c r="BT422">
        <v>14741.2896</v>
      </c>
      <c r="BU422">
        <v>36.28</v>
      </c>
      <c r="BV422">
        <v>0</v>
      </c>
      <c r="BW422">
        <v>1</v>
      </c>
      <c r="CU422">
        <f>ROUND(AT422*Source!I627*AH422*AL422,2)</f>
        <v>0</v>
      </c>
      <c r="CV422">
        <f>ROUND(Y422*Source!I627,7)</f>
        <v>0</v>
      </c>
      <c r="CW422">
        <v>0</v>
      </c>
      <c r="CX422">
        <f>ROUND(Y422*Source!I627,7)</f>
        <v>0</v>
      </c>
      <c r="CY422">
        <f>AD422</f>
        <v>406.32</v>
      </c>
      <c r="CZ422">
        <f>AH422</f>
        <v>406.32</v>
      </c>
      <c r="DA422">
        <f>AL422</f>
        <v>1</v>
      </c>
      <c r="DB422">
        <f t="shared" si="149"/>
        <v>14741.29</v>
      </c>
      <c r="DC422">
        <f t="shared" si="150"/>
        <v>0</v>
      </c>
      <c r="DD422" t="s">
        <v>3</v>
      </c>
      <c r="DE422" t="s">
        <v>3</v>
      </c>
      <c r="DF422">
        <f t="shared" si="143"/>
        <v>0</v>
      </c>
      <c r="DG422">
        <f t="shared" si="144"/>
        <v>0</v>
      </c>
      <c r="DH422">
        <f t="shared" si="141"/>
        <v>0</v>
      </c>
      <c r="DI422">
        <f t="shared" si="142"/>
        <v>0</v>
      </c>
      <c r="DJ422">
        <f>DI422</f>
        <v>0</v>
      </c>
      <c r="DK422">
        <v>1</v>
      </c>
      <c r="DL422" t="s">
        <v>3</v>
      </c>
      <c r="DM422">
        <v>0</v>
      </c>
      <c r="DN422" t="s">
        <v>3</v>
      </c>
      <c r="DO422">
        <v>0</v>
      </c>
    </row>
    <row r="423" spans="1:119" x14ac:dyDescent="0.2">
      <c r="A423">
        <f>ROW(Source!A627)</f>
        <v>627</v>
      </c>
      <c r="B423">
        <v>32945098</v>
      </c>
      <c r="C423">
        <v>32953431</v>
      </c>
      <c r="D423">
        <v>30416750</v>
      </c>
      <c r="E423">
        <v>112</v>
      </c>
      <c r="F423">
        <v>1</v>
      </c>
      <c r="G423">
        <v>1</v>
      </c>
      <c r="H423">
        <v>3</v>
      </c>
      <c r="I423" t="s">
        <v>31</v>
      </c>
      <c r="J423" t="s">
        <v>3</v>
      </c>
      <c r="K423" t="s">
        <v>32</v>
      </c>
      <c r="L423">
        <v>1348</v>
      </c>
      <c r="N423">
        <v>1009</v>
      </c>
      <c r="O423" t="s">
        <v>33</v>
      </c>
      <c r="P423" t="s">
        <v>33</v>
      </c>
      <c r="Q423">
        <v>1000</v>
      </c>
      <c r="W423">
        <v>0</v>
      </c>
      <c r="X423">
        <v>2102561428</v>
      </c>
      <c r="Y423">
        <f t="shared" si="148"/>
        <v>1.18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1</v>
      </c>
      <c r="AJ423">
        <v>1</v>
      </c>
      <c r="AK423">
        <v>1</v>
      </c>
      <c r="AL423">
        <v>1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 t="s">
        <v>3</v>
      </c>
      <c r="AT423">
        <v>1.18</v>
      </c>
      <c r="AU423" t="s">
        <v>3</v>
      </c>
      <c r="AV423">
        <v>0</v>
      </c>
      <c r="AW423">
        <v>2</v>
      </c>
      <c r="AX423">
        <v>32953435</v>
      </c>
      <c r="AY423">
        <v>1</v>
      </c>
      <c r="AZ423">
        <v>0</v>
      </c>
      <c r="BA423">
        <v>423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CV423">
        <v>0</v>
      </c>
      <c r="CW423">
        <v>0</v>
      </c>
      <c r="CX423">
        <f>ROUND(Y423*Source!I627,7)</f>
        <v>0</v>
      </c>
      <c r="CY423">
        <f>AA423</f>
        <v>0</v>
      </c>
      <c r="CZ423">
        <f>AE423</f>
        <v>0</v>
      </c>
      <c r="DA423">
        <f>AI423</f>
        <v>1</v>
      </c>
      <c r="DB423">
        <f t="shared" si="149"/>
        <v>0</v>
      </c>
      <c r="DC423">
        <f t="shared" si="150"/>
        <v>0</v>
      </c>
      <c r="DD423" t="s">
        <v>3</v>
      </c>
      <c r="DE423" t="s">
        <v>3</v>
      </c>
      <c r="DF423">
        <f t="shared" si="143"/>
        <v>0</v>
      </c>
      <c r="DG423">
        <f t="shared" si="144"/>
        <v>0</v>
      </c>
      <c r="DH423">
        <f t="shared" si="141"/>
        <v>0</v>
      </c>
      <c r="DI423">
        <f t="shared" si="142"/>
        <v>0</v>
      </c>
      <c r="DJ423">
        <f>DF423</f>
        <v>0</v>
      </c>
      <c r="DK423">
        <v>0</v>
      </c>
      <c r="DL423" t="s">
        <v>3</v>
      </c>
      <c r="DM423">
        <v>0</v>
      </c>
      <c r="DN423" t="s">
        <v>3</v>
      </c>
      <c r="DO423">
        <v>0</v>
      </c>
    </row>
    <row r="424" spans="1:119" x14ac:dyDescent="0.2">
      <c r="A424">
        <f>ROW(Source!A629)</f>
        <v>629</v>
      </c>
      <c r="B424">
        <v>32945098</v>
      </c>
      <c r="C424">
        <v>32953437</v>
      </c>
      <c r="D424">
        <v>25847979</v>
      </c>
      <c r="E424">
        <v>112</v>
      </c>
      <c r="F424">
        <v>1</v>
      </c>
      <c r="G424">
        <v>1</v>
      </c>
      <c r="H424">
        <v>1</v>
      </c>
      <c r="I424" t="s">
        <v>1005</v>
      </c>
      <c r="J424" t="s">
        <v>3</v>
      </c>
      <c r="K424" t="s">
        <v>1006</v>
      </c>
      <c r="L424">
        <v>1191</v>
      </c>
      <c r="N424">
        <v>1013</v>
      </c>
      <c r="O424" t="s">
        <v>848</v>
      </c>
      <c r="P424" t="s">
        <v>848</v>
      </c>
      <c r="Q424">
        <v>1</v>
      </c>
      <c r="W424">
        <v>0</v>
      </c>
      <c r="X424">
        <v>1689191095</v>
      </c>
      <c r="Y424">
        <f t="shared" si="148"/>
        <v>179.3</v>
      </c>
      <c r="AA424">
        <v>0</v>
      </c>
      <c r="AB424">
        <v>0</v>
      </c>
      <c r="AC424">
        <v>0</v>
      </c>
      <c r="AD424">
        <v>409.98</v>
      </c>
      <c r="AE424">
        <v>0</v>
      </c>
      <c r="AF424">
        <v>0</v>
      </c>
      <c r="AG424">
        <v>0</v>
      </c>
      <c r="AH424">
        <v>409.98</v>
      </c>
      <c r="AI424">
        <v>1</v>
      </c>
      <c r="AJ424">
        <v>1</v>
      </c>
      <c r="AK424">
        <v>1</v>
      </c>
      <c r="AL424">
        <v>1</v>
      </c>
      <c r="AM424">
        <v>-2</v>
      </c>
      <c r="AN424">
        <v>0</v>
      </c>
      <c r="AO424">
        <v>0</v>
      </c>
      <c r="AP424">
        <v>0</v>
      </c>
      <c r="AQ424">
        <v>1</v>
      </c>
      <c r="AR424">
        <v>0</v>
      </c>
      <c r="AS424" t="s">
        <v>3</v>
      </c>
      <c r="AT424">
        <v>179.3</v>
      </c>
      <c r="AU424" t="s">
        <v>3</v>
      </c>
      <c r="AV424">
        <v>1</v>
      </c>
      <c r="AW424">
        <v>2</v>
      </c>
      <c r="AX424">
        <v>32953442</v>
      </c>
      <c r="AY424">
        <v>2</v>
      </c>
      <c r="AZ424">
        <v>131072</v>
      </c>
      <c r="BA424">
        <v>424</v>
      </c>
      <c r="BB424">
        <v>1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73509.414000000004</v>
      </c>
      <c r="BN424">
        <v>179.3</v>
      </c>
      <c r="BO424">
        <v>0</v>
      </c>
      <c r="BP424">
        <v>1</v>
      </c>
      <c r="BQ424">
        <v>0</v>
      </c>
      <c r="BR424">
        <v>0</v>
      </c>
      <c r="BS424">
        <v>0</v>
      </c>
      <c r="BT424">
        <v>73509.414000000004</v>
      </c>
      <c r="BU424">
        <v>179.3</v>
      </c>
      <c r="BV424">
        <v>0</v>
      </c>
      <c r="BW424">
        <v>1</v>
      </c>
      <c r="CU424">
        <f>ROUND(AT424*Source!I629*AH424*AL424,2)</f>
        <v>0</v>
      </c>
      <c r="CV424">
        <f>ROUND(Y424*Source!I629,7)</f>
        <v>0</v>
      </c>
      <c r="CW424">
        <v>0</v>
      </c>
      <c r="CX424">
        <f>ROUND(Y424*Source!I629,7)</f>
        <v>0</v>
      </c>
      <c r="CY424">
        <f>AD424</f>
        <v>409.98</v>
      </c>
      <c r="CZ424">
        <f>AH424</f>
        <v>409.98</v>
      </c>
      <c r="DA424">
        <f>AL424</f>
        <v>1</v>
      </c>
      <c r="DB424">
        <f t="shared" si="149"/>
        <v>73509.41</v>
      </c>
      <c r="DC424">
        <f t="shared" si="150"/>
        <v>0</v>
      </c>
      <c r="DD424" t="s">
        <v>3</v>
      </c>
      <c r="DE424" t="s">
        <v>3</v>
      </c>
      <c r="DF424">
        <f t="shared" si="143"/>
        <v>0</v>
      </c>
      <c r="DG424">
        <f t="shared" si="144"/>
        <v>0</v>
      </c>
      <c r="DH424">
        <f t="shared" si="141"/>
        <v>0</v>
      </c>
      <c r="DI424">
        <f t="shared" si="142"/>
        <v>0</v>
      </c>
      <c r="DJ424">
        <f>DI424</f>
        <v>0</v>
      </c>
      <c r="DK424">
        <v>1</v>
      </c>
      <c r="DL424" t="s">
        <v>3</v>
      </c>
      <c r="DM424">
        <v>0</v>
      </c>
      <c r="DN424" t="s">
        <v>3</v>
      </c>
      <c r="DO424">
        <v>0</v>
      </c>
    </row>
    <row r="425" spans="1:119" x14ac:dyDescent="0.2">
      <c r="A425">
        <f>ROW(Source!A629)</f>
        <v>629</v>
      </c>
      <c r="B425">
        <v>32945098</v>
      </c>
      <c r="C425">
        <v>32953437</v>
      </c>
      <c r="D425">
        <v>30530037</v>
      </c>
      <c r="E425">
        <v>1</v>
      </c>
      <c r="F425">
        <v>1</v>
      </c>
      <c r="G425">
        <v>1</v>
      </c>
      <c r="H425">
        <v>2</v>
      </c>
      <c r="I425" t="s">
        <v>1007</v>
      </c>
      <c r="J425" t="s">
        <v>1008</v>
      </c>
      <c r="K425" t="s">
        <v>1009</v>
      </c>
      <c r="L425">
        <v>1368</v>
      </c>
      <c r="N425">
        <v>1011</v>
      </c>
      <c r="O425" t="s">
        <v>854</v>
      </c>
      <c r="P425" t="s">
        <v>854</v>
      </c>
      <c r="Q425">
        <v>1</v>
      </c>
      <c r="W425">
        <v>0</v>
      </c>
      <c r="X425">
        <v>1994487872</v>
      </c>
      <c r="Y425">
        <f t="shared" si="148"/>
        <v>3.97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1</v>
      </c>
      <c r="AJ425">
        <v>1</v>
      </c>
      <c r="AK425">
        <v>1</v>
      </c>
      <c r="AL425">
        <v>1</v>
      </c>
      <c r="AM425">
        <v>0</v>
      </c>
      <c r="AN425">
        <v>0</v>
      </c>
      <c r="AO425">
        <v>0</v>
      </c>
      <c r="AP425">
        <v>0</v>
      </c>
      <c r="AQ425">
        <v>1</v>
      </c>
      <c r="AR425">
        <v>0</v>
      </c>
      <c r="AS425" t="s">
        <v>3</v>
      </c>
      <c r="AT425">
        <v>3.97</v>
      </c>
      <c r="AU425" t="s">
        <v>3</v>
      </c>
      <c r="AV425">
        <v>1</v>
      </c>
      <c r="AW425">
        <v>2</v>
      </c>
      <c r="AX425">
        <v>32953443</v>
      </c>
      <c r="AY425">
        <v>1</v>
      </c>
      <c r="AZ425">
        <v>0</v>
      </c>
      <c r="BA425">
        <v>425</v>
      </c>
      <c r="BB425">
        <v>1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CV425">
        <v>0</v>
      </c>
      <c r="CW425">
        <f>ROUND(Y425*Source!I629*DO425,7)</f>
        <v>0</v>
      </c>
      <c r="CX425">
        <f>ROUND(Y425*Source!I629,7)</f>
        <v>0</v>
      </c>
      <c r="CY425">
        <f>AB425</f>
        <v>0</v>
      </c>
      <c r="CZ425">
        <f>AF425</f>
        <v>0</v>
      </c>
      <c r="DA425">
        <f>AJ425</f>
        <v>1</v>
      </c>
      <c r="DB425">
        <f t="shared" si="149"/>
        <v>0</v>
      </c>
      <c r="DC425">
        <f t="shared" si="150"/>
        <v>0</v>
      </c>
      <c r="DD425" t="s">
        <v>3</v>
      </c>
      <c r="DE425" t="s">
        <v>3</v>
      </c>
      <c r="DF425">
        <f t="shared" si="143"/>
        <v>0</v>
      </c>
      <c r="DG425">
        <f t="shared" si="144"/>
        <v>0</v>
      </c>
      <c r="DH425">
        <f t="shared" si="141"/>
        <v>0</v>
      </c>
      <c r="DI425">
        <f t="shared" si="142"/>
        <v>0</v>
      </c>
      <c r="DJ425">
        <f>DG425+DH425</f>
        <v>0</v>
      </c>
      <c r="DK425">
        <v>0</v>
      </c>
      <c r="DL425" t="s">
        <v>3</v>
      </c>
      <c r="DM425">
        <v>0</v>
      </c>
      <c r="DN425" t="s">
        <v>3</v>
      </c>
      <c r="DO425">
        <v>0</v>
      </c>
    </row>
    <row r="426" spans="1:119" x14ac:dyDescent="0.2">
      <c r="A426">
        <f>ROW(Source!A629)</f>
        <v>629</v>
      </c>
      <c r="B426">
        <v>32945098</v>
      </c>
      <c r="C426">
        <v>32953437</v>
      </c>
      <c r="D426">
        <v>30530423</v>
      </c>
      <c r="E426">
        <v>1</v>
      </c>
      <c r="F426">
        <v>1</v>
      </c>
      <c r="G426">
        <v>1</v>
      </c>
      <c r="H426">
        <v>2</v>
      </c>
      <c r="I426" t="s">
        <v>1010</v>
      </c>
      <c r="J426" t="s">
        <v>1011</v>
      </c>
      <c r="K426" t="s">
        <v>1012</v>
      </c>
      <c r="L426">
        <v>1368</v>
      </c>
      <c r="N426">
        <v>1011</v>
      </c>
      <c r="O426" t="s">
        <v>854</v>
      </c>
      <c r="P426" t="s">
        <v>854</v>
      </c>
      <c r="Q426">
        <v>1</v>
      </c>
      <c r="W426">
        <v>0</v>
      </c>
      <c r="X426">
        <v>373737446</v>
      </c>
      <c r="Y426">
        <f t="shared" si="148"/>
        <v>7.93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1</v>
      </c>
      <c r="AJ426">
        <v>1</v>
      </c>
      <c r="AK426">
        <v>1</v>
      </c>
      <c r="AL426">
        <v>1</v>
      </c>
      <c r="AM426">
        <v>0</v>
      </c>
      <c r="AN426">
        <v>0</v>
      </c>
      <c r="AO426">
        <v>0</v>
      </c>
      <c r="AP426">
        <v>0</v>
      </c>
      <c r="AQ426">
        <v>1</v>
      </c>
      <c r="AR426">
        <v>0</v>
      </c>
      <c r="AS426" t="s">
        <v>3</v>
      </c>
      <c r="AT426">
        <v>7.93</v>
      </c>
      <c r="AU426" t="s">
        <v>3</v>
      </c>
      <c r="AV426">
        <v>1</v>
      </c>
      <c r="AW426">
        <v>2</v>
      </c>
      <c r="AX426">
        <v>32953444</v>
      </c>
      <c r="AY426">
        <v>1</v>
      </c>
      <c r="AZ426">
        <v>0</v>
      </c>
      <c r="BA426">
        <v>426</v>
      </c>
      <c r="BB426">
        <v>1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CV426">
        <v>0</v>
      </c>
      <c r="CW426">
        <f>ROUND(Y426*Source!I629*DO426,7)</f>
        <v>0</v>
      </c>
      <c r="CX426">
        <f>ROUND(Y426*Source!I629,7)</f>
        <v>0</v>
      </c>
      <c r="CY426">
        <f>AB426</f>
        <v>0</v>
      </c>
      <c r="CZ426">
        <f>AF426</f>
        <v>0</v>
      </c>
      <c r="DA426">
        <f>AJ426</f>
        <v>1</v>
      </c>
      <c r="DB426">
        <f t="shared" si="149"/>
        <v>0</v>
      </c>
      <c r="DC426">
        <f t="shared" si="150"/>
        <v>0</v>
      </c>
      <c r="DD426" t="s">
        <v>3</v>
      </c>
      <c r="DE426" t="s">
        <v>3</v>
      </c>
      <c r="DF426">
        <f t="shared" si="143"/>
        <v>0</v>
      </c>
      <c r="DG426">
        <f t="shared" si="144"/>
        <v>0</v>
      </c>
      <c r="DH426">
        <f t="shared" si="141"/>
        <v>0</v>
      </c>
      <c r="DI426">
        <f t="shared" si="142"/>
        <v>0</v>
      </c>
      <c r="DJ426">
        <f>DG426+DH426</f>
        <v>0</v>
      </c>
      <c r="DK426">
        <v>0</v>
      </c>
      <c r="DL426" t="s">
        <v>3</v>
      </c>
      <c r="DM426">
        <v>0</v>
      </c>
      <c r="DN426" t="s">
        <v>3</v>
      </c>
      <c r="DO426">
        <v>0</v>
      </c>
    </row>
    <row r="427" spans="1:119" x14ac:dyDescent="0.2">
      <c r="A427">
        <f>ROW(Source!A629)</f>
        <v>629</v>
      </c>
      <c r="B427">
        <v>32945098</v>
      </c>
      <c r="C427">
        <v>32953437</v>
      </c>
      <c r="D427">
        <v>30416750</v>
      </c>
      <c r="E427">
        <v>112</v>
      </c>
      <c r="F427">
        <v>1</v>
      </c>
      <c r="G427">
        <v>1</v>
      </c>
      <c r="H427">
        <v>3</v>
      </c>
      <c r="I427" t="s">
        <v>31</v>
      </c>
      <c r="J427" t="s">
        <v>3</v>
      </c>
      <c r="K427" t="s">
        <v>32</v>
      </c>
      <c r="L427">
        <v>1348</v>
      </c>
      <c r="N427">
        <v>1009</v>
      </c>
      <c r="O427" t="s">
        <v>33</v>
      </c>
      <c r="P427" t="s">
        <v>33</v>
      </c>
      <c r="Q427">
        <v>1000</v>
      </c>
      <c r="W427">
        <v>0</v>
      </c>
      <c r="X427">
        <v>2102561428</v>
      </c>
      <c r="Y427">
        <f t="shared" si="148"/>
        <v>10.5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1</v>
      </c>
      <c r="AJ427">
        <v>1</v>
      </c>
      <c r="AK427">
        <v>1</v>
      </c>
      <c r="AL427">
        <v>1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 t="s">
        <v>3</v>
      </c>
      <c r="AT427">
        <v>10.5</v>
      </c>
      <c r="AU427" t="s">
        <v>3</v>
      </c>
      <c r="AV427">
        <v>0</v>
      </c>
      <c r="AW427">
        <v>2</v>
      </c>
      <c r="AX427">
        <v>32953445</v>
      </c>
      <c r="AY427">
        <v>1</v>
      </c>
      <c r="AZ427">
        <v>0</v>
      </c>
      <c r="BA427">
        <v>427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CV427">
        <v>0</v>
      </c>
      <c r="CW427">
        <v>0</v>
      </c>
      <c r="CX427">
        <f>ROUND(Y427*Source!I629,7)</f>
        <v>0</v>
      </c>
      <c r="CY427">
        <f>AA427</f>
        <v>0</v>
      </c>
      <c r="CZ427">
        <f>AE427</f>
        <v>0</v>
      </c>
      <c r="DA427">
        <f>AI427</f>
        <v>1</v>
      </c>
      <c r="DB427">
        <f t="shared" si="149"/>
        <v>0</v>
      </c>
      <c r="DC427">
        <f t="shared" si="150"/>
        <v>0</v>
      </c>
      <c r="DD427" t="s">
        <v>3</v>
      </c>
      <c r="DE427" t="s">
        <v>3</v>
      </c>
      <c r="DF427">
        <f t="shared" si="143"/>
        <v>0</v>
      </c>
      <c r="DG427">
        <f t="shared" si="144"/>
        <v>0</v>
      </c>
      <c r="DH427">
        <f t="shared" si="141"/>
        <v>0</v>
      </c>
      <c r="DI427">
        <f t="shared" si="142"/>
        <v>0</v>
      </c>
      <c r="DJ427">
        <f>DF427</f>
        <v>0</v>
      </c>
      <c r="DK427">
        <v>0</v>
      </c>
      <c r="DL427" t="s">
        <v>3</v>
      </c>
      <c r="DM427">
        <v>0</v>
      </c>
      <c r="DN427" t="s">
        <v>3</v>
      </c>
      <c r="DO427">
        <v>0</v>
      </c>
    </row>
    <row r="428" spans="1:119" x14ac:dyDescent="0.2">
      <c r="A428">
        <f>ROW(Source!A631)</f>
        <v>631</v>
      </c>
      <c r="B428">
        <v>32945098</v>
      </c>
      <c r="C428">
        <v>32953447</v>
      </c>
      <c r="D428">
        <v>25848004</v>
      </c>
      <c r="E428">
        <v>114</v>
      </c>
      <c r="F428">
        <v>1</v>
      </c>
      <c r="G428">
        <v>1</v>
      </c>
      <c r="H428">
        <v>1</v>
      </c>
      <c r="I428" t="s">
        <v>928</v>
      </c>
      <c r="J428" t="s">
        <v>3</v>
      </c>
      <c r="K428" t="s">
        <v>929</v>
      </c>
      <c r="L428">
        <v>1191</v>
      </c>
      <c r="N428">
        <v>1013</v>
      </c>
      <c r="O428" t="s">
        <v>848</v>
      </c>
      <c r="P428" t="s">
        <v>848</v>
      </c>
      <c r="Q428">
        <v>1</v>
      </c>
      <c r="W428">
        <v>0</v>
      </c>
      <c r="X428">
        <v>1733635447</v>
      </c>
      <c r="Y428">
        <f>(AT428*ROUND(1.15,7))</f>
        <v>102.95949999999999</v>
      </c>
      <c r="AA428">
        <v>0</v>
      </c>
      <c r="AB428">
        <v>0</v>
      </c>
      <c r="AC428">
        <v>0</v>
      </c>
      <c r="AD428">
        <v>480.46</v>
      </c>
      <c r="AE428">
        <v>0</v>
      </c>
      <c r="AF428">
        <v>0</v>
      </c>
      <c r="AG428">
        <v>0</v>
      </c>
      <c r="AH428">
        <v>480.46</v>
      </c>
      <c r="AI428">
        <v>1</v>
      </c>
      <c r="AJ428">
        <v>1</v>
      </c>
      <c r="AK428">
        <v>1</v>
      </c>
      <c r="AL428">
        <v>1</v>
      </c>
      <c r="AM428">
        <v>-2</v>
      </c>
      <c r="AN428">
        <v>0</v>
      </c>
      <c r="AO428">
        <v>0</v>
      </c>
      <c r="AP428">
        <v>1</v>
      </c>
      <c r="AQ428">
        <v>1</v>
      </c>
      <c r="AR428">
        <v>0</v>
      </c>
      <c r="AS428" t="s">
        <v>3</v>
      </c>
      <c r="AT428">
        <v>89.53</v>
      </c>
      <c r="AU428" t="s">
        <v>39</v>
      </c>
      <c r="AV428">
        <v>1</v>
      </c>
      <c r="AW428">
        <v>2</v>
      </c>
      <c r="AX428">
        <v>32953460</v>
      </c>
      <c r="AY428">
        <v>1</v>
      </c>
      <c r="AZ428">
        <v>0</v>
      </c>
      <c r="BA428">
        <v>428</v>
      </c>
      <c r="BB428">
        <v>1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43015.5838</v>
      </c>
      <c r="BN428">
        <v>89.53</v>
      </c>
      <c r="BO428">
        <v>0</v>
      </c>
      <c r="BP428">
        <v>1</v>
      </c>
      <c r="BQ428">
        <v>0</v>
      </c>
      <c r="BR428">
        <v>0</v>
      </c>
      <c r="BS428">
        <v>0</v>
      </c>
      <c r="BT428">
        <v>49467.921369999996</v>
      </c>
      <c r="BU428">
        <v>102.95949999999999</v>
      </c>
      <c r="BV428">
        <v>0</v>
      </c>
      <c r="BW428">
        <v>1</v>
      </c>
      <c r="CU428">
        <f>ROUND(AT428*Source!I631*AH428*AL428,2)</f>
        <v>0</v>
      </c>
      <c r="CV428">
        <f>ROUND(Y428*Source!I631,7)</f>
        <v>0</v>
      </c>
      <c r="CW428">
        <v>0</v>
      </c>
      <c r="CX428">
        <f>ROUND(Y428*Source!I631,7)</f>
        <v>0</v>
      </c>
      <c r="CY428">
        <f>AD428</f>
        <v>480.46</v>
      </c>
      <c r="CZ428">
        <f>AH428</f>
        <v>480.46</v>
      </c>
      <c r="DA428">
        <f>AL428</f>
        <v>1</v>
      </c>
      <c r="DB428">
        <f>ROUND((ROUND(AT428*CZ428,2)*ROUND(1.15,7)),6)</f>
        <v>49467.917000000001</v>
      </c>
      <c r="DC428">
        <f>ROUND((ROUND(AT428*AG428,2)*ROUND(1.15,7)),6)</f>
        <v>0</v>
      </c>
      <c r="DD428" t="s">
        <v>3</v>
      </c>
      <c r="DE428" t="s">
        <v>3</v>
      </c>
      <c r="DF428">
        <f t="shared" si="143"/>
        <v>0</v>
      </c>
      <c r="DG428">
        <f t="shared" si="144"/>
        <v>0</v>
      </c>
      <c r="DH428">
        <f t="shared" si="141"/>
        <v>0</v>
      </c>
      <c r="DI428">
        <f t="shared" si="142"/>
        <v>0</v>
      </c>
      <c r="DJ428">
        <f>DI428</f>
        <v>0</v>
      </c>
      <c r="DK428">
        <v>1</v>
      </c>
      <c r="DL428" t="s">
        <v>3</v>
      </c>
      <c r="DM428">
        <v>0</v>
      </c>
      <c r="DN428" t="s">
        <v>3</v>
      </c>
      <c r="DO428">
        <v>0</v>
      </c>
    </row>
    <row r="429" spans="1:119" x14ac:dyDescent="0.2">
      <c r="A429">
        <f>ROW(Source!A631)</f>
        <v>631</v>
      </c>
      <c r="B429">
        <v>32945098</v>
      </c>
      <c r="C429">
        <v>32953447</v>
      </c>
      <c r="D429">
        <v>25847946</v>
      </c>
      <c r="E429">
        <v>114</v>
      </c>
      <c r="F429">
        <v>1</v>
      </c>
      <c r="G429">
        <v>1</v>
      </c>
      <c r="H429">
        <v>1</v>
      </c>
      <c r="I429" t="s">
        <v>849</v>
      </c>
      <c r="J429" t="s">
        <v>3</v>
      </c>
      <c r="K429" t="s">
        <v>850</v>
      </c>
      <c r="L429">
        <v>1191</v>
      </c>
      <c r="N429">
        <v>1013</v>
      </c>
      <c r="O429" t="s">
        <v>848</v>
      </c>
      <c r="P429" t="s">
        <v>848</v>
      </c>
      <c r="Q429">
        <v>1</v>
      </c>
      <c r="W429">
        <v>0</v>
      </c>
      <c r="X429">
        <v>-1417349443</v>
      </c>
      <c r="Y429">
        <f>(AT429*ROUND(1.25,7))</f>
        <v>16.299999999999997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1</v>
      </c>
      <c r="AJ429">
        <v>1</v>
      </c>
      <c r="AK429">
        <v>1</v>
      </c>
      <c r="AL429">
        <v>1</v>
      </c>
      <c r="AM429">
        <v>-2</v>
      </c>
      <c r="AN429">
        <v>0</v>
      </c>
      <c r="AO429">
        <v>0</v>
      </c>
      <c r="AP429">
        <v>1</v>
      </c>
      <c r="AQ429">
        <v>1</v>
      </c>
      <c r="AR429">
        <v>0</v>
      </c>
      <c r="AS429" t="s">
        <v>3</v>
      </c>
      <c r="AT429">
        <v>13.04</v>
      </c>
      <c r="AU429" t="s">
        <v>38</v>
      </c>
      <c r="AV429">
        <v>2</v>
      </c>
      <c r="AW429">
        <v>2</v>
      </c>
      <c r="AX429">
        <v>32953461</v>
      </c>
      <c r="AY429">
        <v>1</v>
      </c>
      <c r="AZ429">
        <v>0</v>
      </c>
      <c r="BA429">
        <v>429</v>
      </c>
      <c r="BB429">
        <v>1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CV429">
        <v>0</v>
      </c>
      <c r="CW429">
        <v>0</v>
      </c>
      <c r="CX429">
        <f>ROUND(Y429*Source!I631,7)</f>
        <v>0</v>
      </c>
      <c r="CY429">
        <f>AD429</f>
        <v>0</v>
      </c>
      <c r="CZ429">
        <f>AH429</f>
        <v>0</v>
      </c>
      <c r="DA429">
        <f>AL429</f>
        <v>1</v>
      </c>
      <c r="DB429">
        <f>ROUND((ROUND(AT429*CZ429,2)*ROUND(1.25,7)),6)</f>
        <v>0</v>
      </c>
      <c r="DC429">
        <f>ROUND((ROUND(AT429*AG429,2)*ROUND(1.25,7)),6)</f>
        <v>0</v>
      </c>
      <c r="DD429" t="s">
        <v>3</v>
      </c>
      <c r="DE429" t="s">
        <v>3</v>
      </c>
      <c r="DF429">
        <f t="shared" si="143"/>
        <v>0</v>
      </c>
      <c r="DG429">
        <f t="shared" si="144"/>
        <v>0</v>
      </c>
      <c r="DH429">
        <f t="shared" si="141"/>
        <v>0</v>
      </c>
      <c r="DI429">
        <f t="shared" si="142"/>
        <v>0</v>
      </c>
      <c r="DJ429">
        <f>DI429</f>
        <v>0</v>
      </c>
      <c r="DK429">
        <v>0</v>
      </c>
      <c r="DL429" t="s">
        <v>3</v>
      </c>
      <c r="DM429">
        <v>0</v>
      </c>
      <c r="DN429" t="s">
        <v>3</v>
      </c>
      <c r="DO429">
        <v>0</v>
      </c>
    </row>
    <row r="430" spans="1:119" x14ac:dyDescent="0.2">
      <c r="A430">
        <f>ROW(Source!A631)</f>
        <v>631</v>
      </c>
      <c r="B430">
        <v>32945098</v>
      </c>
      <c r="C430">
        <v>32953447</v>
      </c>
      <c r="D430">
        <v>31965864</v>
      </c>
      <c r="E430">
        <v>1</v>
      </c>
      <c r="F430">
        <v>1</v>
      </c>
      <c r="G430">
        <v>1</v>
      </c>
      <c r="H430">
        <v>2</v>
      </c>
      <c r="I430" t="s">
        <v>930</v>
      </c>
      <c r="J430" t="s">
        <v>931</v>
      </c>
      <c r="K430" t="s">
        <v>932</v>
      </c>
      <c r="L430">
        <v>1368</v>
      </c>
      <c r="N430">
        <v>1011</v>
      </c>
      <c r="O430" t="s">
        <v>854</v>
      </c>
      <c r="P430" t="s">
        <v>854</v>
      </c>
      <c r="Q430">
        <v>1</v>
      </c>
      <c r="W430">
        <v>0</v>
      </c>
      <c r="X430">
        <v>-344999761</v>
      </c>
      <c r="Y430">
        <f>(AT430*ROUND(1.25,7))</f>
        <v>12.112499999999999</v>
      </c>
      <c r="AA430">
        <v>0</v>
      </c>
      <c r="AB430">
        <v>859.22</v>
      </c>
      <c r="AC430">
        <v>675.65</v>
      </c>
      <c r="AD430">
        <v>0</v>
      </c>
      <c r="AE430">
        <v>0</v>
      </c>
      <c r="AF430">
        <v>622.62</v>
      </c>
      <c r="AG430">
        <v>675.65</v>
      </c>
      <c r="AH430">
        <v>0</v>
      </c>
      <c r="AI430">
        <v>1</v>
      </c>
      <c r="AJ430">
        <v>1.38</v>
      </c>
      <c r="AK430">
        <v>1</v>
      </c>
      <c r="AL430">
        <v>1</v>
      </c>
      <c r="AM430">
        <v>2</v>
      </c>
      <c r="AN430">
        <v>0</v>
      </c>
      <c r="AO430">
        <v>0</v>
      </c>
      <c r="AP430">
        <v>1</v>
      </c>
      <c r="AQ430">
        <v>1</v>
      </c>
      <c r="AR430">
        <v>0</v>
      </c>
      <c r="AS430" t="s">
        <v>3</v>
      </c>
      <c r="AT430">
        <v>9.69</v>
      </c>
      <c r="AU430" t="s">
        <v>38</v>
      </c>
      <c r="AV430">
        <v>1</v>
      </c>
      <c r="AW430">
        <v>2</v>
      </c>
      <c r="AX430">
        <v>32953462</v>
      </c>
      <c r="AY430">
        <v>1</v>
      </c>
      <c r="AZ430">
        <v>0</v>
      </c>
      <c r="BA430">
        <v>430</v>
      </c>
      <c r="BB430">
        <v>1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6033.1877999999997</v>
      </c>
      <c r="BL430">
        <v>6547.0484999999999</v>
      </c>
      <c r="BM430">
        <v>0</v>
      </c>
      <c r="BN430">
        <v>0</v>
      </c>
      <c r="BO430">
        <v>9.69</v>
      </c>
      <c r="BP430">
        <v>1</v>
      </c>
      <c r="BQ430">
        <v>0</v>
      </c>
      <c r="BR430">
        <v>7541.4847499999996</v>
      </c>
      <c r="BS430">
        <v>8183.8106249999992</v>
      </c>
      <c r="BT430">
        <v>0</v>
      </c>
      <c r="BU430">
        <v>0</v>
      </c>
      <c r="BV430">
        <v>12.112499999999999</v>
      </c>
      <c r="BW430">
        <v>1</v>
      </c>
      <c r="CV430">
        <v>0</v>
      </c>
      <c r="CW430">
        <f>ROUND(Y430*Source!I631*DO430,7)</f>
        <v>0</v>
      </c>
      <c r="CX430">
        <f>ROUND(Y430*Source!I631,7)</f>
        <v>0</v>
      </c>
      <c r="CY430">
        <f>AB430</f>
        <v>859.22</v>
      </c>
      <c r="CZ430">
        <f>AF430</f>
        <v>622.62</v>
      </c>
      <c r="DA430">
        <f>AJ430</f>
        <v>1.38</v>
      </c>
      <c r="DB430">
        <f>ROUND((ROUND(AT430*CZ430,2)*ROUND(1.25,7)),6)</f>
        <v>7541.4875000000002</v>
      </c>
      <c r="DC430">
        <f>ROUND((ROUND(AT430*AG430,2)*ROUND(1.25,7)),6)</f>
        <v>8183.8125</v>
      </c>
      <c r="DD430" t="s">
        <v>3</v>
      </c>
      <c r="DE430" t="s">
        <v>3</v>
      </c>
      <c r="DF430">
        <f t="shared" si="143"/>
        <v>0</v>
      </c>
      <c r="DG430">
        <f>ROUND(ROUND(AF430*AJ430,2)*CX430,2)</f>
        <v>0</v>
      </c>
      <c r="DH430">
        <f t="shared" si="141"/>
        <v>0</v>
      </c>
      <c r="DI430">
        <f t="shared" si="142"/>
        <v>0</v>
      </c>
      <c r="DJ430">
        <f>DG430+DH430</f>
        <v>0</v>
      </c>
      <c r="DK430">
        <v>0</v>
      </c>
      <c r="DL430" t="s">
        <v>916</v>
      </c>
      <c r="DM430">
        <v>6</v>
      </c>
      <c r="DN430" t="s">
        <v>848</v>
      </c>
      <c r="DO430">
        <v>1</v>
      </c>
    </row>
    <row r="431" spans="1:119" x14ac:dyDescent="0.2">
      <c r="A431">
        <f>ROW(Source!A631)</f>
        <v>631</v>
      </c>
      <c r="B431">
        <v>32945098</v>
      </c>
      <c r="C431">
        <v>32953447</v>
      </c>
      <c r="D431">
        <v>31965916</v>
      </c>
      <c r="E431">
        <v>1</v>
      </c>
      <c r="F431">
        <v>1</v>
      </c>
      <c r="G431">
        <v>1</v>
      </c>
      <c r="H431">
        <v>2</v>
      </c>
      <c r="I431" t="s">
        <v>913</v>
      </c>
      <c r="J431" t="s">
        <v>914</v>
      </c>
      <c r="K431" t="s">
        <v>915</v>
      </c>
      <c r="L431">
        <v>1368</v>
      </c>
      <c r="N431">
        <v>1011</v>
      </c>
      <c r="O431" t="s">
        <v>854</v>
      </c>
      <c r="P431" t="s">
        <v>854</v>
      </c>
      <c r="Q431">
        <v>1</v>
      </c>
      <c r="W431">
        <v>0</v>
      </c>
      <c r="X431">
        <v>-468861091</v>
      </c>
      <c r="Y431">
        <f>(AT431*ROUND(1.25,7))</f>
        <v>1.9</v>
      </c>
      <c r="AA431">
        <v>0</v>
      </c>
      <c r="AB431">
        <v>1613.51</v>
      </c>
      <c r="AC431">
        <v>675.65</v>
      </c>
      <c r="AD431">
        <v>0</v>
      </c>
      <c r="AE431">
        <v>0</v>
      </c>
      <c r="AF431">
        <v>1613.51</v>
      </c>
      <c r="AG431">
        <v>675.65</v>
      </c>
      <c r="AH431">
        <v>0</v>
      </c>
      <c r="AI431">
        <v>1</v>
      </c>
      <c r="AJ431">
        <v>1</v>
      </c>
      <c r="AK431">
        <v>1</v>
      </c>
      <c r="AL431">
        <v>1</v>
      </c>
      <c r="AM431">
        <v>-2</v>
      </c>
      <c r="AN431">
        <v>0</v>
      </c>
      <c r="AO431">
        <v>0</v>
      </c>
      <c r="AP431">
        <v>1</v>
      </c>
      <c r="AQ431">
        <v>1</v>
      </c>
      <c r="AR431">
        <v>0</v>
      </c>
      <c r="AS431" t="s">
        <v>3</v>
      </c>
      <c r="AT431">
        <v>1.52</v>
      </c>
      <c r="AU431" t="s">
        <v>38</v>
      </c>
      <c r="AV431">
        <v>1</v>
      </c>
      <c r="AW431">
        <v>2</v>
      </c>
      <c r="AX431">
        <v>32953463</v>
      </c>
      <c r="AY431">
        <v>1</v>
      </c>
      <c r="AZ431">
        <v>0</v>
      </c>
      <c r="BA431">
        <v>431</v>
      </c>
      <c r="BB431">
        <v>1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2452.5351999999998</v>
      </c>
      <c r="BL431">
        <v>1026.9880000000001</v>
      </c>
      <c r="BM431">
        <v>0</v>
      </c>
      <c r="BN431">
        <v>0</v>
      </c>
      <c r="BO431">
        <v>1.52</v>
      </c>
      <c r="BP431">
        <v>1</v>
      </c>
      <c r="BQ431">
        <v>0</v>
      </c>
      <c r="BR431">
        <v>3065.6689999999999</v>
      </c>
      <c r="BS431">
        <v>1283.7349999999999</v>
      </c>
      <c r="BT431">
        <v>0</v>
      </c>
      <c r="BU431">
        <v>0</v>
      </c>
      <c r="BV431">
        <v>1.9</v>
      </c>
      <c r="BW431">
        <v>1</v>
      </c>
      <c r="CV431">
        <v>0</v>
      </c>
      <c r="CW431">
        <f>ROUND(Y431*Source!I631*DO431,7)</f>
        <v>0</v>
      </c>
      <c r="CX431">
        <f>ROUND(Y431*Source!I631,7)</f>
        <v>0</v>
      </c>
      <c r="CY431">
        <f>AB431</f>
        <v>1613.51</v>
      </c>
      <c r="CZ431">
        <f>AF431</f>
        <v>1613.51</v>
      </c>
      <c r="DA431">
        <f>AJ431</f>
        <v>1</v>
      </c>
      <c r="DB431">
        <f>ROUND((ROUND(AT431*CZ431,2)*ROUND(1.25,7)),6)</f>
        <v>3065.6750000000002</v>
      </c>
      <c r="DC431">
        <f>ROUND((ROUND(AT431*AG431,2)*ROUND(1.25,7)),6)</f>
        <v>1283.7375</v>
      </c>
      <c r="DD431" t="s">
        <v>3</v>
      </c>
      <c r="DE431" t="s">
        <v>3</v>
      </c>
      <c r="DF431">
        <f t="shared" si="143"/>
        <v>0</v>
      </c>
      <c r="DG431">
        <f t="shared" ref="DG431:DG459" si="151">ROUND(ROUND(AF431,2)*CX431,2)</f>
        <v>0</v>
      </c>
      <c r="DH431">
        <f t="shared" si="141"/>
        <v>0</v>
      </c>
      <c r="DI431">
        <f t="shared" si="142"/>
        <v>0</v>
      </c>
      <c r="DJ431">
        <f>DG431+DH431</f>
        <v>0</v>
      </c>
      <c r="DK431">
        <v>1</v>
      </c>
      <c r="DL431" t="s">
        <v>916</v>
      </c>
      <c r="DM431">
        <v>6</v>
      </c>
      <c r="DN431" t="s">
        <v>848</v>
      </c>
      <c r="DO431">
        <v>1</v>
      </c>
    </row>
    <row r="432" spans="1:119" x14ac:dyDescent="0.2">
      <c r="A432">
        <f>ROW(Source!A631)</f>
        <v>631</v>
      </c>
      <c r="B432">
        <v>32945098</v>
      </c>
      <c r="C432">
        <v>32953447</v>
      </c>
      <c r="D432">
        <v>31966811</v>
      </c>
      <c r="E432">
        <v>1</v>
      </c>
      <c r="F432">
        <v>1</v>
      </c>
      <c r="G432">
        <v>1</v>
      </c>
      <c r="H432">
        <v>2</v>
      </c>
      <c r="I432" t="s">
        <v>858</v>
      </c>
      <c r="J432" t="s">
        <v>859</v>
      </c>
      <c r="K432" t="s">
        <v>860</v>
      </c>
      <c r="L432">
        <v>1368</v>
      </c>
      <c r="N432">
        <v>1011</v>
      </c>
      <c r="O432" t="s">
        <v>854</v>
      </c>
      <c r="P432" t="s">
        <v>854</v>
      </c>
      <c r="Q432">
        <v>1</v>
      </c>
      <c r="W432">
        <v>0</v>
      </c>
      <c r="X432">
        <v>-1152394969</v>
      </c>
      <c r="Y432">
        <f>(AT432*ROUND(1.25,7))</f>
        <v>2.2875000000000001</v>
      </c>
      <c r="AA432">
        <v>0</v>
      </c>
      <c r="AB432">
        <v>605.36</v>
      </c>
      <c r="AC432">
        <v>502.98</v>
      </c>
      <c r="AD432">
        <v>0</v>
      </c>
      <c r="AE432">
        <v>0</v>
      </c>
      <c r="AF432">
        <v>605.36</v>
      </c>
      <c r="AG432">
        <v>502.98</v>
      </c>
      <c r="AH432">
        <v>0</v>
      </c>
      <c r="AI432">
        <v>1</v>
      </c>
      <c r="AJ432">
        <v>1</v>
      </c>
      <c r="AK432">
        <v>1</v>
      </c>
      <c r="AL432">
        <v>1</v>
      </c>
      <c r="AM432">
        <v>-2</v>
      </c>
      <c r="AN432">
        <v>0</v>
      </c>
      <c r="AO432">
        <v>0</v>
      </c>
      <c r="AP432">
        <v>1</v>
      </c>
      <c r="AQ432">
        <v>1</v>
      </c>
      <c r="AR432">
        <v>0</v>
      </c>
      <c r="AS432" t="s">
        <v>3</v>
      </c>
      <c r="AT432">
        <v>1.83</v>
      </c>
      <c r="AU432" t="s">
        <v>38</v>
      </c>
      <c r="AV432">
        <v>1</v>
      </c>
      <c r="AW432">
        <v>2</v>
      </c>
      <c r="AX432">
        <v>32953464</v>
      </c>
      <c r="AY432">
        <v>1</v>
      </c>
      <c r="AZ432">
        <v>0</v>
      </c>
      <c r="BA432">
        <v>432</v>
      </c>
      <c r="BB432">
        <v>1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1107.8088</v>
      </c>
      <c r="BL432">
        <v>920.4534000000001</v>
      </c>
      <c r="BM432">
        <v>0</v>
      </c>
      <c r="BN432">
        <v>0</v>
      </c>
      <c r="BO432">
        <v>1.83</v>
      </c>
      <c r="BP432">
        <v>1</v>
      </c>
      <c r="BQ432">
        <v>0</v>
      </c>
      <c r="BR432">
        <v>1384.7610000000002</v>
      </c>
      <c r="BS432">
        <v>1150.5667500000002</v>
      </c>
      <c r="BT432">
        <v>0</v>
      </c>
      <c r="BU432">
        <v>0</v>
      </c>
      <c r="BV432">
        <v>2.2875000000000001</v>
      </c>
      <c r="BW432">
        <v>1</v>
      </c>
      <c r="CV432">
        <v>0</v>
      </c>
      <c r="CW432">
        <f>ROUND(Y432*Source!I631*DO432,7)</f>
        <v>0</v>
      </c>
      <c r="CX432">
        <f>ROUND(Y432*Source!I631,7)</f>
        <v>0</v>
      </c>
      <c r="CY432">
        <f>AB432</f>
        <v>605.36</v>
      </c>
      <c r="CZ432">
        <f>AF432</f>
        <v>605.36</v>
      </c>
      <c r="DA432">
        <f>AJ432</f>
        <v>1</v>
      </c>
      <c r="DB432">
        <f>ROUND((ROUND(AT432*CZ432,2)*ROUND(1.25,7)),6)</f>
        <v>1384.7625</v>
      </c>
      <c r="DC432">
        <f>ROUND((ROUND(AT432*AG432,2)*ROUND(1.25,7)),6)</f>
        <v>1150.5625</v>
      </c>
      <c r="DD432" t="s">
        <v>3</v>
      </c>
      <c r="DE432" t="s">
        <v>3</v>
      </c>
      <c r="DF432">
        <f t="shared" si="143"/>
        <v>0</v>
      </c>
      <c r="DG432">
        <f t="shared" si="151"/>
        <v>0</v>
      </c>
      <c r="DH432">
        <f t="shared" si="141"/>
        <v>0</v>
      </c>
      <c r="DI432">
        <f t="shared" si="142"/>
        <v>0</v>
      </c>
      <c r="DJ432">
        <f>DG432+DH432</f>
        <v>0</v>
      </c>
      <c r="DK432">
        <v>1</v>
      </c>
      <c r="DL432" t="s">
        <v>861</v>
      </c>
      <c r="DM432">
        <v>4</v>
      </c>
      <c r="DN432" t="s">
        <v>848</v>
      </c>
      <c r="DO432">
        <v>1</v>
      </c>
    </row>
    <row r="433" spans="1:119" x14ac:dyDescent="0.2">
      <c r="A433">
        <f>ROW(Source!A631)</f>
        <v>631</v>
      </c>
      <c r="B433">
        <v>32945098</v>
      </c>
      <c r="C433">
        <v>32953447</v>
      </c>
      <c r="D433">
        <v>31838941</v>
      </c>
      <c r="E433">
        <v>114</v>
      </c>
      <c r="F433">
        <v>1</v>
      </c>
      <c r="G433">
        <v>1</v>
      </c>
      <c r="H433">
        <v>3</v>
      </c>
      <c r="I433" t="s">
        <v>244</v>
      </c>
      <c r="J433" t="s">
        <v>3</v>
      </c>
      <c r="K433" t="s">
        <v>245</v>
      </c>
      <c r="L433">
        <v>1377</v>
      </c>
      <c r="N433">
        <v>1013</v>
      </c>
      <c r="O433" t="s">
        <v>246</v>
      </c>
      <c r="P433" t="s">
        <v>246</v>
      </c>
      <c r="Q433">
        <v>1</v>
      </c>
      <c r="W433">
        <v>0</v>
      </c>
      <c r="X433">
        <v>805514110</v>
      </c>
      <c r="Y433">
        <f t="shared" ref="Y433:Y440" si="152">AT433</f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1</v>
      </c>
      <c r="AJ433">
        <v>1</v>
      </c>
      <c r="AK433">
        <v>1</v>
      </c>
      <c r="AL433">
        <v>1</v>
      </c>
      <c r="AM433">
        <v>0</v>
      </c>
      <c r="AN433">
        <v>1</v>
      </c>
      <c r="AO433">
        <v>0</v>
      </c>
      <c r="AP433">
        <v>0</v>
      </c>
      <c r="AQ433">
        <v>0</v>
      </c>
      <c r="AR433">
        <v>0</v>
      </c>
      <c r="AS433" t="s">
        <v>3</v>
      </c>
      <c r="AT433">
        <v>0</v>
      </c>
      <c r="AU433" t="s">
        <v>3</v>
      </c>
      <c r="AV433">
        <v>0</v>
      </c>
      <c r="AW433">
        <v>2</v>
      </c>
      <c r="AX433">
        <v>32953465</v>
      </c>
      <c r="AY433">
        <v>1</v>
      </c>
      <c r="AZ433">
        <v>0</v>
      </c>
      <c r="BA433">
        <v>433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CV433">
        <v>0</v>
      </c>
      <c r="CW433">
        <v>0</v>
      </c>
      <c r="CX433">
        <f>ROUND(Y433*Source!I631,7)</f>
        <v>0</v>
      </c>
      <c r="CY433">
        <f t="shared" ref="CY433:CY439" si="153">AA433</f>
        <v>0</v>
      </c>
      <c r="CZ433">
        <f t="shared" ref="CZ433:CZ439" si="154">AE433</f>
        <v>0</v>
      </c>
      <c r="DA433">
        <f t="shared" ref="DA433:DA439" si="155">AI433</f>
        <v>1</v>
      </c>
      <c r="DB433">
        <f t="shared" ref="DB433:DB440" si="156">ROUND(ROUND(AT433*CZ433,2),6)</f>
        <v>0</v>
      </c>
      <c r="DC433">
        <f t="shared" ref="DC433:DC440" si="157">ROUND(ROUND(AT433*AG433,2),6)</f>
        <v>0</v>
      </c>
      <c r="DD433" t="s">
        <v>3</v>
      </c>
      <c r="DE433" t="s">
        <v>3</v>
      </c>
      <c r="DF433">
        <f t="shared" si="143"/>
        <v>0</v>
      </c>
      <c r="DG433">
        <f t="shared" si="151"/>
        <v>0</v>
      </c>
      <c r="DH433">
        <f t="shared" si="141"/>
        <v>0</v>
      </c>
      <c r="DI433">
        <f t="shared" si="142"/>
        <v>0</v>
      </c>
      <c r="DJ433">
        <f t="shared" ref="DJ433:DJ439" si="158">DF433</f>
        <v>0</v>
      </c>
      <c r="DK433">
        <v>0</v>
      </c>
      <c r="DL433" t="s">
        <v>3</v>
      </c>
      <c r="DM433">
        <v>0</v>
      </c>
      <c r="DN433" t="s">
        <v>3</v>
      </c>
      <c r="DO433">
        <v>0</v>
      </c>
    </row>
    <row r="434" spans="1:119" x14ac:dyDescent="0.2">
      <c r="A434">
        <f>ROW(Source!A631)</f>
        <v>631</v>
      </c>
      <c r="B434">
        <v>32945098</v>
      </c>
      <c r="C434">
        <v>32953447</v>
      </c>
      <c r="D434">
        <v>31911946</v>
      </c>
      <c r="E434">
        <v>1</v>
      </c>
      <c r="F434">
        <v>1</v>
      </c>
      <c r="G434">
        <v>1</v>
      </c>
      <c r="H434">
        <v>3</v>
      </c>
      <c r="I434" t="s">
        <v>933</v>
      </c>
      <c r="J434" t="s">
        <v>934</v>
      </c>
      <c r="K434" t="s">
        <v>935</v>
      </c>
      <c r="L434">
        <v>1371</v>
      </c>
      <c r="N434">
        <v>1013</v>
      </c>
      <c r="O434" t="s">
        <v>370</v>
      </c>
      <c r="P434" t="s">
        <v>370</v>
      </c>
      <c r="Q434">
        <v>1</v>
      </c>
      <c r="W434">
        <v>0</v>
      </c>
      <c r="X434">
        <v>1985675817</v>
      </c>
      <c r="Y434">
        <f t="shared" si="152"/>
        <v>32.4</v>
      </c>
      <c r="AA434">
        <v>265.49</v>
      </c>
      <c r="AB434">
        <v>0</v>
      </c>
      <c r="AC434">
        <v>0</v>
      </c>
      <c r="AD434">
        <v>0</v>
      </c>
      <c r="AE434">
        <v>241.35</v>
      </c>
      <c r="AF434">
        <v>0</v>
      </c>
      <c r="AG434">
        <v>0</v>
      </c>
      <c r="AH434">
        <v>0</v>
      </c>
      <c r="AI434">
        <v>1.1000000000000001</v>
      </c>
      <c r="AJ434">
        <v>1</v>
      </c>
      <c r="AK434">
        <v>1</v>
      </c>
      <c r="AL434">
        <v>1</v>
      </c>
      <c r="AM434">
        <v>2</v>
      </c>
      <c r="AN434">
        <v>0</v>
      </c>
      <c r="AO434">
        <v>0</v>
      </c>
      <c r="AP434">
        <v>0</v>
      </c>
      <c r="AQ434">
        <v>1</v>
      </c>
      <c r="AR434">
        <v>0</v>
      </c>
      <c r="AS434" t="s">
        <v>3</v>
      </c>
      <c r="AT434">
        <v>32.4</v>
      </c>
      <c r="AU434" t="s">
        <v>3</v>
      </c>
      <c r="AV434">
        <v>0</v>
      </c>
      <c r="AW434">
        <v>2</v>
      </c>
      <c r="AX434">
        <v>32953466</v>
      </c>
      <c r="AY434">
        <v>1</v>
      </c>
      <c r="AZ434">
        <v>0</v>
      </c>
      <c r="BA434">
        <v>434</v>
      </c>
      <c r="BB434">
        <v>1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7819.74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1</v>
      </c>
      <c r="BQ434">
        <v>7819.74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1</v>
      </c>
      <c r="CV434">
        <v>0</v>
      </c>
      <c r="CW434">
        <v>0</v>
      </c>
      <c r="CX434">
        <f>ROUND(Y434*Source!I631,7)</f>
        <v>0</v>
      </c>
      <c r="CY434">
        <f t="shared" si="153"/>
        <v>265.49</v>
      </c>
      <c r="CZ434">
        <f t="shared" si="154"/>
        <v>241.35</v>
      </c>
      <c r="DA434">
        <f t="shared" si="155"/>
        <v>1.1000000000000001</v>
      </c>
      <c r="DB434">
        <f t="shared" si="156"/>
        <v>7819.74</v>
      </c>
      <c r="DC434">
        <f t="shared" si="157"/>
        <v>0</v>
      </c>
      <c r="DD434" t="s">
        <v>3</v>
      </c>
      <c r="DE434" t="s">
        <v>3</v>
      </c>
      <c r="DF434">
        <f>ROUND(ROUND(AE434*AI434,2)*CX434,2)</f>
        <v>0</v>
      </c>
      <c r="DG434">
        <f t="shared" si="151"/>
        <v>0</v>
      </c>
      <c r="DH434">
        <f t="shared" si="141"/>
        <v>0</v>
      </c>
      <c r="DI434">
        <f t="shared" si="142"/>
        <v>0</v>
      </c>
      <c r="DJ434">
        <f t="shared" si="158"/>
        <v>0</v>
      </c>
      <c r="DK434">
        <v>0</v>
      </c>
      <c r="DL434" t="s">
        <v>3</v>
      </c>
      <c r="DM434">
        <v>0</v>
      </c>
      <c r="DN434" t="s">
        <v>3</v>
      </c>
      <c r="DO434">
        <v>0</v>
      </c>
    </row>
    <row r="435" spans="1:119" x14ac:dyDescent="0.2">
      <c r="A435">
        <f>ROW(Source!A631)</f>
        <v>631</v>
      </c>
      <c r="B435">
        <v>32945098</v>
      </c>
      <c r="C435">
        <v>32953447</v>
      </c>
      <c r="D435">
        <v>31912334</v>
      </c>
      <c r="E435">
        <v>1</v>
      </c>
      <c r="F435">
        <v>1</v>
      </c>
      <c r="G435">
        <v>1</v>
      </c>
      <c r="H435">
        <v>3</v>
      </c>
      <c r="I435" t="s">
        <v>869</v>
      </c>
      <c r="J435" t="s">
        <v>870</v>
      </c>
      <c r="K435" t="s">
        <v>871</v>
      </c>
      <c r="L435">
        <v>1348</v>
      </c>
      <c r="N435">
        <v>1009</v>
      </c>
      <c r="O435" t="s">
        <v>33</v>
      </c>
      <c r="P435" t="s">
        <v>33</v>
      </c>
      <c r="Q435">
        <v>1000</v>
      </c>
      <c r="W435">
        <v>0</v>
      </c>
      <c r="X435">
        <v>748819973</v>
      </c>
      <c r="Y435">
        <f t="shared" si="152"/>
        <v>4.13E-3</v>
      </c>
      <c r="AA435">
        <v>91223.01</v>
      </c>
      <c r="AB435">
        <v>0</v>
      </c>
      <c r="AC435">
        <v>0</v>
      </c>
      <c r="AD435">
        <v>0</v>
      </c>
      <c r="AE435">
        <v>91223.01</v>
      </c>
      <c r="AF435">
        <v>0</v>
      </c>
      <c r="AG435">
        <v>0</v>
      </c>
      <c r="AH435">
        <v>0</v>
      </c>
      <c r="AI435">
        <v>1</v>
      </c>
      <c r="AJ435">
        <v>1</v>
      </c>
      <c r="AK435">
        <v>1</v>
      </c>
      <c r="AL435">
        <v>1</v>
      </c>
      <c r="AM435">
        <v>-2</v>
      </c>
      <c r="AN435">
        <v>0</v>
      </c>
      <c r="AO435">
        <v>0</v>
      </c>
      <c r="AP435">
        <v>0</v>
      </c>
      <c r="AQ435">
        <v>1</v>
      </c>
      <c r="AR435">
        <v>0</v>
      </c>
      <c r="AS435" t="s">
        <v>3</v>
      </c>
      <c r="AT435">
        <v>4.13E-3</v>
      </c>
      <c r="AU435" t="s">
        <v>3</v>
      </c>
      <c r="AV435">
        <v>0</v>
      </c>
      <c r="AW435">
        <v>2</v>
      </c>
      <c r="AX435">
        <v>32953467</v>
      </c>
      <c r="AY435">
        <v>1</v>
      </c>
      <c r="AZ435">
        <v>0</v>
      </c>
      <c r="BA435">
        <v>435</v>
      </c>
      <c r="BB435">
        <v>1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376.75103129999997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1</v>
      </c>
      <c r="BQ435">
        <v>376.75103129999997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1</v>
      </c>
      <c r="CV435">
        <v>0</v>
      </c>
      <c r="CW435">
        <v>0</v>
      </c>
      <c r="CX435">
        <f>ROUND(Y435*Source!I631,7)</f>
        <v>0</v>
      </c>
      <c r="CY435">
        <f t="shared" si="153"/>
        <v>91223.01</v>
      </c>
      <c r="CZ435">
        <f t="shared" si="154"/>
        <v>91223.01</v>
      </c>
      <c r="DA435">
        <f t="shared" si="155"/>
        <v>1</v>
      </c>
      <c r="DB435">
        <f t="shared" si="156"/>
        <v>376.75</v>
      </c>
      <c r="DC435">
        <f t="shared" si="157"/>
        <v>0</v>
      </c>
      <c r="DD435" t="s">
        <v>3</v>
      </c>
      <c r="DE435" t="s">
        <v>3</v>
      </c>
      <c r="DF435">
        <f>ROUND(ROUND(AE435,2)*CX435,2)</f>
        <v>0</v>
      </c>
      <c r="DG435">
        <f t="shared" si="151"/>
        <v>0</v>
      </c>
      <c r="DH435">
        <f t="shared" si="141"/>
        <v>0</v>
      </c>
      <c r="DI435">
        <f t="shared" si="142"/>
        <v>0</v>
      </c>
      <c r="DJ435">
        <f t="shared" si="158"/>
        <v>0</v>
      </c>
      <c r="DK435">
        <v>1</v>
      </c>
      <c r="DL435" t="s">
        <v>3</v>
      </c>
      <c r="DM435">
        <v>0</v>
      </c>
      <c r="DN435" t="s">
        <v>3</v>
      </c>
      <c r="DO435">
        <v>0</v>
      </c>
    </row>
    <row r="436" spans="1:119" x14ac:dyDescent="0.2">
      <c r="A436">
        <f>ROW(Source!A631)</f>
        <v>631</v>
      </c>
      <c r="B436">
        <v>32945098</v>
      </c>
      <c r="C436">
        <v>32953447</v>
      </c>
      <c r="D436">
        <v>31839242</v>
      </c>
      <c r="E436">
        <v>114</v>
      </c>
      <c r="F436">
        <v>1</v>
      </c>
      <c r="G436">
        <v>1</v>
      </c>
      <c r="H436">
        <v>3</v>
      </c>
      <c r="I436" t="s">
        <v>248</v>
      </c>
      <c r="J436" t="s">
        <v>3</v>
      </c>
      <c r="K436" t="s">
        <v>249</v>
      </c>
      <c r="L436">
        <v>1346</v>
      </c>
      <c r="N436">
        <v>1009</v>
      </c>
      <c r="O436" t="s">
        <v>68</v>
      </c>
      <c r="P436" t="s">
        <v>68</v>
      </c>
      <c r="Q436">
        <v>1</v>
      </c>
      <c r="W436">
        <v>0</v>
      </c>
      <c r="X436">
        <v>553349952</v>
      </c>
      <c r="Y436">
        <f t="shared" si="152"/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1</v>
      </c>
      <c r="AJ436">
        <v>1</v>
      </c>
      <c r="AK436">
        <v>1</v>
      </c>
      <c r="AL436">
        <v>1</v>
      </c>
      <c r="AM436">
        <v>0</v>
      </c>
      <c r="AN436">
        <v>1</v>
      </c>
      <c r="AO436">
        <v>0</v>
      </c>
      <c r="AP436">
        <v>0</v>
      </c>
      <c r="AQ436">
        <v>0</v>
      </c>
      <c r="AR436">
        <v>0</v>
      </c>
      <c r="AS436" t="s">
        <v>3</v>
      </c>
      <c r="AT436">
        <v>0</v>
      </c>
      <c r="AU436" t="s">
        <v>3</v>
      </c>
      <c r="AV436">
        <v>0</v>
      </c>
      <c r="AW436">
        <v>2</v>
      </c>
      <c r="AX436">
        <v>32953468</v>
      </c>
      <c r="AY436">
        <v>1</v>
      </c>
      <c r="AZ436">
        <v>0</v>
      </c>
      <c r="BA436">
        <v>436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CV436">
        <v>0</v>
      </c>
      <c r="CW436">
        <v>0</v>
      </c>
      <c r="CX436">
        <f>ROUND(Y436*Source!I631,7)</f>
        <v>0</v>
      </c>
      <c r="CY436">
        <f t="shared" si="153"/>
        <v>0</v>
      </c>
      <c r="CZ436">
        <f t="shared" si="154"/>
        <v>0</v>
      </c>
      <c r="DA436">
        <f t="shared" si="155"/>
        <v>1</v>
      </c>
      <c r="DB436">
        <f t="shared" si="156"/>
        <v>0</v>
      </c>
      <c r="DC436">
        <f t="shared" si="157"/>
        <v>0</v>
      </c>
      <c r="DD436" t="s">
        <v>3</v>
      </c>
      <c r="DE436" t="s">
        <v>3</v>
      </c>
      <c r="DF436">
        <f>ROUND(ROUND(AE436,2)*CX436,2)</f>
        <v>0</v>
      </c>
      <c r="DG436">
        <f t="shared" si="151"/>
        <v>0</v>
      </c>
      <c r="DH436">
        <f t="shared" si="141"/>
        <v>0</v>
      </c>
      <c r="DI436">
        <f t="shared" si="142"/>
        <v>0</v>
      </c>
      <c r="DJ436">
        <f t="shared" si="158"/>
        <v>0</v>
      </c>
      <c r="DK436">
        <v>0</v>
      </c>
      <c r="DL436" t="s">
        <v>3</v>
      </c>
      <c r="DM436">
        <v>0</v>
      </c>
      <c r="DN436" t="s">
        <v>3</v>
      </c>
      <c r="DO436">
        <v>0</v>
      </c>
    </row>
    <row r="437" spans="1:119" x14ac:dyDescent="0.2">
      <c r="A437">
        <f>ROW(Source!A631)</f>
        <v>631</v>
      </c>
      <c r="B437">
        <v>32945098</v>
      </c>
      <c r="C437">
        <v>32953447</v>
      </c>
      <c r="D437">
        <v>31915088</v>
      </c>
      <c r="E437">
        <v>1</v>
      </c>
      <c r="F437">
        <v>1</v>
      </c>
      <c r="G437">
        <v>1</v>
      </c>
      <c r="H437">
        <v>3</v>
      </c>
      <c r="I437" t="s">
        <v>936</v>
      </c>
      <c r="J437" t="s">
        <v>937</v>
      </c>
      <c r="K437" t="s">
        <v>938</v>
      </c>
      <c r="L437">
        <v>1339</v>
      </c>
      <c r="N437">
        <v>1007</v>
      </c>
      <c r="O437" t="s">
        <v>639</v>
      </c>
      <c r="P437" t="s">
        <v>639</v>
      </c>
      <c r="Q437">
        <v>1</v>
      </c>
      <c r="W437">
        <v>0</v>
      </c>
      <c r="X437">
        <v>671638259</v>
      </c>
      <c r="Y437">
        <f t="shared" si="152"/>
        <v>0.105</v>
      </c>
      <c r="AA437">
        <v>4653.83</v>
      </c>
      <c r="AB437">
        <v>0</v>
      </c>
      <c r="AC437">
        <v>0</v>
      </c>
      <c r="AD437">
        <v>0</v>
      </c>
      <c r="AE437">
        <v>3878.19</v>
      </c>
      <c r="AF437">
        <v>0</v>
      </c>
      <c r="AG437">
        <v>0</v>
      </c>
      <c r="AH437">
        <v>0</v>
      </c>
      <c r="AI437">
        <v>1.2</v>
      </c>
      <c r="AJ437">
        <v>1</v>
      </c>
      <c r="AK437">
        <v>1</v>
      </c>
      <c r="AL437">
        <v>1</v>
      </c>
      <c r="AM437">
        <v>2</v>
      </c>
      <c r="AN437">
        <v>0</v>
      </c>
      <c r="AO437">
        <v>0</v>
      </c>
      <c r="AP437">
        <v>0</v>
      </c>
      <c r="AQ437">
        <v>1</v>
      </c>
      <c r="AR437">
        <v>0</v>
      </c>
      <c r="AS437" t="s">
        <v>3</v>
      </c>
      <c r="AT437">
        <v>0.105</v>
      </c>
      <c r="AU437" t="s">
        <v>3</v>
      </c>
      <c r="AV437">
        <v>0</v>
      </c>
      <c r="AW437">
        <v>2</v>
      </c>
      <c r="AX437">
        <v>32953469</v>
      </c>
      <c r="AY437">
        <v>1</v>
      </c>
      <c r="AZ437">
        <v>0</v>
      </c>
      <c r="BA437">
        <v>437</v>
      </c>
      <c r="BB437">
        <v>1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407.20994999999999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1</v>
      </c>
      <c r="BQ437">
        <v>407.20994999999999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1</v>
      </c>
      <c r="CV437">
        <v>0</v>
      </c>
      <c r="CW437">
        <v>0</v>
      </c>
      <c r="CX437">
        <f>ROUND(Y437*Source!I631,7)</f>
        <v>0</v>
      </c>
      <c r="CY437">
        <f t="shared" si="153"/>
        <v>4653.83</v>
      </c>
      <c r="CZ437">
        <f t="shared" si="154"/>
        <v>3878.19</v>
      </c>
      <c r="DA437">
        <f t="shared" si="155"/>
        <v>1.2</v>
      </c>
      <c r="DB437">
        <f t="shared" si="156"/>
        <v>407.21</v>
      </c>
      <c r="DC437">
        <f t="shared" si="157"/>
        <v>0</v>
      </c>
      <c r="DD437" t="s">
        <v>3</v>
      </c>
      <c r="DE437" t="s">
        <v>3</v>
      </c>
      <c r="DF437">
        <f>ROUND(ROUND(AE437*AI437,2)*CX437,2)</f>
        <v>0</v>
      </c>
      <c r="DG437">
        <f t="shared" si="151"/>
        <v>0</v>
      </c>
      <c r="DH437">
        <f t="shared" si="141"/>
        <v>0</v>
      </c>
      <c r="DI437">
        <f t="shared" si="142"/>
        <v>0</v>
      </c>
      <c r="DJ437">
        <f t="shared" si="158"/>
        <v>0</v>
      </c>
      <c r="DK437">
        <v>0</v>
      </c>
      <c r="DL437" t="s">
        <v>3</v>
      </c>
      <c r="DM437">
        <v>0</v>
      </c>
      <c r="DN437" t="s">
        <v>3</v>
      </c>
      <c r="DO437">
        <v>0</v>
      </c>
    </row>
    <row r="438" spans="1:119" x14ac:dyDescent="0.2">
      <c r="A438">
        <f>ROW(Source!A631)</f>
        <v>631</v>
      </c>
      <c r="B438">
        <v>32945098</v>
      </c>
      <c r="C438">
        <v>32953447</v>
      </c>
      <c r="D438">
        <v>31922244</v>
      </c>
      <c r="E438">
        <v>1</v>
      </c>
      <c r="F438">
        <v>1</v>
      </c>
      <c r="G438">
        <v>1</v>
      </c>
      <c r="H438">
        <v>3</v>
      </c>
      <c r="I438" t="s">
        <v>939</v>
      </c>
      <c r="J438" t="s">
        <v>940</v>
      </c>
      <c r="K438" t="s">
        <v>941</v>
      </c>
      <c r="L438">
        <v>1339</v>
      </c>
      <c r="N438">
        <v>1007</v>
      </c>
      <c r="O438" t="s">
        <v>639</v>
      </c>
      <c r="P438" t="s">
        <v>639</v>
      </c>
      <c r="Q438">
        <v>1</v>
      </c>
      <c r="W438">
        <v>0</v>
      </c>
      <c r="X438">
        <v>-845314982</v>
      </c>
      <c r="Y438">
        <f t="shared" si="152"/>
        <v>0.08</v>
      </c>
      <c r="AA438">
        <v>11182.97</v>
      </c>
      <c r="AB438">
        <v>0</v>
      </c>
      <c r="AC438">
        <v>0</v>
      </c>
      <c r="AD438">
        <v>0</v>
      </c>
      <c r="AE438">
        <v>5764.42</v>
      </c>
      <c r="AF438">
        <v>0</v>
      </c>
      <c r="AG438">
        <v>0</v>
      </c>
      <c r="AH438">
        <v>0</v>
      </c>
      <c r="AI438">
        <v>1.94</v>
      </c>
      <c r="AJ438">
        <v>1</v>
      </c>
      <c r="AK438">
        <v>1</v>
      </c>
      <c r="AL438">
        <v>1</v>
      </c>
      <c r="AM438">
        <v>2</v>
      </c>
      <c r="AN438">
        <v>0</v>
      </c>
      <c r="AO438">
        <v>0</v>
      </c>
      <c r="AP438">
        <v>0</v>
      </c>
      <c r="AQ438">
        <v>1</v>
      </c>
      <c r="AR438">
        <v>0</v>
      </c>
      <c r="AS438" t="s">
        <v>3</v>
      </c>
      <c r="AT438">
        <v>0.08</v>
      </c>
      <c r="AU438" t="s">
        <v>3</v>
      </c>
      <c r="AV438">
        <v>0</v>
      </c>
      <c r="AW438">
        <v>2</v>
      </c>
      <c r="AX438">
        <v>32953470</v>
      </c>
      <c r="AY438">
        <v>1</v>
      </c>
      <c r="AZ438">
        <v>0</v>
      </c>
      <c r="BA438">
        <v>438</v>
      </c>
      <c r="BB438">
        <v>1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461.15360000000004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1</v>
      </c>
      <c r="BQ438">
        <v>461.15360000000004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1</v>
      </c>
      <c r="CV438">
        <v>0</v>
      </c>
      <c r="CW438">
        <v>0</v>
      </c>
      <c r="CX438">
        <f>ROUND(Y438*Source!I631,7)</f>
        <v>0</v>
      </c>
      <c r="CY438">
        <f t="shared" si="153"/>
        <v>11182.97</v>
      </c>
      <c r="CZ438">
        <f t="shared" si="154"/>
        <v>5764.42</v>
      </c>
      <c r="DA438">
        <f t="shared" si="155"/>
        <v>1.94</v>
      </c>
      <c r="DB438">
        <f t="shared" si="156"/>
        <v>461.15</v>
      </c>
      <c r="DC438">
        <f t="shared" si="157"/>
        <v>0</v>
      </c>
      <c r="DD438" t="s">
        <v>3</v>
      </c>
      <c r="DE438" t="s">
        <v>3</v>
      </c>
      <c r="DF438">
        <f>ROUND(ROUND(AE438*AI438,2)*CX438,2)</f>
        <v>0</v>
      </c>
      <c r="DG438">
        <f t="shared" si="151"/>
        <v>0</v>
      </c>
      <c r="DH438">
        <f t="shared" si="141"/>
        <v>0</v>
      </c>
      <c r="DI438">
        <f t="shared" si="142"/>
        <v>0</v>
      </c>
      <c r="DJ438">
        <f t="shared" si="158"/>
        <v>0</v>
      </c>
      <c r="DK438">
        <v>0</v>
      </c>
      <c r="DL438" t="s">
        <v>3</v>
      </c>
      <c r="DM438">
        <v>0</v>
      </c>
      <c r="DN438" t="s">
        <v>3</v>
      </c>
      <c r="DO438">
        <v>0</v>
      </c>
    </row>
    <row r="439" spans="1:119" x14ac:dyDescent="0.2">
      <c r="A439">
        <f>ROW(Source!A631)</f>
        <v>631</v>
      </c>
      <c r="B439">
        <v>32945098</v>
      </c>
      <c r="C439">
        <v>32953447</v>
      </c>
      <c r="D439">
        <v>31841482</v>
      </c>
      <c r="E439">
        <v>114</v>
      </c>
      <c r="F439">
        <v>1</v>
      </c>
      <c r="G439">
        <v>1</v>
      </c>
      <c r="H439">
        <v>3</v>
      </c>
      <c r="I439" t="s">
        <v>251</v>
      </c>
      <c r="J439" t="s">
        <v>3</v>
      </c>
      <c r="K439" t="s">
        <v>252</v>
      </c>
      <c r="L439">
        <v>1327</v>
      </c>
      <c r="N439">
        <v>1005</v>
      </c>
      <c r="O439" t="s">
        <v>64</v>
      </c>
      <c r="P439" t="s">
        <v>64</v>
      </c>
      <c r="Q439">
        <v>1</v>
      </c>
      <c r="W439">
        <v>0</v>
      </c>
      <c r="X439">
        <v>-732808487</v>
      </c>
      <c r="Y439">
        <f t="shared" si="152"/>
        <v>100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1</v>
      </c>
      <c r="AJ439">
        <v>1</v>
      </c>
      <c r="AK439">
        <v>1</v>
      </c>
      <c r="AL439">
        <v>1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 t="s">
        <v>3</v>
      </c>
      <c r="AT439">
        <v>100</v>
      </c>
      <c r="AU439" t="s">
        <v>3</v>
      </c>
      <c r="AV439">
        <v>0</v>
      </c>
      <c r="AW439">
        <v>2</v>
      </c>
      <c r="AX439">
        <v>32953471</v>
      </c>
      <c r="AY439">
        <v>1</v>
      </c>
      <c r="AZ439">
        <v>0</v>
      </c>
      <c r="BA439">
        <v>439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CV439">
        <v>0</v>
      </c>
      <c r="CW439">
        <v>0</v>
      </c>
      <c r="CX439">
        <f>ROUND(Y439*Source!I631,7)</f>
        <v>0</v>
      </c>
      <c r="CY439">
        <f t="shared" si="153"/>
        <v>0</v>
      </c>
      <c r="CZ439">
        <f t="shared" si="154"/>
        <v>0</v>
      </c>
      <c r="DA439">
        <f t="shared" si="155"/>
        <v>1</v>
      </c>
      <c r="DB439">
        <f t="shared" si="156"/>
        <v>0</v>
      </c>
      <c r="DC439">
        <f t="shared" si="157"/>
        <v>0</v>
      </c>
      <c r="DD439" t="s">
        <v>3</v>
      </c>
      <c r="DE439" t="s">
        <v>3</v>
      </c>
      <c r="DF439">
        <f t="shared" ref="DF439:DF473" si="159">ROUND(ROUND(AE439,2)*CX439,2)</f>
        <v>0</v>
      </c>
      <c r="DG439">
        <f t="shared" si="151"/>
        <v>0</v>
      </c>
      <c r="DH439">
        <f t="shared" si="141"/>
        <v>0</v>
      </c>
      <c r="DI439">
        <f t="shared" si="142"/>
        <v>0</v>
      </c>
      <c r="DJ439">
        <f t="shared" si="158"/>
        <v>0</v>
      </c>
      <c r="DK439">
        <v>0</v>
      </c>
      <c r="DL439" t="s">
        <v>3</v>
      </c>
      <c r="DM439">
        <v>0</v>
      </c>
      <c r="DN439" t="s">
        <v>3</v>
      </c>
      <c r="DO439">
        <v>0</v>
      </c>
    </row>
    <row r="440" spans="1:119" x14ac:dyDescent="0.2">
      <c r="A440">
        <f>ROW(Source!A671)</f>
        <v>671</v>
      </c>
      <c r="B440">
        <v>32945098</v>
      </c>
      <c r="C440">
        <v>32953537</v>
      </c>
      <c r="D440">
        <v>25847973</v>
      </c>
      <c r="E440">
        <v>112</v>
      </c>
      <c r="F440">
        <v>1</v>
      </c>
      <c r="G440">
        <v>1</v>
      </c>
      <c r="H440">
        <v>1</v>
      </c>
      <c r="I440" t="s">
        <v>846</v>
      </c>
      <c r="J440" t="s">
        <v>3</v>
      </c>
      <c r="K440" t="s">
        <v>847</v>
      </c>
      <c r="L440">
        <v>1191</v>
      </c>
      <c r="N440">
        <v>1013</v>
      </c>
      <c r="O440" t="s">
        <v>848</v>
      </c>
      <c r="P440" t="s">
        <v>848</v>
      </c>
      <c r="Q440">
        <v>1</v>
      </c>
      <c r="W440">
        <v>0</v>
      </c>
      <c r="X440">
        <v>370475345</v>
      </c>
      <c r="Y440">
        <f t="shared" si="152"/>
        <v>17.8</v>
      </c>
      <c r="AA440">
        <v>0</v>
      </c>
      <c r="AB440">
        <v>0</v>
      </c>
      <c r="AC440">
        <v>0</v>
      </c>
      <c r="AD440">
        <v>398.99</v>
      </c>
      <c r="AE440">
        <v>0</v>
      </c>
      <c r="AF440">
        <v>0</v>
      </c>
      <c r="AG440">
        <v>0</v>
      </c>
      <c r="AH440">
        <v>398.99</v>
      </c>
      <c r="AI440">
        <v>1</v>
      </c>
      <c r="AJ440">
        <v>1</v>
      </c>
      <c r="AK440">
        <v>1</v>
      </c>
      <c r="AL440">
        <v>1</v>
      </c>
      <c r="AM440">
        <v>-2</v>
      </c>
      <c r="AN440">
        <v>0</v>
      </c>
      <c r="AO440">
        <v>0</v>
      </c>
      <c r="AP440">
        <v>0</v>
      </c>
      <c r="AQ440">
        <v>1</v>
      </c>
      <c r="AR440">
        <v>0</v>
      </c>
      <c r="AS440" t="s">
        <v>3</v>
      </c>
      <c r="AT440">
        <v>17.8</v>
      </c>
      <c r="AU440" t="s">
        <v>3</v>
      </c>
      <c r="AV440">
        <v>1</v>
      </c>
      <c r="AW440">
        <v>2</v>
      </c>
      <c r="AX440">
        <v>32953539</v>
      </c>
      <c r="AY440">
        <v>2</v>
      </c>
      <c r="AZ440">
        <v>131072</v>
      </c>
      <c r="BA440">
        <v>440</v>
      </c>
      <c r="BB440">
        <v>1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7102.0220000000008</v>
      </c>
      <c r="BN440">
        <v>17.8</v>
      </c>
      <c r="BO440">
        <v>0</v>
      </c>
      <c r="BP440">
        <v>1</v>
      </c>
      <c r="BQ440">
        <v>0</v>
      </c>
      <c r="BR440">
        <v>0</v>
      </c>
      <c r="BS440">
        <v>0</v>
      </c>
      <c r="BT440">
        <v>7102.0220000000008</v>
      </c>
      <c r="BU440">
        <v>17.8</v>
      </c>
      <c r="BV440">
        <v>0</v>
      </c>
      <c r="BW440">
        <v>1</v>
      </c>
      <c r="CU440">
        <f>ROUND(AT440*Source!I671*AH440*AL440,2)</f>
        <v>0</v>
      </c>
      <c r="CV440">
        <f>ROUND(Y440*Source!I671,7)</f>
        <v>0</v>
      </c>
      <c r="CW440">
        <v>0</v>
      </c>
      <c r="CX440">
        <f>ROUND(Y440*Source!I671,7)</f>
        <v>0</v>
      </c>
      <c r="CY440">
        <f>AD440</f>
        <v>398.99</v>
      </c>
      <c r="CZ440">
        <f>AH440</f>
        <v>398.99</v>
      </c>
      <c r="DA440">
        <f>AL440</f>
        <v>1</v>
      </c>
      <c r="DB440">
        <f t="shared" si="156"/>
        <v>7102.02</v>
      </c>
      <c r="DC440">
        <f t="shared" si="157"/>
        <v>0</v>
      </c>
      <c r="DD440" t="s">
        <v>3</v>
      </c>
      <c r="DE440" t="s">
        <v>3</v>
      </c>
      <c r="DF440">
        <f t="shared" si="159"/>
        <v>0</v>
      </c>
      <c r="DG440">
        <f t="shared" si="151"/>
        <v>0</v>
      </c>
      <c r="DH440">
        <f t="shared" si="141"/>
        <v>0</v>
      </c>
      <c r="DI440">
        <f t="shared" si="142"/>
        <v>0</v>
      </c>
      <c r="DJ440">
        <f>DI440</f>
        <v>0</v>
      </c>
      <c r="DK440">
        <v>1</v>
      </c>
      <c r="DL440" t="s">
        <v>3</v>
      </c>
      <c r="DM440">
        <v>0</v>
      </c>
      <c r="DN440" t="s">
        <v>3</v>
      </c>
      <c r="DO440">
        <v>0</v>
      </c>
    </row>
    <row r="441" spans="1:119" x14ac:dyDescent="0.2">
      <c r="A441">
        <f>ROW(Source!A672)</f>
        <v>672</v>
      </c>
      <c r="B441">
        <v>32945098</v>
      </c>
      <c r="C441">
        <v>32953540</v>
      </c>
      <c r="D441">
        <v>25847992</v>
      </c>
      <c r="E441">
        <v>112</v>
      </c>
      <c r="F441">
        <v>1</v>
      </c>
      <c r="G441">
        <v>1</v>
      </c>
      <c r="H441">
        <v>1</v>
      </c>
      <c r="I441" t="s">
        <v>856</v>
      </c>
      <c r="J441" t="s">
        <v>3</v>
      </c>
      <c r="K441" t="s">
        <v>857</v>
      </c>
      <c r="L441">
        <v>1191</v>
      </c>
      <c r="N441">
        <v>1013</v>
      </c>
      <c r="O441" t="s">
        <v>848</v>
      </c>
      <c r="P441" t="s">
        <v>848</v>
      </c>
      <c r="Q441">
        <v>1</v>
      </c>
      <c r="W441">
        <v>0</v>
      </c>
      <c r="X441">
        <v>-1833565283</v>
      </c>
      <c r="Y441">
        <f>(AT441*ROUND(1.15,7))</f>
        <v>43.400999999999996</v>
      </c>
      <c r="AA441">
        <v>0</v>
      </c>
      <c r="AB441">
        <v>0</v>
      </c>
      <c r="AC441">
        <v>0</v>
      </c>
      <c r="AD441">
        <v>435.6</v>
      </c>
      <c r="AE441">
        <v>0</v>
      </c>
      <c r="AF441">
        <v>0</v>
      </c>
      <c r="AG441">
        <v>0</v>
      </c>
      <c r="AH441">
        <v>435.6</v>
      </c>
      <c r="AI441">
        <v>1</v>
      </c>
      <c r="AJ441">
        <v>1</v>
      </c>
      <c r="AK441">
        <v>1</v>
      </c>
      <c r="AL441">
        <v>1</v>
      </c>
      <c r="AM441">
        <v>-2</v>
      </c>
      <c r="AN441">
        <v>0</v>
      </c>
      <c r="AO441">
        <v>0</v>
      </c>
      <c r="AP441">
        <v>1</v>
      </c>
      <c r="AQ441">
        <v>1</v>
      </c>
      <c r="AR441">
        <v>0</v>
      </c>
      <c r="AS441" t="s">
        <v>3</v>
      </c>
      <c r="AT441">
        <v>37.74</v>
      </c>
      <c r="AU441" t="s">
        <v>521</v>
      </c>
      <c r="AV441">
        <v>1</v>
      </c>
      <c r="AW441">
        <v>2</v>
      </c>
      <c r="AX441">
        <v>32953549</v>
      </c>
      <c r="AY441">
        <v>2</v>
      </c>
      <c r="AZ441">
        <v>131072</v>
      </c>
      <c r="BA441">
        <v>441</v>
      </c>
      <c r="BB441">
        <v>1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16439.544000000002</v>
      </c>
      <c r="BN441">
        <v>37.74</v>
      </c>
      <c r="BO441">
        <v>0</v>
      </c>
      <c r="BP441">
        <v>1</v>
      </c>
      <c r="BQ441">
        <v>0</v>
      </c>
      <c r="BR441">
        <v>0</v>
      </c>
      <c r="BS441">
        <v>0</v>
      </c>
      <c r="BT441">
        <v>18905.475599999998</v>
      </c>
      <c r="BU441">
        <v>43.400999999999996</v>
      </c>
      <c r="BV441">
        <v>0</v>
      </c>
      <c r="BW441">
        <v>1</v>
      </c>
      <c r="CU441">
        <f>ROUND(AT441*Source!I672*AH441*AL441,2)</f>
        <v>0</v>
      </c>
      <c r="CV441">
        <f>ROUND(Y441*Source!I672,7)</f>
        <v>0</v>
      </c>
      <c r="CW441">
        <v>0</v>
      </c>
      <c r="CX441">
        <f>ROUND(Y441*Source!I672,7)</f>
        <v>0</v>
      </c>
      <c r="CY441">
        <f>AD441</f>
        <v>435.6</v>
      </c>
      <c r="CZ441">
        <f>AH441</f>
        <v>435.6</v>
      </c>
      <c r="DA441">
        <f>AL441</f>
        <v>1</v>
      </c>
      <c r="DB441">
        <f>ROUND((ROUND(AT441*CZ441,2)*ROUND(1.15,7)),6)</f>
        <v>18905.471000000001</v>
      </c>
      <c r="DC441">
        <f>ROUND((ROUND(AT441*AG441,2)*ROUND(1.15,7)),6)</f>
        <v>0</v>
      </c>
      <c r="DD441" t="s">
        <v>3</v>
      </c>
      <c r="DE441" t="s">
        <v>3</v>
      </c>
      <c r="DF441">
        <f t="shared" si="159"/>
        <v>0</v>
      </c>
      <c r="DG441">
        <f t="shared" si="151"/>
        <v>0</v>
      </c>
      <c r="DH441">
        <f t="shared" si="141"/>
        <v>0</v>
      </c>
      <c r="DI441">
        <f t="shared" si="142"/>
        <v>0</v>
      </c>
      <c r="DJ441">
        <f>DI441</f>
        <v>0</v>
      </c>
      <c r="DK441">
        <v>1</v>
      </c>
      <c r="DL441" t="s">
        <v>3</v>
      </c>
      <c r="DM441">
        <v>0</v>
      </c>
      <c r="DN441" t="s">
        <v>3</v>
      </c>
      <c r="DO441">
        <v>0</v>
      </c>
    </row>
    <row r="442" spans="1:119" x14ac:dyDescent="0.2">
      <c r="A442">
        <f>ROW(Source!A672)</f>
        <v>672</v>
      </c>
      <c r="B442">
        <v>32945098</v>
      </c>
      <c r="C442">
        <v>32953540</v>
      </c>
      <c r="D442">
        <v>25847946</v>
      </c>
      <c r="E442">
        <v>112</v>
      </c>
      <c r="F442">
        <v>1</v>
      </c>
      <c r="G442">
        <v>1</v>
      </c>
      <c r="H442">
        <v>1</v>
      </c>
      <c r="I442" t="s">
        <v>849</v>
      </c>
      <c r="J442" t="s">
        <v>3</v>
      </c>
      <c r="K442" t="s">
        <v>850</v>
      </c>
      <c r="L442">
        <v>1191</v>
      </c>
      <c r="N442">
        <v>1013</v>
      </c>
      <c r="O442" t="s">
        <v>848</v>
      </c>
      <c r="P442" t="s">
        <v>848</v>
      </c>
      <c r="Q442">
        <v>1</v>
      </c>
      <c r="W442">
        <v>0</v>
      </c>
      <c r="X442">
        <v>-1417349443</v>
      </c>
      <c r="Y442">
        <f>(AT442*ROUND(1.25,7))</f>
        <v>1.2375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1</v>
      </c>
      <c r="AJ442">
        <v>1</v>
      </c>
      <c r="AK442">
        <v>1</v>
      </c>
      <c r="AL442">
        <v>1</v>
      </c>
      <c r="AM442">
        <v>-2</v>
      </c>
      <c r="AN442">
        <v>0</v>
      </c>
      <c r="AO442">
        <v>0</v>
      </c>
      <c r="AP442">
        <v>1</v>
      </c>
      <c r="AQ442">
        <v>1</v>
      </c>
      <c r="AR442">
        <v>0</v>
      </c>
      <c r="AS442" t="s">
        <v>3</v>
      </c>
      <c r="AT442">
        <v>0.99</v>
      </c>
      <c r="AU442" t="s">
        <v>520</v>
      </c>
      <c r="AV442">
        <v>2</v>
      </c>
      <c r="AW442">
        <v>2</v>
      </c>
      <c r="AX442">
        <v>32953550</v>
      </c>
      <c r="AY442">
        <v>1</v>
      </c>
      <c r="AZ442">
        <v>0</v>
      </c>
      <c r="BA442">
        <v>442</v>
      </c>
      <c r="BB442">
        <v>1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CV442">
        <v>0</v>
      </c>
      <c r="CW442">
        <v>0</v>
      </c>
      <c r="CX442">
        <f>ROUND(Y442*Source!I672,7)</f>
        <v>0</v>
      </c>
      <c r="CY442">
        <f>AD442</f>
        <v>0</v>
      </c>
      <c r="CZ442">
        <f>AH442</f>
        <v>0</v>
      </c>
      <c r="DA442">
        <f>AL442</f>
        <v>1</v>
      </c>
      <c r="DB442">
        <f>ROUND((ROUND(AT442*CZ442,2)*ROUND(1.25,7)),6)</f>
        <v>0</v>
      </c>
      <c r="DC442">
        <f>ROUND((ROUND(AT442*AG442,2)*ROUND(1.25,7)),6)</f>
        <v>0</v>
      </c>
      <c r="DD442" t="s">
        <v>3</v>
      </c>
      <c r="DE442" t="s">
        <v>3</v>
      </c>
      <c r="DF442">
        <f t="shared" si="159"/>
        <v>0</v>
      </c>
      <c r="DG442">
        <f t="shared" si="151"/>
        <v>0</v>
      </c>
      <c r="DH442">
        <f t="shared" si="141"/>
        <v>0</v>
      </c>
      <c r="DI442">
        <f t="shared" si="142"/>
        <v>0</v>
      </c>
      <c r="DJ442">
        <f>DI442</f>
        <v>0</v>
      </c>
      <c r="DK442">
        <v>0</v>
      </c>
      <c r="DL442" t="s">
        <v>3</v>
      </c>
      <c r="DM442">
        <v>0</v>
      </c>
      <c r="DN442" t="s">
        <v>3</v>
      </c>
      <c r="DO442">
        <v>0</v>
      </c>
    </row>
    <row r="443" spans="1:119" x14ac:dyDescent="0.2">
      <c r="A443">
        <f>ROW(Source!A672)</f>
        <v>672</v>
      </c>
      <c r="B443">
        <v>32945098</v>
      </c>
      <c r="C443">
        <v>32953540</v>
      </c>
      <c r="D443">
        <v>30529096</v>
      </c>
      <c r="E443">
        <v>1</v>
      </c>
      <c r="F443">
        <v>1</v>
      </c>
      <c r="G443">
        <v>1</v>
      </c>
      <c r="H443">
        <v>2</v>
      </c>
      <c r="I443" t="s">
        <v>944</v>
      </c>
      <c r="J443" t="s">
        <v>945</v>
      </c>
      <c r="K443" t="s">
        <v>946</v>
      </c>
      <c r="L443">
        <v>1368</v>
      </c>
      <c r="N443">
        <v>1011</v>
      </c>
      <c r="O443" t="s">
        <v>854</v>
      </c>
      <c r="P443" t="s">
        <v>854</v>
      </c>
      <c r="Q443">
        <v>1</v>
      </c>
      <c r="W443">
        <v>0</v>
      </c>
      <c r="X443">
        <v>-318968462</v>
      </c>
      <c r="Y443">
        <f>(AT443*ROUND(1.25,7))</f>
        <v>2.5000000000000001E-2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1</v>
      </c>
      <c r="AJ443">
        <v>1</v>
      </c>
      <c r="AK443">
        <v>1</v>
      </c>
      <c r="AL443">
        <v>1</v>
      </c>
      <c r="AM443">
        <v>0</v>
      </c>
      <c r="AN443">
        <v>0</v>
      </c>
      <c r="AO443">
        <v>0</v>
      </c>
      <c r="AP443">
        <v>1</v>
      </c>
      <c r="AQ443">
        <v>1</v>
      </c>
      <c r="AR443">
        <v>0</v>
      </c>
      <c r="AS443" t="s">
        <v>3</v>
      </c>
      <c r="AT443">
        <v>0.02</v>
      </c>
      <c r="AU443" t="s">
        <v>520</v>
      </c>
      <c r="AV443">
        <v>1</v>
      </c>
      <c r="AW443">
        <v>2</v>
      </c>
      <c r="AX443">
        <v>32953551</v>
      </c>
      <c r="AY443">
        <v>1</v>
      </c>
      <c r="AZ443">
        <v>0</v>
      </c>
      <c r="BA443">
        <v>443</v>
      </c>
      <c r="BB443">
        <v>1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0.02</v>
      </c>
      <c r="BP443">
        <v>1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2.5000000000000001E-2</v>
      </c>
      <c r="BW443">
        <v>1</v>
      </c>
      <c r="CV443">
        <v>0</v>
      </c>
      <c r="CW443">
        <f>ROUND(Y443*Source!I672*DO443,7)</f>
        <v>0</v>
      </c>
      <c r="CX443">
        <f>ROUND(Y443*Source!I672,7)</f>
        <v>0</v>
      </c>
      <c r="CY443">
        <f>AB443</f>
        <v>0</v>
      </c>
      <c r="CZ443">
        <f>AF443</f>
        <v>0</v>
      </c>
      <c r="DA443">
        <f>AJ443</f>
        <v>1</v>
      </c>
      <c r="DB443">
        <f>ROUND((ROUND(AT443*CZ443,2)*ROUND(1.25,7)),6)</f>
        <v>0</v>
      </c>
      <c r="DC443">
        <f>ROUND((ROUND(AT443*AG443,2)*ROUND(1.25,7)),6)</f>
        <v>0</v>
      </c>
      <c r="DD443" t="s">
        <v>3</v>
      </c>
      <c r="DE443" t="s">
        <v>3</v>
      </c>
      <c r="DF443">
        <f t="shared" si="159"/>
        <v>0</v>
      </c>
      <c r="DG443">
        <f t="shared" si="151"/>
        <v>0</v>
      </c>
      <c r="DH443">
        <f t="shared" si="141"/>
        <v>0</v>
      </c>
      <c r="DI443">
        <f t="shared" si="142"/>
        <v>0</v>
      </c>
      <c r="DJ443">
        <f>DG443+DH443</f>
        <v>0</v>
      </c>
      <c r="DK443">
        <v>0</v>
      </c>
      <c r="DL443" t="s">
        <v>947</v>
      </c>
      <c r="DM443">
        <v>5</v>
      </c>
      <c r="DN443" t="s">
        <v>848</v>
      </c>
      <c r="DO443">
        <v>1</v>
      </c>
    </row>
    <row r="444" spans="1:119" x14ac:dyDescent="0.2">
      <c r="A444">
        <f>ROW(Source!A672)</f>
        <v>672</v>
      </c>
      <c r="B444">
        <v>32945098</v>
      </c>
      <c r="C444">
        <v>32953540</v>
      </c>
      <c r="D444">
        <v>30529126</v>
      </c>
      <c r="E444">
        <v>1</v>
      </c>
      <c r="F444">
        <v>1</v>
      </c>
      <c r="G444">
        <v>1</v>
      </c>
      <c r="H444">
        <v>2</v>
      </c>
      <c r="I444" t="s">
        <v>851</v>
      </c>
      <c r="J444" t="s">
        <v>852</v>
      </c>
      <c r="K444" t="s">
        <v>853</v>
      </c>
      <c r="L444">
        <v>1368</v>
      </c>
      <c r="N444">
        <v>1011</v>
      </c>
      <c r="O444" t="s">
        <v>854</v>
      </c>
      <c r="P444" t="s">
        <v>854</v>
      </c>
      <c r="Q444">
        <v>1</v>
      </c>
      <c r="W444">
        <v>0</v>
      </c>
      <c r="X444">
        <v>-989791600</v>
      </c>
      <c r="Y444">
        <f>(AT444*ROUND(1.25,7))</f>
        <v>0.27500000000000002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1</v>
      </c>
      <c r="AJ444">
        <v>1</v>
      </c>
      <c r="AK444">
        <v>1</v>
      </c>
      <c r="AL444">
        <v>1</v>
      </c>
      <c r="AM444">
        <v>0</v>
      </c>
      <c r="AN444">
        <v>0</v>
      </c>
      <c r="AO444">
        <v>0</v>
      </c>
      <c r="AP444">
        <v>1</v>
      </c>
      <c r="AQ444">
        <v>1</v>
      </c>
      <c r="AR444">
        <v>0</v>
      </c>
      <c r="AS444" t="s">
        <v>3</v>
      </c>
      <c r="AT444">
        <v>0.22</v>
      </c>
      <c r="AU444" t="s">
        <v>520</v>
      </c>
      <c r="AV444">
        <v>1</v>
      </c>
      <c r="AW444">
        <v>2</v>
      </c>
      <c r="AX444">
        <v>32953552</v>
      </c>
      <c r="AY444">
        <v>1</v>
      </c>
      <c r="AZ444">
        <v>0</v>
      </c>
      <c r="BA444">
        <v>444</v>
      </c>
      <c r="BB444">
        <v>1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0.22</v>
      </c>
      <c r="BP444">
        <v>1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0.27500000000000002</v>
      </c>
      <c r="BW444">
        <v>1</v>
      </c>
      <c r="CV444">
        <v>0</v>
      </c>
      <c r="CW444">
        <f>ROUND(Y444*Source!I672*DO444,7)</f>
        <v>0</v>
      </c>
      <c r="CX444">
        <f>ROUND(Y444*Source!I672,7)</f>
        <v>0</v>
      </c>
      <c r="CY444">
        <f>AB444</f>
        <v>0</v>
      </c>
      <c r="CZ444">
        <f>AF444</f>
        <v>0</v>
      </c>
      <c r="DA444">
        <f>AJ444</f>
        <v>1</v>
      </c>
      <c r="DB444">
        <f>ROUND((ROUND(AT444*CZ444,2)*ROUND(1.25,7)),6)</f>
        <v>0</v>
      </c>
      <c r="DC444">
        <f>ROUND((ROUND(AT444*AG444,2)*ROUND(1.25,7)),6)</f>
        <v>0</v>
      </c>
      <c r="DD444" t="s">
        <v>3</v>
      </c>
      <c r="DE444" t="s">
        <v>3</v>
      </c>
      <c r="DF444">
        <f t="shared" si="159"/>
        <v>0</v>
      </c>
      <c r="DG444">
        <f t="shared" si="151"/>
        <v>0</v>
      </c>
      <c r="DH444">
        <f t="shared" si="141"/>
        <v>0</v>
      </c>
      <c r="DI444">
        <f t="shared" si="142"/>
        <v>0</v>
      </c>
      <c r="DJ444">
        <f>DG444+DH444</f>
        <v>0</v>
      </c>
      <c r="DK444">
        <v>0</v>
      </c>
      <c r="DL444" t="s">
        <v>855</v>
      </c>
      <c r="DM444">
        <v>3</v>
      </c>
      <c r="DN444" t="s">
        <v>848</v>
      </c>
      <c r="DO444">
        <v>1</v>
      </c>
    </row>
    <row r="445" spans="1:119" x14ac:dyDescent="0.2">
      <c r="A445">
        <f>ROW(Source!A672)</f>
        <v>672</v>
      </c>
      <c r="B445">
        <v>32945098</v>
      </c>
      <c r="C445">
        <v>32953540</v>
      </c>
      <c r="D445">
        <v>30529230</v>
      </c>
      <c r="E445">
        <v>1</v>
      </c>
      <c r="F445">
        <v>1</v>
      </c>
      <c r="G445">
        <v>1</v>
      </c>
      <c r="H445">
        <v>2</v>
      </c>
      <c r="I445" t="s">
        <v>948</v>
      </c>
      <c r="J445" t="s">
        <v>949</v>
      </c>
      <c r="K445" t="s">
        <v>950</v>
      </c>
      <c r="L445">
        <v>1368</v>
      </c>
      <c r="N445">
        <v>1011</v>
      </c>
      <c r="O445" t="s">
        <v>854</v>
      </c>
      <c r="P445" t="s">
        <v>854</v>
      </c>
      <c r="Q445">
        <v>1</v>
      </c>
      <c r="W445">
        <v>0</v>
      </c>
      <c r="X445">
        <v>-21182267</v>
      </c>
      <c r="Y445">
        <f>(AT445*ROUND(1.25,7))</f>
        <v>0.9375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1</v>
      </c>
      <c r="AJ445">
        <v>1</v>
      </c>
      <c r="AK445">
        <v>1</v>
      </c>
      <c r="AL445">
        <v>1</v>
      </c>
      <c r="AM445">
        <v>0</v>
      </c>
      <c r="AN445">
        <v>0</v>
      </c>
      <c r="AO445">
        <v>0</v>
      </c>
      <c r="AP445">
        <v>1</v>
      </c>
      <c r="AQ445">
        <v>1</v>
      </c>
      <c r="AR445">
        <v>0</v>
      </c>
      <c r="AS445" t="s">
        <v>3</v>
      </c>
      <c r="AT445">
        <v>0.75</v>
      </c>
      <c r="AU445" t="s">
        <v>520</v>
      </c>
      <c r="AV445">
        <v>1</v>
      </c>
      <c r="AW445">
        <v>2</v>
      </c>
      <c r="AX445">
        <v>32953553</v>
      </c>
      <c r="AY445">
        <v>1</v>
      </c>
      <c r="AZ445">
        <v>0</v>
      </c>
      <c r="BA445">
        <v>445</v>
      </c>
      <c r="BB445">
        <v>1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0.75</v>
      </c>
      <c r="BP445">
        <v>1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0.9375</v>
      </c>
      <c r="BW445">
        <v>1</v>
      </c>
      <c r="CV445">
        <v>0</v>
      </c>
      <c r="CW445">
        <f>ROUND(Y445*Source!I672*DO445,7)</f>
        <v>0</v>
      </c>
      <c r="CX445">
        <f>ROUND(Y445*Source!I672,7)</f>
        <v>0</v>
      </c>
      <c r="CY445">
        <f>AB445</f>
        <v>0</v>
      </c>
      <c r="CZ445">
        <f>AF445</f>
        <v>0</v>
      </c>
      <c r="DA445">
        <f>AJ445</f>
        <v>1</v>
      </c>
      <c r="DB445">
        <f>ROUND((ROUND(AT445*CZ445,2)*ROUND(1.25,7)),6)</f>
        <v>0</v>
      </c>
      <c r="DC445">
        <f>ROUND((ROUND(AT445*AG445,2)*ROUND(1.25,7)),6)</f>
        <v>0</v>
      </c>
      <c r="DD445" t="s">
        <v>3</v>
      </c>
      <c r="DE445" t="s">
        <v>3</v>
      </c>
      <c r="DF445">
        <f t="shared" si="159"/>
        <v>0</v>
      </c>
      <c r="DG445">
        <f t="shared" si="151"/>
        <v>0</v>
      </c>
      <c r="DH445">
        <f t="shared" si="141"/>
        <v>0</v>
      </c>
      <c r="DI445">
        <f t="shared" si="142"/>
        <v>0</v>
      </c>
      <c r="DJ445">
        <f>DG445+DH445</f>
        <v>0</v>
      </c>
      <c r="DK445">
        <v>0</v>
      </c>
      <c r="DL445" t="s">
        <v>855</v>
      </c>
      <c r="DM445">
        <v>3</v>
      </c>
      <c r="DN445" t="s">
        <v>848</v>
      </c>
      <c r="DO445">
        <v>1</v>
      </c>
    </row>
    <row r="446" spans="1:119" x14ac:dyDescent="0.2">
      <c r="A446">
        <f>ROW(Source!A672)</f>
        <v>672</v>
      </c>
      <c r="B446">
        <v>32945098</v>
      </c>
      <c r="C446">
        <v>32953540</v>
      </c>
      <c r="D446">
        <v>30481840</v>
      </c>
      <c r="E446">
        <v>1</v>
      </c>
      <c r="F446">
        <v>1</v>
      </c>
      <c r="G446">
        <v>1</v>
      </c>
      <c r="H446">
        <v>3</v>
      </c>
      <c r="I446" t="s">
        <v>951</v>
      </c>
      <c r="J446" t="s">
        <v>952</v>
      </c>
      <c r="K446" t="s">
        <v>953</v>
      </c>
      <c r="L446">
        <v>1339</v>
      </c>
      <c r="N446">
        <v>1007</v>
      </c>
      <c r="O446" t="s">
        <v>639</v>
      </c>
      <c r="P446" t="s">
        <v>639</v>
      </c>
      <c r="Q446">
        <v>1</v>
      </c>
      <c r="W446">
        <v>0</v>
      </c>
      <c r="X446">
        <v>-2108704274</v>
      </c>
      <c r="Y446">
        <f>AT446</f>
        <v>0.54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1</v>
      </c>
      <c r="AJ446">
        <v>1</v>
      </c>
      <c r="AK446">
        <v>1</v>
      </c>
      <c r="AL446">
        <v>1</v>
      </c>
      <c r="AM446">
        <v>0</v>
      </c>
      <c r="AN446">
        <v>0</v>
      </c>
      <c r="AO446">
        <v>0</v>
      </c>
      <c r="AP446">
        <v>0</v>
      </c>
      <c r="AQ446">
        <v>1</v>
      </c>
      <c r="AR446">
        <v>0</v>
      </c>
      <c r="AS446" t="s">
        <v>3</v>
      </c>
      <c r="AT446">
        <v>0.54</v>
      </c>
      <c r="AU446" t="s">
        <v>3</v>
      </c>
      <c r="AV446">
        <v>0</v>
      </c>
      <c r="AW446">
        <v>2</v>
      </c>
      <c r="AX446">
        <v>32953554</v>
      </c>
      <c r="AY446">
        <v>1</v>
      </c>
      <c r="AZ446">
        <v>0</v>
      </c>
      <c r="BA446">
        <v>446</v>
      </c>
      <c r="BB446">
        <v>1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CV446">
        <v>0</v>
      </c>
      <c r="CW446">
        <v>0</v>
      </c>
      <c r="CX446">
        <f>ROUND(Y446*Source!I672,7)</f>
        <v>0</v>
      </c>
      <c r="CY446">
        <f>AA446</f>
        <v>0</v>
      </c>
      <c r="CZ446">
        <f>AE446</f>
        <v>0</v>
      </c>
      <c r="DA446">
        <f>AI446</f>
        <v>1</v>
      </c>
      <c r="DB446">
        <f>ROUND(ROUND(AT446*CZ446,2),6)</f>
        <v>0</v>
      </c>
      <c r="DC446">
        <f>ROUND(ROUND(AT446*AG446,2),6)</f>
        <v>0</v>
      </c>
      <c r="DD446" t="s">
        <v>3</v>
      </c>
      <c r="DE446" t="s">
        <v>3</v>
      </c>
      <c r="DF446">
        <f t="shared" si="159"/>
        <v>0</v>
      </c>
      <c r="DG446">
        <f t="shared" si="151"/>
        <v>0</v>
      </c>
      <c r="DH446">
        <f t="shared" si="141"/>
        <v>0</v>
      </c>
      <c r="DI446">
        <f t="shared" si="142"/>
        <v>0</v>
      </c>
      <c r="DJ446">
        <f>DF446</f>
        <v>0</v>
      </c>
      <c r="DK446">
        <v>0</v>
      </c>
      <c r="DL446" t="s">
        <v>3</v>
      </c>
      <c r="DM446">
        <v>0</v>
      </c>
      <c r="DN446" t="s">
        <v>3</v>
      </c>
      <c r="DO446">
        <v>0</v>
      </c>
    </row>
    <row r="447" spans="1:119" x14ac:dyDescent="0.2">
      <c r="A447">
        <f>ROW(Source!A672)</f>
        <v>672</v>
      </c>
      <c r="B447">
        <v>32945098</v>
      </c>
      <c r="C447">
        <v>32953540</v>
      </c>
      <c r="D447">
        <v>30412301</v>
      </c>
      <c r="E447">
        <v>112</v>
      </c>
      <c r="F447">
        <v>1</v>
      </c>
      <c r="G447">
        <v>1</v>
      </c>
      <c r="H447">
        <v>3</v>
      </c>
      <c r="I447" t="s">
        <v>282</v>
      </c>
      <c r="J447" t="s">
        <v>3</v>
      </c>
      <c r="K447" t="s">
        <v>283</v>
      </c>
      <c r="L447">
        <v>1348</v>
      </c>
      <c r="N447">
        <v>1009</v>
      </c>
      <c r="O447" t="s">
        <v>33</v>
      </c>
      <c r="P447" t="s">
        <v>33</v>
      </c>
      <c r="Q447">
        <v>1000</v>
      </c>
      <c r="W447">
        <v>0</v>
      </c>
      <c r="X447">
        <v>1880203204</v>
      </c>
      <c r="Y447">
        <f>AT447</f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1</v>
      </c>
      <c r="AJ447">
        <v>1</v>
      </c>
      <c r="AK447">
        <v>1</v>
      </c>
      <c r="AL447">
        <v>1</v>
      </c>
      <c r="AM447">
        <v>0</v>
      </c>
      <c r="AN447">
        <v>1</v>
      </c>
      <c r="AO447">
        <v>0</v>
      </c>
      <c r="AP447">
        <v>0</v>
      </c>
      <c r="AQ447">
        <v>0</v>
      </c>
      <c r="AR447">
        <v>0</v>
      </c>
      <c r="AS447" t="s">
        <v>3</v>
      </c>
      <c r="AT447">
        <v>0</v>
      </c>
      <c r="AU447" t="s">
        <v>3</v>
      </c>
      <c r="AV447">
        <v>0</v>
      </c>
      <c r="AW447">
        <v>2</v>
      </c>
      <c r="AX447">
        <v>32953555</v>
      </c>
      <c r="AY447">
        <v>1</v>
      </c>
      <c r="AZ447">
        <v>0</v>
      </c>
      <c r="BA447">
        <v>447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CV447">
        <v>0</v>
      </c>
      <c r="CW447">
        <v>0</v>
      </c>
      <c r="CX447">
        <f>ROUND(Y447*Source!I672,7)</f>
        <v>0</v>
      </c>
      <c r="CY447">
        <f>AA447</f>
        <v>0</v>
      </c>
      <c r="CZ447">
        <f>AE447</f>
        <v>0</v>
      </c>
      <c r="DA447">
        <f>AI447</f>
        <v>1</v>
      </c>
      <c r="DB447">
        <f>ROUND(ROUND(AT447*CZ447,2),6)</f>
        <v>0</v>
      </c>
      <c r="DC447">
        <f>ROUND(ROUND(AT447*AG447,2),6)</f>
        <v>0</v>
      </c>
      <c r="DD447" t="s">
        <v>3</v>
      </c>
      <c r="DE447" t="s">
        <v>3</v>
      </c>
      <c r="DF447">
        <f t="shared" si="159"/>
        <v>0</v>
      </c>
      <c r="DG447">
        <f t="shared" si="151"/>
        <v>0</v>
      </c>
      <c r="DH447">
        <f t="shared" si="141"/>
        <v>0</v>
      </c>
      <c r="DI447">
        <f t="shared" si="142"/>
        <v>0</v>
      </c>
      <c r="DJ447">
        <f>DF447</f>
        <v>0</v>
      </c>
      <c r="DK447">
        <v>0</v>
      </c>
      <c r="DL447" t="s">
        <v>3</v>
      </c>
      <c r="DM447">
        <v>0</v>
      </c>
      <c r="DN447" t="s">
        <v>3</v>
      </c>
      <c r="DO447">
        <v>0</v>
      </c>
    </row>
    <row r="448" spans="1:119" x14ac:dyDescent="0.2">
      <c r="A448">
        <f>ROW(Source!A672)</f>
        <v>672</v>
      </c>
      <c r="B448">
        <v>32945098</v>
      </c>
      <c r="C448">
        <v>32953540</v>
      </c>
      <c r="D448">
        <v>30414724</v>
      </c>
      <c r="E448">
        <v>112</v>
      </c>
      <c r="F448">
        <v>1</v>
      </c>
      <c r="G448">
        <v>1</v>
      </c>
      <c r="H448">
        <v>3</v>
      </c>
      <c r="I448" t="s">
        <v>285</v>
      </c>
      <c r="J448" t="s">
        <v>3</v>
      </c>
      <c r="K448" t="s">
        <v>191</v>
      </c>
      <c r="L448">
        <v>1348</v>
      </c>
      <c r="N448">
        <v>1009</v>
      </c>
      <c r="O448" t="s">
        <v>33</v>
      </c>
      <c r="P448" t="s">
        <v>33</v>
      </c>
      <c r="Q448">
        <v>1000</v>
      </c>
      <c r="W448">
        <v>0</v>
      </c>
      <c r="X448">
        <v>-1212923053</v>
      </c>
      <c r="Y448">
        <f>AT448</f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1</v>
      </c>
      <c r="AJ448">
        <v>1</v>
      </c>
      <c r="AK448">
        <v>1</v>
      </c>
      <c r="AL448">
        <v>1</v>
      </c>
      <c r="AM448">
        <v>0</v>
      </c>
      <c r="AN448">
        <v>1</v>
      </c>
      <c r="AO448">
        <v>0</v>
      </c>
      <c r="AP448">
        <v>0</v>
      </c>
      <c r="AQ448">
        <v>0</v>
      </c>
      <c r="AR448">
        <v>0</v>
      </c>
      <c r="AS448" t="s">
        <v>3</v>
      </c>
      <c r="AT448">
        <v>0</v>
      </c>
      <c r="AU448" t="s">
        <v>3</v>
      </c>
      <c r="AV448">
        <v>0</v>
      </c>
      <c r="AW448">
        <v>2</v>
      </c>
      <c r="AX448">
        <v>32953556</v>
      </c>
      <c r="AY448">
        <v>1</v>
      </c>
      <c r="AZ448">
        <v>0</v>
      </c>
      <c r="BA448">
        <v>448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CV448">
        <v>0</v>
      </c>
      <c r="CW448">
        <v>0</v>
      </c>
      <c r="CX448">
        <f>ROUND(Y448*Source!I672,7)</f>
        <v>0</v>
      </c>
      <c r="CY448">
        <f>AA448</f>
        <v>0</v>
      </c>
      <c r="CZ448">
        <f>AE448</f>
        <v>0</v>
      </c>
      <c r="DA448">
        <f>AI448</f>
        <v>1</v>
      </c>
      <c r="DB448">
        <f>ROUND(ROUND(AT448*CZ448,2),6)</f>
        <v>0</v>
      </c>
      <c r="DC448">
        <f>ROUND(ROUND(AT448*AG448,2),6)</f>
        <v>0</v>
      </c>
      <c r="DD448" t="s">
        <v>3</v>
      </c>
      <c r="DE448" t="s">
        <v>3</v>
      </c>
      <c r="DF448">
        <f t="shared" si="159"/>
        <v>0</v>
      </c>
      <c r="DG448">
        <f t="shared" si="151"/>
        <v>0</v>
      </c>
      <c r="DH448">
        <f t="shared" si="141"/>
        <v>0</v>
      </c>
      <c r="DI448">
        <f t="shared" si="142"/>
        <v>0</v>
      </c>
      <c r="DJ448">
        <f>DF448</f>
        <v>0</v>
      </c>
      <c r="DK448">
        <v>0</v>
      </c>
      <c r="DL448" t="s">
        <v>3</v>
      </c>
      <c r="DM448">
        <v>0</v>
      </c>
      <c r="DN448" t="s">
        <v>3</v>
      </c>
      <c r="DO448">
        <v>0</v>
      </c>
    </row>
    <row r="449" spans="1:119" x14ac:dyDescent="0.2">
      <c r="A449">
        <f>ROW(Source!A677)</f>
        <v>677</v>
      </c>
      <c r="B449">
        <v>32945098</v>
      </c>
      <c r="C449">
        <v>32953561</v>
      </c>
      <c r="D449">
        <v>25847998</v>
      </c>
      <c r="E449">
        <v>112</v>
      </c>
      <c r="F449">
        <v>1</v>
      </c>
      <c r="G449">
        <v>1</v>
      </c>
      <c r="H449">
        <v>1</v>
      </c>
      <c r="I449" t="s">
        <v>960</v>
      </c>
      <c r="J449" t="s">
        <v>3</v>
      </c>
      <c r="K449" t="s">
        <v>961</v>
      </c>
      <c r="L449">
        <v>1191</v>
      </c>
      <c r="N449">
        <v>1013</v>
      </c>
      <c r="O449" t="s">
        <v>848</v>
      </c>
      <c r="P449" t="s">
        <v>848</v>
      </c>
      <c r="Q449">
        <v>1</v>
      </c>
      <c r="W449">
        <v>0</v>
      </c>
      <c r="X449">
        <v>32079103</v>
      </c>
      <c r="Y449">
        <f>(AT449*ROUND(1.15,7))</f>
        <v>45.97699999999999</v>
      </c>
      <c r="AA449">
        <v>0</v>
      </c>
      <c r="AB449">
        <v>0</v>
      </c>
      <c r="AC449">
        <v>0</v>
      </c>
      <c r="AD449">
        <v>452.07</v>
      </c>
      <c r="AE449">
        <v>0</v>
      </c>
      <c r="AF449">
        <v>0</v>
      </c>
      <c r="AG449">
        <v>0</v>
      </c>
      <c r="AH449">
        <v>452.07</v>
      </c>
      <c r="AI449">
        <v>1</v>
      </c>
      <c r="AJ449">
        <v>1</v>
      </c>
      <c r="AK449">
        <v>1</v>
      </c>
      <c r="AL449">
        <v>1</v>
      </c>
      <c r="AM449">
        <v>-2</v>
      </c>
      <c r="AN449">
        <v>0</v>
      </c>
      <c r="AO449">
        <v>0</v>
      </c>
      <c r="AP449">
        <v>1</v>
      </c>
      <c r="AQ449">
        <v>1</v>
      </c>
      <c r="AR449">
        <v>0</v>
      </c>
      <c r="AS449" t="s">
        <v>3</v>
      </c>
      <c r="AT449">
        <v>39.979999999999997</v>
      </c>
      <c r="AU449" t="s">
        <v>521</v>
      </c>
      <c r="AV449">
        <v>1</v>
      </c>
      <c r="AW449">
        <v>2</v>
      </c>
      <c r="AX449">
        <v>32953571</v>
      </c>
      <c r="AY449">
        <v>2</v>
      </c>
      <c r="AZ449">
        <v>131072</v>
      </c>
      <c r="BA449">
        <v>449</v>
      </c>
      <c r="BB449">
        <v>1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18073.758599999997</v>
      </c>
      <c r="BN449">
        <v>39.979999999999997</v>
      </c>
      <c r="BO449">
        <v>0</v>
      </c>
      <c r="BP449">
        <v>1</v>
      </c>
      <c r="BQ449">
        <v>0</v>
      </c>
      <c r="BR449">
        <v>0</v>
      </c>
      <c r="BS449">
        <v>0</v>
      </c>
      <c r="BT449">
        <v>20784.822389999994</v>
      </c>
      <c r="BU449">
        <v>45.97699999999999</v>
      </c>
      <c r="BV449">
        <v>0</v>
      </c>
      <c r="BW449">
        <v>1</v>
      </c>
      <c r="CU449">
        <f>ROUND(AT449*Source!I677*AH449*AL449,2)</f>
        <v>0</v>
      </c>
      <c r="CV449">
        <f>ROUND(Y449*Source!I677,7)</f>
        <v>0</v>
      </c>
      <c r="CW449">
        <v>0</v>
      </c>
      <c r="CX449">
        <f>ROUND(Y449*Source!I677,7)</f>
        <v>0</v>
      </c>
      <c r="CY449">
        <f>AD449</f>
        <v>452.07</v>
      </c>
      <c r="CZ449">
        <f>AH449</f>
        <v>452.07</v>
      </c>
      <c r="DA449">
        <f>AL449</f>
        <v>1</v>
      </c>
      <c r="DB449">
        <f>ROUND((ROUND(AT449*CZ449,2)*ROUND(1.15,7)),6)</f>
        <v>20784.824000000001</v>
      </c>
      <c r="DC449">
        <f>ROUND((ROUND(AT449*AG449,2)*ROUND(1.15,7)),6)</f>
        <v>0</v>
      </c>
      <c r="DD449" t="s">
        <v>3</v>
      </c>
      <c r="DE449" t="s">
        <v>3</v>
      </c>
      <c r="DF449">
        <f t="shared" si="159"/>
        <v>0</v>
      </c>
      <c r="DG449">
        <f t="shared" si="151"/>
        <v>0</v>
      </c>
      <c r="DH449">
        <f t="shared" ref="DH449:DH512" si="160">ROUND(ROUND(AG449,2)*CX449,2)</f>
        <v>0</v>
      </c>
      <c r="DI449">
        <f t="shared" ref="DI449:DI512" si="161">ROUND(ROUND(AH449,2)*CX449,2)</f>
        <v>0</v>
      </c>
      <c r="DJ449">
        <f>DI449</f>
        <v>0</v>
      </c>
      <c r="DK449">
        <v>1</v>
      </c>
      <c r="DL449" t="s">
        <v>3</v>
      </c>
      <c r="DM449">
        <v>0</v>
      </c>
      <c r="DN449" t="s">
        <v>3</v>
      </c>
      <c r="DO449">
        <v>0</v>
      </c>
    </row>
    <row r="450" spans="1:119" x14ac:dyDescent="0.2">
      <c r="A450">
        <f>ROW(Source!A677)</f>
        <v>677</v>
      </c>
      <c r="B450">
        <v>32945098</v>
      </c>
      <c r="C450">
        <v>32953561</v>
      </c>
      <c r="D450">
        <v>25847946</v>
      </c>
      <c r="E450">
        <v>112</v>
      </c>
      <c r="F450">
        <v>1</v>
      </c>
      <c r="G450">
        <v>1</v>
      </c>
      <c r="H450">
        <v>1</v>
      </c>
      <c r="I450" t="s">
        <v>849</v>
      </c>
      <c r="J450" t="s">
        <v>3</v>
      </c>
      <c r="K450" t="s">
        <v>850</v>
      </c>
      <c r="L450">
        <v>1191</v>
      </c>
      <c r="N450">
        <v>1013</v>
      </c>
      <c r="O450" t="s">
        <v>848</v>
      </c>
      <c r="P450" t="s">
        <v>848</v>
      </c>
      <c r="Q450">
        <v>1</v>
      </c>
      <c r="W450">
        <v>0</v>
      </c>
      <c r="X450">
        <v>-1417349443</v>
      </c>
      <c r="Y450">
        <f>(AT450*ROUND(1.25,7))</f>
        <v>0.13750000000000001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1</v>
      </c>
      <c r="AJ450">
        <v>1</v>
      </c>
      <c r="AK450">
        <v>1</v>
      </c>
      <c r="AL450">
        <v>1</v>
      </c>
      <c r="AM450">
        <v>-2</v>
      </c>
      <c r="AN450">
        <v>0</v>
      </c>
      <c r="AO450">
        <v>0</v>
      </c>
      <c r="AP450">
        <v>1</v>
      </c>
      <c r="AQ450">
        <v>1</v>
      </c>
      <c r="AR450">
        <v>0</v>
      </c>
      <c r="AS450" t="s">
        <v>3</v>
      </c>
      <c r="AT450">
        <v>0.11</v>
      </c>
      <c r="AU450" t="s">
        <v>520</v>
      </c>
      <c r="AV450">
        <v>2</v>
      </c>
      <c r="AW450">
        <v>2</v>
      </c>
      <c r="AX450">
        <v>32953572</v>
      </c>
      <c r="AY450">
        <v>1</v>
      </c>
      <c r="AZ450">
        <v>0</v>
      </c>
      <c r="BA450">
        <v>450</v>
      </c>
      <c r="BB450">
        <v>1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CV450">
        <v>0</v>
      </c>
      <c r="CW450">
        <v>0</v>
      </c>
      <c r="CX450">
        <f>ROUND(Y450*Source!I677,7)</f>
        <v>0</v>
      </c>
      <c r="CY450">
        <f>AD450</f>
        <v>0</v>
      </c>
      <c r="CZ450">
        <f>AH450</f>
        <v>0</v>
      </c>
      <c r="DA450">
        <f>AL450</f>
        <v>1</v>
      </c>
      <c r="DB450">
        <f>ROUND((ROUND(AT450*CZ450,2)*ROUND(1.25,7)),6)</f>
        <v>0</v>
      </c>
      <c r="DC450">
        <f>ROUND((ROUND(AT450*AG450,2)*ROUND(1.25,7)),6)</f>
        <v>0</v>
      </c>
      <c r="DD450" t="s">
        <v>3</v>
      </c>
      <c r="DE450" t="s">
        <v>3</v>
      </c>
      <c r="DF450">
        <f t="shared" si="159"/>
        <v>0</v>
      </c>
      <c r="DG450">
        <f t="shared" si="151"/>
        <v>0</v>
      </c>
      <c r="DH450">
        <f t="shared" si="160"/>
        <v>0</v>
      </c>
      <c r="DI450">
        <f t="shared" si="161"/>
        <v>0</v>
      </c>
      <c r="DJ450">
        <f>DI450</f>
        <v>0</v>
      </c>
      <c r="DK450">
        <v>0</v>
      </c>
      <c r="DL450" t="s">
        <v>3</v>
      </c>
      <c r="DM450">
        <v>0</v>
      </c>
      <c r="DN450" t="s">
        <v>3</v>
      </c>
      <c r="DO450">
        <v>0</v>
      </c>
    </row>
    <row r="451" spans="1:119" x14ac:dyDescent="0.2">
      <c r="A451">
        <f>ROW(Source!A677)</f>
        <v>677</v>
      </c>
      <c r="B451">
        <v>32945098</v>
      </c>
      <c r="C451">
        <v>32953561</v>
      </c>
      <c r="D451">
        <v>30529124</v>
      </c>
      <c r="E451">
        <v>1</v>
      </c>
      <c r="F451">
        <v>1</v>
      </c>
      <c r="G451">
        <v>1</v>
      </c>
      <c r="H451">
        <v>2</v>
      </c>
      <c r="I451" t="s">
        <v>905</v>
      </c>
      <c r="J451" t="s">
        <v>906</v>
      </c>
      <c r="K451" t="s">
        <v>907</v>
      </c>
      <c r="L451">
        <v>1368</v>
      </c>
      <c r="N451">
        <v>1011</v>
      </c>
      <c r="O451" t="s">
        <v>854</v>
      </c>
      <c r="P451" t="s">
        <v>854</v>
      </c>
      <c r="Q451">
        <v>1</v>
      </c>
      <c r="W451">
        <v>0</v>
      </c>
      <c r="X451">
        <v>-1362334293</v>
      </c>
      <c r="Y451">
        <f>(AT451*ROUND(1.25,7))</f>
        <v>1.2500000000000001E-2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1</v>
      </c>
      <c r="AJ451">
        <v>1</v>
      </c>
      <c r="AK451">
        <v>1</v>
      </c>
      <c r="AL451">
        <v>1</v>
      </c>
      <c r="AM451">
        <v>0</v>
      </c>
      <c r="AN451">
        <v>0</v>
      </c>
      <c r="AO451">
        <v>0</v>
      </c>
      <c r="AP451">
        <v>1</v>
      </c>
      <c r="AQ451">
        <v>1</v>
      </c>
      <c r="AR451">
        <v>0</v>
      </c>
      <c r="AS451" t="s">
        <v>3</v>
      </c>
      <c r="AT451">
        <v>0.01</v>
      </c>
      <c r="AU451" t="s">
        <v>520</v>
      </c>
      <c r="AV451">
        <v>1</v>
      </c>
      <c r="AW451">
        <v>2</v>
      </c>
      <c r="AX451">
        <v>32953573</v>
      </c>
      <c r="AY451">
        <v>1</v>
      </c>
      <c r="AZ451">
        <v>0</v>
      </c>
      <c r="BA451">
        <v>451</v>
      </c>
      <c r="BB451">
        <v>1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0.01</v>
      </c>
      <c r="BP451">
        <v>1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1.2500000000000001E-2</v>
      </c>
      <c r="BW451">
        <v>1</v>
      </c>
      <c r="CV451">
        <v>0</v>
      </c>
      <c r="CW451">
        <f>ROUND(Y451*Source!I677*DO451,7)</f>
        <v>0</v>
      </c>
      <c r="CX451">
        <f>ROUND(Y451*Source!I677,7)</f>
        <v>0</v>
      </c>
      <c r="CY451">
        <f>AB451</f>
        <v>0</v>
      </c>
      <c r="CZ451">
        <f>AF451</f>
        <v>0</v>
      </c>
      <c r="DA451">
        <f>AJ451</f>
        <v>1</v>
      </c>
      <c r="DB451">
        <f>ROUND((ROUND(AT451*CZ451,2)*ROUND(1.25,7)),6)</f>
        <v>0</v>
      </c>
      <c r="DC451">
        <f>ROUND((ROUND(AT451*AG451,2)*ROUND(1.25,7)),6)</f>
        <v>0</v>
      </c>
      <c r="DD451" t="s">
        <v>3</v>
      </c>
      <c r="DE451" t="s">
        <v>3</v>
      </c>
      <c r="DF451">
        <f t="shared" si="159"/>
        <v>0</v>
      </c>
      <c r="DG451">
        <f t="shared" si="151"/>
        <v>0</v>
      </c>
      <c r="DH451">
        <f t="shared" si="160"/>
        <v>0</v>
      </c>
      <c r="DI451">
        <f t="shared" si="161"/>
        <v>0</v>
      </c>
      <c r="DJ451">
        <f>DG451+DH451</f>
        <v>0</v>
      </c>
      <c r="DK451">
        <v>0</v>
      </c>
      <c r="DL451" t="s">
        <v>855</v>
      </c>
      <c r="DM451">
        <v>3</v>
      </c>
      <c r="DN451" t="s">
        <v>848</v>
      </c>
      <c r="DO451">
        <v>1</v>
      </c>
    </row>
    <row r="452" spans="1:119" x14ac:dyDescent="0.2">
      <c r="A452">
        <f>ROW(Source!A677)</f>
        <v>677</v>
      </c>
      <c r="B452">
        <v>32945098</v>
      </c>
      <c r="C452">
        <v>32953561</v>
      </c>
      <c r="D452">
        <v>30529825</v>
      </c>
      <c r="E452">
        <v>1</v>
      </c>
      <c r="F452">
        <v>1</v>
      </c>
      <c r="G452">
        <v>1</v>
      </c>
      <c r="H452">
        <v>2</v>
      </c>
      <c r="I452" t="s">
        <v>858</v>
      </c>
      <c r="J452" t="s">
        <v>859</v>
      </c>
      <c r="K452" t="s">
        <v>860</v>
      </c>
      <c r="L452">
        <v>1368</v>
      </c>
      <c r="N452">
        <v>1011</v>
      </c>
      <c r="O452" t="s">
        <v>854</v>
      </c>
      <c r="P452" t="s">
        <v>854</v>
      </c>
      <c r="Q452">
        <v>1</v>
      </c>
      <c r="W452">
        <v>0</v>
      </c>
      <c r="X452">
        <v>1032761012</v>
      </c>
      <c r="Y452">
        <f>(AT452*ROUND(1.25,7))</f>
        <v>0.125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1</v>
      </c>
      <c r="AJ452">
        <v>1</v>
      </c>
      <c r="AK452">
        <v>1</v>
      </c>
      <c r="AL452">
        <v>1</v>
      </c>
      <c r="AM452">
        <v>0</v>
      </c>
      <c r="AN452">
        <v>0</v>
      </c>
      <c r="AO452">
        <v>0</v>
      </c>
      <c r="AP452">
        <v>1</v>
      </c>
      <c r="AQ452">
        <v>1</v>
      </c>
      <c r="AR452">
        <v>0</v>
      </c>
      <c r="AS452" t="s">
        <v>3</v>
      </c>
      <c r="AT452">
        <v>0.1</v>
      </c>
      <c r="AU452" t="s">
        <v>520</v>
      </c>
      <c r="AV452">
        <v>1</v>
      </c>
      <c r="AW452">
        <v>2</v>
      </c>
      <c r="AX452">
        <v>32953574</v>
      </c>
      <c r="AY452">
        <v>1</v>
      </c>
      <c r="AZ452">
        <v>0</v>
      </c>
      <c r="BA452">
        <v>452</v>
      </c>
      <c r="BB452">
        <v>1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0.1</v>
      </c>
      <c r="BP452">
        <v>1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0.125</v>
      </c>
      <c r="BW452">
        <v>1</v>
      </c>
      <c r="CV452">
        <v>0</v>
      </c>
      <c r="CW452">
        <f>ROUND(Y452*Source!I677*DO452,7)</f>
        <v>0</v>
      </c>
      <c r="CX452">
        <f>ROUND(Y452*Source!I677,7)</f>
        <v>0</v>
      </c>
      <c r="CY452">
        <f>AB452</f>
        <v>0</v>
      </c>
      <c r="CZ452">
        <f>AF452</f>
        <v>0</v>
      </c>
      <c r="DA452">
        <f>AJ452</f>
        <v>1</v>
      </c>
      <c r="DB452">
        <f>ROUND((ROUND(AT452*CZ452,2)*ROUND(1.25,7)),6)</f>
        <v>0</v>
      </c>
      <c r="DC452">
        <f>ROUND((ROUND(AT452*AG452,2)*ROUND(1.25,7)),6)</f>
        <v>0</v>
      </c>
      <c r="DD452" t="s">
        <v>3</v>
      </c>
      <c r="DE452" t="s">
        <v>3</v>
      </c>
      <c r="DF452">
        <f t="shared" si="159"/>
        <v>0</v>
      </c>
      <c r="DG452">
        <f t="shared" si="151"/>
        <v>0</v>
      </c>
      <c r="DH452">
        <f t="shared" si="160"/>
        <v>0</v>
      </c>
      <c r="DI452">
        <f t="shared" si="161"/>
        <v>0</v>
      </c>
      <c r="DJ452">
        <f>DG452+DH452</f>
        <v>0</v>
      </c>
      <c r="DK452">
        <v>0</v>
      </c>
      <c r="DL452" t="s">
        <v>861</v>
      </c>
      <c r="DM452">
        <v>4</v>
      </c>
      <c r="DN452" t="s">
        <v>848</v>
      </c>
      <c r="DO452">
        <v>1</v>
      </c>
    </row>
    <row r="453" spans="1:119" x14ac:dyDescent="0.2">
      <c r="A453">
        <f>ROW(Source!A677)</f>
        <v>677</v>
      </c>
      <c r="B453">
        <v>32945098</v>
      </c>
      <c r="C453">
        <v>32953561</v>
      </c>
      <c r="D453">
        <v>30484041</v>
      </c>
      <c r="E453">
        <v>1</v>
      </c>
      <c r="F453">
        <v>1</v>
      </c>
      <c r="G453">
        <v>1</v>
      </c>
      <c r="H453">
        <v>3</v>
      </c>
      <c r="I453" t="s">
        <v>888</v>
      </c>
      <c r="J453" t="s">
        <v>889</v>
      </c>
      <c r="K453" t="s">
        <v>890</v>
      </c>
      <c r="L453">
        <v>1327</v>
      </c>
      <c r="N453">
        <v>1005</v>
      </c>
      <c r="O453" t="s">
        <v>64</v>
      </c>
      <c r="P453" t="s">
        <v>64</v>
      </c>
      <c r="Q453">
        <v>1</v>
      </c>
      <c r="W453">
        <v>0</v>
      </c>
      <c r="X453">
        <v>900772405</v>
      </c>
      <c r="Y453">
        <f t="shared" ref="Y453:Y469" si="162">AT453</f>
        <v>0.84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1</v>
      </c>
      <c r="AJ453">
        <v>1</v>
      </c>
      <c r="AK453">
        <v>1</v>
      </c>
      <c r="AL453">
        <v>1</v>
      </c>
      <c r="AM453">
        <v>0</v>
      </c>
      <c r="AN453">
        <v>0</v>
      </c>
      <c r="AO453">
        <v>0</v>
      </c>
      <c r="AP453">
        <v>0</v>
      </c>
      <c r="AQ453">
        <v>1</v>
      </c>
      <c r="AR453">
        <v>0</v>
      </c>
      <c r="AS453" t="s">
        <v>3</v>
      </c>
      <c r="AT453">
        <v>0.84</v>
      </c>
      <c r="AU453" t="s">
        <v>3</v>
      </c>
      <c r="AV453">
        <v>0</v>
      </c>
      <c r="AW453">
        <v>2</v>
      </c>
      <c r="AX453">
        <v>32953575</v>
      </c>
      <c r="AY453">
        <v>1</v>
      </c>
      <c r="AZ453">
        <v>0</v>
      </c>
      <c r="BA453">
        <v>453</v>
      </c>
      <c r="BB453">
        <v>1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CV453">
        <v>0</v>
      </c>
      <c r="CW453">
        <v>0</v>
      </c>
      <c r="CX453">
        <f>ROUND(Y453*Source!I677,7)</f>
        <v>0</v>
      </c>
      <c r="CY453">
        <f>AA453</f>
        <v>0</v>
      </c>
      <c r="CZ453">
        <f>AE453</f>
        <v>0</v>
      </c>
      <c r="DA453">
        <f>AI453</f>
        <v>1</v>
      </c>
      <c r="DB453">
        <f t="shared" ref="DB453:DB469" si="163">ROUND(ROUND(AT453*CZ453,2),6)</f>
        <v>0</v>
      </c>
      <c r="DC453">
        <f t="shared" ref="DC453:DC469" si="164">ROUND(ROUND(AT453*AG453,2),6)</f>
        <v>0</v>
      </c>
      <c r="DD453" t="s">
        <v>3</v>
      </c>
      <c r="DE453" t="s">
        <v>3</v>
      </c>
      <c r="DF453">
        <f t="shared" si="159"/>
        <v>0</v>
      </c>
      <c r="DG453">
        <f t="shared" si="151"/>
        <v>0</v>
      </c>
      <c r="DH453">
        <f t="shared" si="160"/>
        <v>0</v>
      </c>
      <c r="DI453">
        <f t="shared" si="161"/>
        <v>0</v>
      </c>
      <c r="DJ453">
        <f>DF453</f>
        <v>0</v>
      </c>
      <c r="DK453">
        <v>0</v>
      </c>
      <c r="DL453" t="s">
        <v>3</v>
      </c>
      <c r="DM453">
        <v>0</v>
      </c>
      <c r="DN453" t="s">
        <v>3</v>
      </c>
      <c r="DO453">
        <v>0</v>
      </c>
    </row>
    <row r="454" spans="1:119" x14ac:dyDescent="0.2">
      <c r="A454">
        <f>ROW(Source!A677)</f>
        <v>677</v>
      </c>
      <c r="B454">
        <v>32945098</v>
      </c>
      <c r="C454">
        <v>32953561</v>
      </c>
      <c r="D454">
        <v>30484388</v>
      </c>
      <c r="E454">
        <v>1</v>
      </c>
      <c r="F454">
        <v>1</v>
      </c>
      <c r="G454">
        <v>1</v>
      </c>
      <c r="H454">
        <v>3</v>
      </c>
      <c r="I454" t="s">
        <v>877</v>
      </c>
      <c r="J454" t="s">
        <v>878</v>
      </c>
      <c r="K454" t="s">
        <v>879</v>
      </c>
      <c r="L454">
        <v>1346</v>
      </c>
      <c r="N454">
        <v>1009</v>
      </c>
      <c r="O454" t="s">
        <v>68</v>
      </c>
      <c r="P454" t="s">
        <v>68</v>
      </c>
      <c r="Q454">
        <v>1</v>
      </c>
      <c r="W454">
        <v>0</v>
      </c>
      <c r="X454">
        <v>1826362753</v>
      </c>
      <c r="Y454">
        <f t="shared" si="162"/>
        <v>0.31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1</v>
      </c>
      <c r="AJ454">
        <v>1</v>
      </c>
      <c r="AK454">
        <v>1</v>
      </c>
      <c r="AL454">
        <v>1</v>
      </c>
      <c r="AM454">
        <v>0</v>
      </c>
      <c r="AN454">
        <v>0</v>
      </c>
      <c r="AO454">
        <v>0</v>
      </c>
      <c r="AP454">
        <v>0</v>
      </c>
      <c r="AQ454">
        <v>1</v>
      </c>
      <c r="AR454">
        <v>0</v>
      </c>
      <c r="AS454" t="s">
        <v>3</v>
      </c>
      <c r="AT454">
        <v>0.31</v>
      </c>
      <c r="AU454" t="s">
        <v>3</v>
      </c>
      <c r="AV454">
        <v>0</v>
      </c>
      <c r="AW454">
        <v>2</v>
      </c>
      <c r="AX454">
        <v>32953576</v>
      </c>
      <c r="AY454">
        <v>1</v>
      </c>
      <c r="AZ454">
        <v>0</v>
      </c>
      <c r="BA454">
        <v>454</v>
      </c>
      <c r="BB454">
        <v>1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CV454">
        <v>0</v>
      </c>
      <c r="CW454">
        <v>0</v>
      </c>
      <c r="CX454">
        <f>ROUND(Y454*Source!I677,7)</f>
        <v>0</v>
      </c>
      <c r="CY454">
        <f>AA454</f>
        <v>0</v>
      </c>
      <c r="CZ454">
        <f>AE454</f>
        <v>0</v>
      </c>
      <c r="DA454">
        <f>AI454</f>
        <v>1</v>
      </c>
      <c r="DB454">
        <f t="shared" si="163"/>
        <v>0</v>
      </c>
      <c r="DC454">
        <f t="shared" si="164"/>
        <v>0</v>
      </c>
      <c r="DD454" t="s">
        <v>3</v>
      </c>
      <c r="DE454" t="s">
        <v>3</v>
      </c>
      <c r="DF454">
        <f t="shared" si="159"/>
        <v>0</v>
      </c>
      <c r="DG454">
        <f t="shared" si="151"/>
        <v>0</v>
      </c>
      <c r="DH454">
        <f t="shared" si="160"/>
        <v>0</v>
      </c>
      <c r="DI454">
        <f t="shared" si="161"/>
        <v>0</v>
      </c>
      <c r="DJ454">
        <f>DF454</f>
        <v>0</v>
      </c>
      <c r="DK454">
        <v>0</v>
      </c>
      <c r="DL454" t="s">
        <v>3</v>
      </c>
      <c r="DM454">
        <v>0</v>
      </c>
      <c r="DN454" t="s">
        <v>3</v>
      </c>
      <c r="DO454">
        <v>0</v>
      </c>
    </row>
    <row r="455" spans="1:119" x14ac:dyDescent="0.2">
      <c r="A455">
        <f>ROW(Source!A677)</f>
        <v>677</v>
      </c>
      <c r="B455">
        <v>32945098</v>
      </c>
      <c r="C455">
        <v>32953561</v>
      </c>
      <c r="D455">
        <v>30414685</v>
      </c>
      <c r="E455">
        <v>112</v>
      </c>
      <c r="F455">
        <v>1</v>
      </c>
      <c r="G455">
        <v>1</v>
      </c>
      <c r="H455">
        <v>3</v>
      </c>
      <c r="I455" t="s">
        <v>187</v>
      </c>
      <c r="J455" t="s">
        <v>3</v>
      </c>
      <c r="K455" t="s">
        <v>188</v>
      </c>
      <c r="L455">
        <v>1348</v>
      </c>
      <c r="N455">
        <v>1009</v>
      </c>
      <c r="O455" t="s">
        <v>33</v>
      </c>
      <c r="P455" t="s">
        <v>33</v>
      </c>
      <c r="Q455">
        <v>1000</v>
      </c>
      <c r="W455">
        <v>0</v>
      </c>
      <c r="X455">
        <v>1853111044</v>
      </c>
      <c r="Y455">
        <f t="shared" si="162"/>
        <v>3.3000000000000002E-2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1</v>
      </c>
      <c r="AJ455">
        <v>1</v>
      </c>
      <c r="AK455">
        <v>1</v>
      </c>
      <c r="AL455">
        <v>1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 t="s">
        <v>3</v>
      </c>
      <c r="AT455">
        <v>3.3000000000000002E-2</v>
      </c>
      <c r="AU455" t="s">
        <v>3</v>
      </c>
      <c r="AV455">
        <v>0</v>
      </c>
      <c r="AW455">
        <v>2</v>
      </c>
      <c r="AX455">
        <v>32953577</v>
      </c>
      <c r="AY455">
        <v>1</v>
      </c>
      <c r="AZ455">
        <v>0</v>
      </c>
      <c r="BA455">
        <v>455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CV455">
        <v>0</v>
      </c>
      <c r="CW455">
        <v>0</v>
      </c>
      <c r="CX455">
        <f>ROUND(Y455*Source!I677,7)</f>
        <v>0</v>
      </c>
      <c r="CY455">
        <f>AA455</f>
        <v>0</v>
      </c>
      <c r="CZ455">
        <f>AE455</f>
        <v>0</v>
      </c>
      <c r="DA455">
        <f>AI455</f>
        <v>1</v>
      </c>
      <c r="DB455">
        <f t="shared" si="163"/>
        <v>0</v>
      </c>
      <c r="DC455">
        <f t="shared" si="164"/>
        <v>0</v>
      </c>
      <c r="DD455" t="s">
        <v>3</v>
      </c>
      <c r="DE455" t="s">
        <v>3</v>
      </c>
      <c r="DF455">
        <f t="shared" si="159"/>
        <v>0</v>
      </c>
      <c r="DG455">
        <f t="shared" si="151"/>
        <v>0</v>
      </c>
      <c r="DH455">
        <f t="shared" si="160"/>
        <v>0</v>
      </c>
      <c r="DI455">
        <f t="shared" si="161"/>
        <v>0</v>
      </c>
      <c r="DJ455">
        <f>DF455</f>
        <v>0</v>
      </c>
      <c r="DK455">
        <v>0</v>
      </c>
      <c r="DL455" t="s">
        <v>3</v>
      </c>
      <c r="DM455">
        <v>0</v>
      </c>
      <c r="DN455" t="s">
        <v>3</v>
      </c>
      <c r="DO455">
        <v>0</v>
      </c>
    </row>
    <row r="456" spans="1:119" x14ac:dyDescent="0.2">
      <c r="A456">
        <f>ROW(Source!A677)</f>
        <v>677</v>
      </c>
      <c r="B456">
        <v>32945098</v>
      </c>
      <c r="C456">
        <v>32953561</v>
      </c>
      <c r="D456">
        <v>30414703</v>
      </c>
      <c r="E456">
        <v>112</v>
      </c>
      <c r="F456">
        <v>1</v>
      </c>
      <c r="G456">
        <v>1</v>
      </c>
      <c r="H456">
        <v>3</v>
      </c>
      <c r="I456" t="s">
        <v>190</v>
      </c>
      <c r="J456" t="s">
        <v>3</v>
      </c>
      <c r="K456" t="s">
        <v>191</v>
      </c>
      <c r="L456">
        <v>1348</v>
      </c>
      <c r="N456">
        <v>1009</v>
      </c>
      <c r="O456" t="s">
        <v>33</v>
      </c>
      <c r="P456" t="s">
        <v>33</v>
      </c>
      <c r="Q456">
        <v>1000</v>
      </c>
      <c r="W456">
        <v>0</v>
      </c>
      <c r="X456">
        <v>696686784</v>
      </c>
      <c r="Y456">
        <f t="shared" si="162"/>
        <v>2.1999999999999999E-2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1</v>
      </c>
      <c r="AJ456">
        <v>1</v>
      </c>
      <c r="AK456">
        <v>1</v>
      </c>
      <c r="AL456">
        <v>1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 t="s">
        <v>3</v>
      </c>
      <c r="AT456">
        <v>2.1999999999999999E-2</v>
      </c>
      <c r="AU456" t="s">
        <v>3</v>
      </c>
      <c r="AV456">
        <v>0</v>
      </c>
      <c r="AW456">
        <v>2</v>
      </c>
      <c r="AX456">
        <v>32953578</v>
      </c>
      <c r="AY456">
        <v>1</v>
      </c>
      <c r="AZ456">
        <v>0</v>
      </c>
      <c r="BA456">
        <v>456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CV456">
        <v>0</v>
      </c>
      <c r="CW456">
        <v>0</v>
      </c>
      <c r="CX456">
        <f>ROUND(Y456*Source!I677,7)</f>
        <v>0</v>
      </c>
      <c r="CY456">
        <f>AA456</f>
        <v>0</v>
      </c>
      <c r="CZ456">
        <f>AE456</f>
        <v>0</v>
      </c>
      <c r="DA456">
        <f>AI456</f>
        <v>1</v>
      </c>
      <c r="DB456">
        <f t="shared" si="163"/>
        <v>0</v>
      </c>
      <c r="DC456">
        <f t="shared" si="164"/>
        <v>0</v>
      </c>
      <c r="DD456" t="s">
        <v>3</v>
      </c>
      <c r="DE456" t="s">
        <v>3</v>
      </c>
      <c r="DF456">
        <f t="shared" si="159"/>
        <v>0</v>
      </c>
      <c r="DG456">
        <f t="shared" si="151"/>
        <v>0</v>
      </c>
      <c r="DH456">
        <f t="shared" si="160"/>
        <v>0</v>
      </c>
      <c r="DI456">
        <f t="shared" si="161"/>
        <v>0</v>
      </c>
      <c r="DJ456">
        <f>DF456</f>
        <v>0</v>
      </c>
      <c r="DK456">
        <v>0</v>
      </c>
      <c r="DL456" t="s">
        <v>3</v>
      </c>
      <c r="DM456">
        <v>0</v>
      </c>
      <c r="DN456" t="s">
        <v>3</v>
      </c>
      <c r="DO456">
        <v>0</v>
      </c>
    </row>
    <row r="457" spans="1:119" x14ac:dyDescent="0.2">
      <c r="A457">
        <f>ROW(Source!A677)</f>
        <v>677</v>
      </c>
      <c r="B457">
        <v>32945098</v>
      </c>
      <c r="C457">
        <v>32953561</v>
      </c>
      <c r="D457">
        <v>30500303</v>
      </c>
      <c r="E457">
        <v>1</v>
      </c>
      <c r="F457">
        <v>1</v>
      </c>
      <c r="G457">
        <v>1</v>
      </c>
      <c r="H457">
        <v>3</v>
      </c>
      <c r="I457" t="s">
        <v>908</v>
      </c>
      <c r="J457" t="s">
        <v>909</v>
      </c>
      <c r="K457" t="s">
        <v>910</v>
      </c>
      <c r="L457">
        <v>1348</v>
      </c>
      <c r="N457">
        <v>1009</v>
      </c>
      <c r="O457" t="s">
        <v>33</v>
      </c>
      <c r="P457" t="s">
        <v>33</v>
      </c>
      <c r="Q457">
        <v>1000</v>
      </c>
      <c r="W457">
        <v>0</v>
      </c>
      <c r="X457">
        <v>-1114382935</v>
      </c>
      <c r="Y457">
        <f t="shared" si="162"/>
        <v>5.4999999999999997E-3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1</v>
      </c>
      <c r="AJ457">
        <v>1</v>
      </c>
      <c r="AK457">
        <v>1</v>
      </c>
      <c r="AL457">
        <v>1</v>
      </c>
      <c r="AM457">
        <v>0</v>
      </c>
      <c r="AN457">
        <v>0</v>
      </c>
      <c r="AO457">
        <v>0</v>
      </c>
      <c r="AP457">
        <v>0</v>
      </c>
      <c r="AQ457">
        <v>1</v>
      </c>
      <c r="AR457">
        <v>0</v>
      </c>
      <c r="AS457" t="s">
        <v>3</v>
      </c>
      <c r="AT457">
        <v>5.4999999999999997E-3</v>
      </c>
      <c r="AU457" t="s">
        <v>3</v>
      </c>
      <c r="AV457">
        <v>0</v>
      </c>
      <c r="AW457">
        <v>2</v>
      </c>
      <c r="AX457">
        <v>32953579</v>
      </c>
      <c r="AY457">
        <v>1</v>
      </c>
      <c r="AZ457">
        <v>0</v>
      </c>
      <c r="BA457">
        <v>457</v>
      </c>
      <c r="BB457">
        <v>1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CV457">
        <v>0</v>
      </c>
      <c r="CW457">
        <v>0</v>
      </c>
      <c r="CX457">
        <f>ROUND(Y457*Source!I677,7)</f>
        <v>0</v>
      </c>
      <c r="CY457">
        <f>AA457</f>
        <v>0</v>
      </c>
      <c r="CZ457">
        <f>AE457</f>
        <v>0</v>
      </c>
      <c r="DA457">
        <f>AI457</f>
        <v>1</v>
      </c>
      <c r="DB457">
        <f t="shared" si="163"/>
        <v>0</v>
      </c>
      <c r="DC457">
        <f t="shared" si="164"/>
        <v>0</v>
      </c>
      <c r="DD457" t="s">
        <v>3</v>
      </c>
      <c r="DE457" t="s">
        <v>3</v>
      </c>
      <c r="DF457">
        <f t="shared" si="159"/>
        <v>0</v>
      </c>
      <c r="DG457">
        <f t="shared" si="151"/>
        <v>0</v>
      </c>
      <c r="DH457">
        <f t="shared" si="160"/>
        <v>0</v>
      </c>
      <c r="DI457">
        <f t="shared" si="161"/>
        <v>0</v>
      </c>
      <c r="DJ457">
        <f>DF457</f>
        <v>0</v>
      </c>
      <c r="DK457">
        <v>0</v>
      </c>
      <c r="DL457" t="s">
        <v>3</v>
      </c>
      <c r="DM457">
        <v>0</v>
      </c>
      <c r="DN457" t="s">
        <v>3</v>
      </c>
      <c r="DO457">
        <v>0</v>
      </c>
    </row>
    <row r="458" spans="1:119" x14ac:dyDescent="0.2">
      <c r="A458">
        <f>ROW(Source!A682)</f>
        <v>682</v>
      </c>
      <c r="B458">
        <v>32945098</v>
      </c>
      <c r="C458">
        <v>32953584</v>
      </c>
      <c r="D458">
        <v>25847979</v>
      </c>
      <c r="E458">
        <v>114</v>
      </c>
      <c r="F458">
        <v>1</v>
      </c>
      <c r="G458">
        <v>1</v>
      </c>
      <c r="H458">
        <v>1</v>
      </c>
      <c r="I458" t="s">
        <v>1005</v>
      </c>
      <c r="J458" t="s">
        <v>3</v>
      </c>
      <c r="K458" t="s">
        <v>1006</v>
      </c>
      <c r="L458">
        <v>1191</v>
      </c>
      <c r="N458">
        <v>1013</v>
      </c>
      <c r="O458" t="s">
        <v>848</v>
      </c>
      <c r="P458" t="s">
        <v>848</v>
      </c>
      <c r="Q458">
        <v>1</v>
      </c>
      <c r="W458">
        <v>0</v>
      </c>
      <c r="X458">
        <v>1689191095</v>
      </c>
      <c r="Y458">
        <f t="shared" si="162"/>
        <v>17.89</v>
      </c>
      <c r="AA458">
        <v>0</v>
      </c>
      <c r="AB458">
        <v>0</v>
      </c>
      <c r="AC458">
        <v>0</v>
      </c>
      <c r="AD458">
        <v>420.4</v>
      </c>
      <c r="AE458">
        <v>0</v>
      </c>
      <c r="AF458">
        <v>0</v>
      </c>
      <c r="AG458">
        <v>0</v>
      </c>
      <c r="AH458">
        <v>420.4</v>
      </c>
      <c r="AI458">
        <v>1</v>
      </c>
      <c r="AJ458">
        <v>1</v>
      </c>
      <c r="AK458">
        <v>1</v>
      </c>
      <c r="AL458">
        <v>1</v>
      </c>
      <c r="AM458">
        <v>-2</v>
      </c>
      <c r="AN458">
        <v>0</v>
      </c>
      <c r="AO458">
        <v>0</v>
      </c>
      <c r="AP458">
        <v>0</v>
      </c>
      <c r="AQ458">
        <v>1</v>
      </c>
      <c r="AR458">
        <v>0</v>
      </c>
      <c r="AS458" t="s">
        <v>3</v>
      </c>
      <c r="AT458">
        <v>17.89</v>
      </c>
      <c r="AU458" t="s">
        <v>3</v>
      </c>
      <c r="AV458">
        <v>1</v>
      </c>
      <c r="AW458">
        <v>2</v>
      </c>
      <c r="AX458">
        <v>32953588</v>
      </c>
      <c r="AY458">
        <v>1</v>
      </c>
      <c r="AZ458">
        <v>0</v>
      </c>
      <c r="BA458">
        <v>458</v>
      </c>
      <c r="BB458">
        <v>1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7520.9560000000001</v>
      </c>
      <c r="BN458">
        <v>17.89</v>
      </c>
      <c r="BO458">
        <v>0</v>
      </c>
      <c r="BP458">
        <v>1</v>
      </c>
      <c r="BQ458">
        <v>0</v>
      </c>
      <c r="BR458">
        <v>0</v>
      </c>
      <c r="BS458">
        <v>0</v>
      </c>
      <c r="BT458">
        <v>7520.9560000000001</v>
      </c>
      <c r="BU458">
        <v>17.89</v>
      </c>
      <c r="BV458">
        <v>0</v>
      </c>
      <c r="BW458">
        <v>1</v>
      </c>
      <c r="CU458">
        <f>ROUND(AT458*Source!I682*AH458*AL458,2)</f>
        <v>0</v>
      </c>
      <c r="CV458">
        <f>ROUND(Y458*Source!I682,7)</f>
        <v>0</v>
      </c>
      <c r="CW458">
        <v>0</v>
      </c>
      <c r="CX458">
        <f>ROUND(Y458*Source!I682,7)</f>
        <v>0</v>
      </c>
      <c r="CY458">
        <f>AD458</f>
        <v>420.4</v>
      </c>
      <c r="CZ458">
        <f>AH458</f>
        <v>420.4</v>
      </c>
      <c r="DA458">
        <f>AL458</f>
        <v>1</v>
      </c>
      <c r="DB458">
        <f t="shared" si="163"/>
        <v>7520.96</v>
      </c>
      <c r="DC458">
        <f t="shared" si="164"/>
        <v>0</v>
      </c>
      <c r="DD458" t="s">
        <v>3</v>
      </c>
      <c r="DE458" t="s">
        <v>3</v>
      </c>
      <c r="DF458">
        <f t="shared" si="159"/>
        <v>0</v>
      </c>
      <c r="DG458">
        <f t="shared" si="151"/>
        <v>0</v>
      </c>
      <c r="DH458">
        <f t="shared" si="160"/>
        <v>0</v>
      </c>
      <c r="DI458">
        <f t="shared" si="161"/>
        <v>0</v>
      </c>
      <c r="DJ458">
        <f>DI458</f>
        <v>0</v>
      </c>
      <c r="DK458">
        <v>1</v>
      </c>
      <c r="DL458" t="s">
        <v>3</v>
      </c>
      <c r="DM458">
        <v>0</v>
      </c>
      <c r="DN458" t="s">
        <v>3</v>
      </c>
      <c r="DO458">
        <v>0</v>
      </c>
    </row>
    <row r="459" spans="1:119" x14ac:dyDescent="0.2">
      <c r="A459">
        <f>ROW(Source!A682)</f>
        <v>682</v>
      </c>
      <c r="B459">
        <v>32945098</v>
      </c>
      <c r="C459">
        <v>32953584</v>
      </c>
      <c r="D459">
        <v>25847946</v>
      </c>
      <c r="E459">
        <v>114</v>
      </c>
      <c r="F459">
        <v>1</v>
      </c>
      <c r="G459">
        <v>1</v>
      </c>
      <c r="H459">
        <v>1</v>
      </c>
      <c r="I459" t="s">
        <v>849</v>
      </c>
      <c r="J459" t="s">
        <v>3</v>
      </c>
      <c r="K459" t="s">
        <v>850</v>
      </c>
      <c r="L459">
        <v>1191</v>
      </c>
      <c r="N459">
        <v>1013</v>
      </c>
      <c r="O459" t="s">
        <v>848</v>
      </c>
      <c r="P459" t="s">
        <v>848</v>
      </c>
      <c r="Q459">
        <v>1</v>
      </c>
      <c r="W459">
        <v>0</v>
      </c>
      <c r="X459">
        <v>-1417349443</v>
      </c>
      <c r="Y459">
        <f t="shared" si="162"/>
        <v>0.08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1</v>
      </c>
      <c r="AJ459">
        <v>1</v>
      </c>
      <c r="AK459">
        <v>1</v>
      </c>
      <c r="AL459">
        <v>1</v>
      </c>
      <c r="AM459">
        <v>-2</v>
      </c>
      <c r="AN459">
        <v>0</v>
      </c>
      <c r="AO459">
        <v>0</v>
      </c>
      <c r="AP459">
        <v>0</v>
      </c>
      <c r="AQ459">
        <v>1</v>
      </c>
      <c r="AR459">
        <v>0</v>
      </c>
      <c r="AS459" t="s">
        <v>3</v>
      </c>
      <c r="AT459">
        <v>0.08</v>
      </c>
      <c r="AU459" t="s">
        <v>3</v>
      </c>
      <c r="AV459">
        <v>2</v>
      </c>
      <c r="AW459">
        <v>2</v>
      </c>
      <c r="AX459">
        <v>32953589</v>
      </c>
      <c r="AY459">
        <v>1</v>
      </c>
      <c r="AZ459">
        <v>0</v>
      </c>
      <c r="BA459">
        <v>459</v>
      </c>
      <c r="BB459">
        <v>1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CV459">
        <v>0</v>
      </c>
      <c r="CW459">
        <v>0</v>
      </c>
      <c r="CX459">
        <f>ROUND(Y459*Source!I682,7)</f>
        <v>0</v>
      </c>
      <c r="CY459">
        <f>AD459</f>
        <v>0</v>
      </c>
      <c r="CZ459">
        <f>AH459</f>
        <v>0</v>
      </c>
      <c r="DA459">
        <f>AL459</f>
        <v>1</v>
      </c>
      <c r="DB459">
        <f t="shared" si="163"/>
        <v>0</v>
      </c>
      <c r="DC459">
        <f t="shared" si="164"/>
        <v>0</v>
      </c>
      <c r="DD459" t="s">
        <v>3</v>
      </c>
      <c r="DE459" t="s">
        <v>3</v>
      </c>
      <c r="DF459">
        <f t="shared" si="159"/>
        <v>0</v>
      </c>
      <c r="DG459">
        <f t="shared" si="151"/>
        <v>0</v>
      </c>
      <c r="DH459">
        <f t="shared" si="160"/>
        <v>0</v>
      </c>
      <c r="DI459">
        <f t="shared" si="161"/>
        <v>0</v>
      </c>
      <c r="DJ459">
        <f>DI459</f>
        <v>0</v>
      </c>
      <c r="DK459">
        <v>0</v>
      </c>
      <c r="DL459" t="s">
        <v>3</v>
      </c>
      <c r="DM459">
        <v>0</v>
      </c>
      <c r="DN459" t="s">
        <v>3</v>
      </c>
      <c r="DO459">
        <v>0</v>
      </c>
    </row>
    <row r="460" spans="1:119" x14ac:dyDescent="0.2">
      <c r="A460">
        <f>ROW(Source!A682)</f>
        <v>682</v>
      </c>
      <c r="B460">
        <v>32945098</v>
      </c>
      <c r="C460">
        <v>32953584</v>
      </c>
      <c r="D460">
        <v>31966102</v>
      </c>
      <c r="E460">
        <v>1</v>
      </c>
      <c r="F460">
        <v>1</v>
      </c>
      <c r="G460">
        <v>1</v>
      </c>
      <c r="H460">
        <v>2</v>
      </c>
      <c r="I460" t="s">
        <v>851</v>
      </c>
      <c r="J460" t="s">
        <v>852</v>
      </c>
      <c r="K460" t="s">
        <v>853</v>
      </c>
      <c r="L460">
        <v>1368</v>
      </c>
      <c r="N460">
        <v>1011</v>
      </c>
      <c r="O460" t="s">
        <v>854</v>
      </c>
      <c r="P460" t="s">
        <v>854</v>
      </c>
      <c r="Q460">
        <v>1</v>
      </c>
      <c r="W460">
        <v>0</v>
      </c>
      <c r="X460">
        <v>-92307625</v>
      </c>
      <c r="Y460">
        <f t="shared" si="162"/>
        <v>0.08</v>
      </c>
      <c r="AA460">
        <v>0</v>
      </c>
      <c r="AB460">
        <v>54.86</v>
      </c>
      <c r="AC460">
        <v>446.68</v>
      </c>
      <c r="AD460">
        <v>0</v>
      </c>
      <c r="AE460">
        <v>0</v>
      </c>
      <c r="AF460">
        <v>37.32</v>
      </c>
      <c r="AG460">
        <v>446.68</v>
      </c>
      <c r="AH460">
        <v>0</v>
      </c>
      <c r="AI460">
        <v>1</v>
      </c>
      <c r="AJ460">
        <v>1.47</v>
      </c>
      <c r="AK460">
        <v>1</v>
      </c>
      <c r="AL460">
        <v>1</v>
      </c>
      <c r="AM460">
        <v>2</v>
      </c>
      <c r="AN460">
        <v>0</v>
      </c>
      <c r="AO460">
        <v>0</v>
      </c>
      <c r="AP460">
        <v>0</v>
      </c>
      <c r="AQ460">
        <v>1</v>
      </c>
      <c r="AR460">
        <v>0</v>
      </c>
      <c r="AS460" t="s">
        <v>3</v>
      </c>
      <c r="AT460">
        <v>0.08</v>
      </c>
      <c r="AU460" t="s">
        <v>3</v>
      </c>
      <c r="AV460">
        <v>1</v>
      </c>
      <c r="AW460">
        <v>2</v>
      </c>
      <c r="AX460">
        <v>32953590</v>
      </c>
      <c r="AY460">
        <v>1</v>
      </c>
      <c r="AZ460">
        <v>0</v>
      </c>
      <c r="BA460">
        <v>460</v>
      </c>
      <c r="BB460">
        <v>1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2.9856000000000003</v>
      </c>
      <c r="BL460">
        <v>35.734400000000001</v>
      </c>
      <c r="BM460">
        <v>0</v>
      </c>
      <c r="BN460">
        <v>0</v>
      </c>
      <c r="BO460">
        <v>0.08</v>
      </c>
      <c r="BP460">
        <v>1</v>
      </c>
      <c r="BQ460">
        <v>0</v>
      </c>
      <c r="BR460">
        <v>2.9856000000000003</v>
      </c>
      <c r="BS460">
        <v>35.734400000000001</v>
      </c>
      <c r="BT460">
        <v>0</v>
      </c>
      <c r="BU460">
        <v>0</v>
      </c>
      <c r="BV460">
        <v>0.08</v>
      </c>
      <c r="BW460">
        <v>1</v>
      </c>
      <c r="CV460">
        <v>0</v>
      </c>
      <c r="CW460">
        <f>ROUND(Y460*Source!I682*DO460,7)</f>
        <v>0</v>
      </c>
      <c r="CX460">
        <f>ROUND(Y460*Source!I682,7)</f>
        <v>0</v>
      </c>
      <c r="CY460">
        <f>AB460</f>
        <v>54.86</v>
      </c>
      <c r="CZ460">
        <f>AF460</f>
        <v>37.32</v>
      </c>
      <c r="DA460">
        <f>AJ460</f>
        <v>1.47</v>
      </c>
      <c r="DB460">
        <f t="shared" si="163"/>
        <v>2.99</v>
      </c>
      <c r="DC460">
        <f t="shared" si="164"/>
        <v>35.729999999999997</v>
      </c>
      <c r="DD460" t="s">
        <v>3</v>
      </c>
      <c r="DE460" t="s">
        <v>3</v>
      </c>
      <c r="DF460">
        <f t="shared" si="159"/>
        <v>0</v>
      </c>
      <c r="DG460">
        <f>ROUND(ROUND(AF460*AJ460,2)*CX460,2)</f>
        <v>0</v>
      </c>
      <c r="DH460">
        <f t="shared" si="160"/>
        <v>0</v>
      </c>
      <c r="DI460">
        <f t="shared" si="161"/>
        <v>0</v>
      </c>
      <c r="DJ460">
        <f>DG460+DH460</f>
        <v>0</v>
      </c>
      <c r="DK460">
        <v>0</v>
      </c>
      <c r="DL460" t="s">
        <v>855</v>
      </c>
      <c r="DM460">
        <v>3</v>
      </c>
      <c r="DN460" t="s">
        <v>848</v>
      </c>
      <c r="DO460">
        <v>1</v>
      </c>
    </row>
    <row r="461" spans="1:119" x14ac:dyDescent="0.2">
      <c r="A461">
        <f>ROW(Source!A683)</f>
        <v>683</v>
      </c>
      <c r="B461">
        <v>32945098</v>
      </c>
      <c r="C461">
        <v>32953591</v>
      </c>
      <c r="D461">
        <v>31838544</v>
      </c>
      <c r="E461">
        <v>114</v>
      </c>
      <c r="F461">
        <v>1</v>
      </c>
      <c r="G461">
        <v>1</v>
      </c>
      <c r="H461">
        <v>1</v>
      </c>
      <c r="I461" t="s">
        <v>1013</v>
      </c>
      <c r="J461" t="s">
        <v>3</v>
      </c>
      <c r="K461" t="s">
        <v>1014</v>
      </c>
      <c r="L461">
        <v>1369</v>
      </c>
      <c r="N461">
        <v>1013</v>
      </c>
      <c r="O461" t="s">
        <v>1015</v>
      </c>
      <c r="P461" t="s">
        <v>1015</v>
      </c>
      <c r="Q461">
        <v>1</v>
      </c>
      <c r="W461">
        <v>0</v>
      </c>
      <c r="X461">
        <v>1187391579</v>
      </c>
      <c r="Y461">
        <f t="shared" si="162"/>
        <v>0.41</v>
      </c>
      <c r="AA461">
        <v>0</v>
      </c>
      <c r="AB461">
        <v>0</v>
      </c>
      <c r="AC461">
        <v>0</v>
      </c>
      <c r="AD461">
        <v>375.36</v>
      </c>
      <c r="AE461">
        <v>0</v>
      </c>
      <c r="AF461">
        <v>0</v>
      </c>
      <c r="AG461">
        <v>0</v>
      </c>
      <c r="AH461">
        <v>375.36</v>
      </c>
      <c r="AI461">
        <v>1</v>
      </c>
      <c r="AJ461">
        <v>1</v>
      </c>
      <c r="AK461">
        <v>1</v>
      </c>
      <c r="AL461">
        <v>1</v>
      </c>
      <c r="AM461">
        <v>-2</v>
      </c>
      <c r="AN461">
        <v>0</v>
      </c>
      <c r="AO461">
        <v>0</v>
      </c>
      <c r="AP461">
        <v>0</v>
      </c>
      <c r="AQ461">
        <v>1</v>
      </c>
      <c r="AR461">
        <v>0</v>
      </c>
      <c r="AS461" t="s">
        <v>3</v>
      </c>
      <c r="AT461">
        <v>0.41</v>
      </c>
      <c r="AU461" t="s">
        <v>3</v>
      </c>
      <c r="AV461">
        <v>1</v>
      </c>
      <c r="AW461">
        <v>2</v>
      </c>
      <c r="AX461">
        <v>32953597</v>
      </c>
      <c r="AY461">
        <v>1</v>
      </c>
      <c r="AZ461">
        <v>0</v>
      </c>
      <c r="BA461">
        <v>461</v>
      </c>
      <c r="BB461">
        <v>1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153.89759999999998</v>
      </c>
      <c r="BN461">
        <v>0.41</v>
      </c>
      <c r="BO461">
        <v>0</v>
      </c>
      <c r="BP461">
        <v>1</v>
      </c>
      <c r="BQ461">
        <v>0</v>
      </c>
      <c r="BR461">
        <v>0</v>
      </c>
      <c r="BS461">
        <v>0</v>
      </c>
      <c r="BT461">
        <v>153.89759999999998</v>
      </c>
      <c r="BU461">
        <v>0.41</v>
      </c>
      <c r="BV461">
        <v>0</v>
      </c>
      <c r="BW461">
        <v>1</v>
      </c>
      <c r="CU461">
        <f>ROUND(AT461*Source!I683*AH461*AL461,2)</f>
        <v>0</v>
      </c>
      <c r="CV461">
        <f>ROUND(Y461*Source!I683,7)</f>
        <v>0</v>
      </c>
      <c r="CW461">
        <v>0</v>
      </c>
      <c r="CX461">
        <f>ROUND(Y461*Source!I683,7)</f>
        <v>0</v>
      </c>
      <c r="CY461">
        <f>AD461</f>
        <v>375.36</v>
      </c>
      <c r="CZ461">
        <f>AH461</f>
        <v>375.36</v>
      </c>
      <c r="DA461">
        <f>AL461</f>
        <v>1</v>
      </c>
      <c r="DB461">
        <f t="shared" si="163"/>
        <v>153.9</v>
      </c>
      <c r="DC461">
        <f t="shared" si="164"/>
        <v>0</v>
      </c>
      <c r="DD461" t="s">
        <v>3</v>
      </c>
      <c r="DE461" t="s">
        <v>3</v>
      </c>
      <c r="DF461">
        <f t="shared" si="159"/>
        <v>0</v>
      </c>
      <c r="DG461">
        <f t="shared" ref="DG461:DG471" si="165">ROUND(ROUND(AF461,2)*CX461,2)</f>
        <v>0</v>
      </c>
      <c r="DH461">
        <f t="shared" si="160"/>
        <v>0</v>
      </c>
      <c r="DI461">
        <f t="shared" si="161"/>
        <v>0</v>
      </c>
      <c r="DJ461">
        <f>DI461</f>
        <v>0</v>
      </c>
      <c r="DK461">
        <v>1</v>
      </c>
      <c r="DL461" t="s">
        <v>3</v>
      </c>
      <c r="DM461">
        <v>0</v>
      </c>
      <c r="DN461" t="s">
        <v>3</v>
      </c>
      <c r="DO461">
        <v>0</v>
      </c>
    </row>
    <row r="462" spans="1:119" x14ac:dyDescent="0.2">
      <c r="A462">
        <f>ROW(Source!A683)</f>
        <v>683</v>
      </c>
      <c r="B462">
        <v>32945098</v>
      </c>
      <c r="C462">
        <v>32953591</v>
      </c>
      <c r="D462">
        <v>31838554</v>
      </c>
      <c r="E462">
        <v>114</v>
      </c>
      <c r="F462">
        <v>1</v>
      </c>
      <c r="G462">
        <v>1</v>
      </c>
      <c r="H462">
        <v>1</v>
      </c>
      <c r="I462" t="s">
        <v>1016</v>
      </c>
      <c r="J462" t="s">
        <v>3</v>
      </c>
      <c r="K462" t="s">
        <v>1017</v>
      </c>
      <c r="L462">
        <v>1369</v>
      </c>
      <c r="N462">
        <v>1013</v>
      </c>
      <c r="O462" t="s">
        <v>1015</v>
      </c>
      <c r="P462" t="s">
        <v>1015</v>
      </c>
      <c r="Q462">
        <v>1</v>
      </c>
      <c r="W462">
        <v>0</v>
      </c>
      <c r="X462">
        <v>-512803540</v>
      </c>
      <c r="Y462">
        <f t="shared" si="162"/>
        <v>19.16</v>
      </c>
      <c r="AA462">
        <v>0</v>
      </c>
      <c r="AB462">
        <v>0</v>
      </c>
      <c r="AC462">
        <v>0</v>
      </c>
      <c r="AD462">
        <v>502.98</v>
      </c>
      <c r="AE462">
        <v>0</v>
      </c>
      <c r="AF462">
        <v>0</v>
      </c>
      <c r="AG462">
        <v>0</v>
      </c>
      <c r="AH462">
        <v>502.98</v>
      </c>
      <c r="AI462">
        <v>1</v>
      </c>
      <c r="AJ462">
        <v>1</v>
      </c>
      <c r="AK462">
        <v>1</v>
      </c>
      <c r="AL462">
        <v>1</v>
      </c>
      <c r="AM462">
        <v>-2</v>
      </c>
      <c r="AN462">
        <v>0</v>
      </c>
      <c r="AO462">
        <v>0</v>
      </c>
      <c r="AP462">
        <v>0</v>
      </c>
      <c r="AQ462">
        <v>1</v>
      </c>
      <c r="AR462">
        <v>0</v>
      </c>
      <c r="AS462" t="s">
        <v>3</v>
      </c>
      <c r="AT462">
        <v>19.16</v>
      </c>
      <c r="AU462" t="s">
        <v>3</v>
      </c>
      <c r="AV462">
        <v>1</v>
      </c>
      <c r="AW462">
        <v>2</v>
      </c>
      <c r="AX462">
        <v>32953598</v>
      </c>
      <c r="AY462">
        <v>1</v>
      </c>
      <c r="AZ462">
        <v>0</v>
      </c>
      <c r="BA462">
        <v>462</v>
      </c>
      <c r="BB462">
        <v>1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9637.0968000000012</v>
      </c>
      <c r="BN462">
        <v>19.16</v>
      </c>
      <c r="BO462">
        <v>0</v>
      </c>
      <c r="BP462">
        <v>1</v>
      </c>
      <c r="BQ462">
        <v>0</v>
      </c>
      <c r="BR462">
        <v>0</v>
      </c>
      <c r="BS462">
        <v>0</v>
      </c>
      <c r="BT462">
        <v>9637.0968000000012</v>
      </c>
      <c r="BU462">
        <v>19.16</v>
      </c>
      <c r="BV462">
        <v>0</v>
      </c>
      <c r="BW462">
        <v>1</v>
      </c>
      <c r="CU462">
        <f>ROUND(AT462*Source!I683*AH462*AL462,2)</f>
        <v>0</v>
      </c>
      <c r="CV462">
        <f>ROUND(Y462*Source!I683,7)</f>
        <v>0</v>
      </c>
      <c r="CW462">
        <v>0</v>
      </c>
      <c r="CX462">
        <f>ROUND(Y462*Source!I683,7)</f>
        <v>0</v>
      </c>
      <c r="CY462">
        <f>AD462</f>
        <v>502.98</v>
      </c>
      <c r="CZ462">
        <f>AH462</f>
        <v>502.98</v>
      </c>
      <c r="DA462">
        <f>AL462</f>
        <v>1</v>
      </c>
      <c r="DB462">
        <f t="shared" si="163"/>
        <v>9637.1</v>
      </c>
      <c r="DC462">
        <f t="shared" si="164"/>
        <v>0</v>
      </c>
      <c r="DD462" t="s">
        <v>3</v>
      </c>
      <c r="DE462" t="s">
        <v>3</v>
      </c>
      <c r="DF462">
        <f t="shared" si="159"/>
        <v>0</v>
      </c>
      <c r="DG462">
        <f t="shared" si="165"/>
        <v>0</v>
      </c>
      <c r="DH462">
        <f t="shared" si="160"/>
        <v>0</v>
      </c>
      <c r="DI462">
        <f t="shared" si="161"/>
        <v>0</v>
      </c>
      <c r="DJ462">
        <f>DI462</f>
        <v>0</v>
      </c>
      <c r="DK462">
        <v>1</v>
      </c>
      <c r="DL462" t="s">
        <v>3</v>
      </c>
      <c r="DM462">
        <v>0</v>
      </c>
      <c r="DN462" t="s">
        <v>3</v>
      </c>
      <c r="DO462">
        <v>0</v>
      </c>
    </row>
    <row r="463" spans="1:119" x14ac:dyDescent="0.2">
      <c r="A463">
        <f>ROW(Source!A683)</f>
        <v>683</v>
      </c>
      <c r="B463">
        <v>32945098</v>
      </c>
      <c r="C463">
        <v>32953591</v>
      </c>
      <c r="D463">
        <v>25847946</v>
      </c>
      <c r="E463">
        <v>114</v>
      </c>
      <c r="F463">
        <v>1</v>
      </c>
      <c r="G463">
        <v>1</v>
      </c>
      <c r="H463">
        <v>1</v>
      </c>
      <c r="I463" t="s">
        <v>849</v>
      </c>
      <c r="J463" t="s">
        <v>3</v>
      </c>
      <c r="K463" t="s">
        <v>850</v>
      </c>
      <c r="L463">
        <v>1191</v>
      </c>
      <c r="N463">
        <v>1013</v>
      </c>
      <c r="O463" t="s">
        <v>848</v>
      </c>
      <c r="P463" t="s">
        <v>848</v>
      </c>
      <c r="Q463">
        <v>1</v>
      </c>
      <c r="W463">
        <v>0</v>
      </c>
      <c r="X463">
        <v>-1417349443</v>
      </c>
      <c r="Y463">
        <f t="shared" si="162"/>
        <v>0.28000000000000003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1</v>
      </c>
      <c r="AJ463">
        <v>1</v>
      </c>
      <c r="AK463">
        <v>1</v>
      </c>
      <c r="AL463">
        <v>1</v>
      </c>
      <c r="AM463">
        <v>-2</v>
      </c>
      <c r="AN463">
        <v>0</v>
      </c>
      <c r="AO463">
        <v>0</v>
      </c>
      <c r="AP463">
        <v>0</v>
      </c>
      <c r="AQ463">
        <v>1</v>
      </c>
      <c r="AR463">
        <v>0</v>
      </c>
      <c r="AS463" t="s">
        <v>3</v>
      </c>
      <c r="AT463">
        <v>0.28000000000000003</v>
      </c>
      <c r="AU463" t="s">
        <v>3</v>
      </c>
      <c r="AV463">
        <v>2</v>
      </c>
      <c r="AW463">
        <v>2</v>
      </c>
      <c r="AX463">
        <v>32953599</v>
      </c>
      <c r="AY463">
        <v>1</v>
      </c>
      <c r="AZ463">
        <v>0</v>
      </c>
      <c r="BA463">
        <v>463</v>
      </c>
      <c r="BB463">
        <v>1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CV463">
        <v>0</v>
      </c>
      <c r="CW463">
        <v>0</v>
      </c>
      <c r="CX463">
        <f>ROUND(Y463*Source!I683,7)</f>
        <v>0</v>
      </c>
      <c r="CY463">
        <f>AD463</f>
        <v>0</v>
      </c>
      <c r="CZ463">
        <f>AH463</f>
        <v>0</v>
      </c>
      <c r="DA463">
        <f>AL463</f>
        <v>1</v>
      </c>
      <c r="DB463">
        <f t="shared" si="163"/>
        <v>0</v>
      </c>
      <c r="DC463">
        <f t="shared" si="164"/>
        <v>0</v>
      </c>
      <c r="DD463" t="s">
        <v>3</v>
      </c>
      <c r="DE463" t="s">
        <v>3</v>
      </c>
      <c r="DF463">
        <f t="shared" si="159"/>
        <v>0</v>
      </c>
      <c r="DG463">
        <f t="shared" si="165"/>
        <v>0</v>
      </c>
      <c r="DH463">
        <f t="shared" si="160"/>
        <v>0</v>
      </c>
      <c r="DI463">
        <f t="shared" si="161"/>
        <v>0</v>
      </c>
      <c r="DJ463">
        <f>DI463</f>
        <v>0</v>
      </c>
      <c r="DK463">
        <v>0</v>
      </c>
      <c r="DL463" t="s">
        <v>3</v>
      </c>
      <c r="DM463">
        <v>0</v>
      </c>
      <c r="DN463" t="s">
        <v>3</v>
      </c>
      <c r="DO463">
        <v>0</v>
      </c>
    </row>
    <row r="464" spans="1:119" x14ac:dyDescent="0.2">
      <c r="A464">
        <f>ROW(Source!A683)</f>
        <v>683</v>
      </c>
      <c r="B464">
        <v>32945098</v>
      </c>
      <c r="C464">
        <v>32953591</v>
      </c>
      <c r="D464">
        <v>31966811</v>
      </c>
      <c r="E464">
        <v>1</v>
      </c>
      <c r="F464">
        <v>1</v>
      </c>
      <c r="G464">
        <v>1</v>
      </c>
      <c r="H464">
        <v>2</v>
      </c>
      <c r="I464" t="s">
        <v>858</v>
      </c>
      <c r="J464" t="s">
        <v>859</v>
      </c>
      <c r="K464" t="s">
        <v>860</v>
      </c>
      <c r="L464">
        <v>1368</v>
      </c>
      <c r="N464">
        <v>1011</v>
      </c>
      <c r="O464" t="s">
        <v>854</v>
      </c>
      <c r="P464" t="s">
        <v>854</v>
      </c>
      <c r="Q464">
        <v>1</v>
      </c>
      <c r="W464">
        <v>0</v>
      </c>
      <c r="X464">
        <v>-1152394969</v>
      </c>
      <c r="Y464">
        <f t="shared" si="162"/>
        <v>0.28000000000000003</v>
      </c>
      <c r="AA464">
        <v>0</v>
      </c>
      <c r="AB464">
        <v>605.36</v>
      </c>
      <c r="AC464">
        <v>502.98</v>
      </c>
      <c r="AD464">
        <v>0</v>
      </c>
      <c r="AE464">
        <v>0</v>
      </c>
      <c r="AF464">
        <v>605.36</v>
      </c>
      <c r="AG464">
        <v>502.98</v>
      </c>
      <c r="AH464">
        <v>0</v>
      </c>
      <c r="AI464">
        <v>1</v>
      </c>
      <c r="AJ464">
        <v>1</v>
      </c>
      <c r="AK464">
        <v>1</v>
      </c>
      <c r="AL464">
        <v>1</v>
      </c>
      <c r="AM464">
        <v>-2</v>
      </c>
      <c r="AN464">
        <v>0</v>
      </c>
      <c r="AO464">
        <v>0</v>
      </c>
      <c r="AP464">
        <v>0</v>
      </c>
      <c r="AQ464">
        <v>1</v>
      </c>
      <c r="AR464">
        <v>0</v>
      </c>
      <c r="AS464" t="s">
        <v>3</v>
      </c>
      <c r="AT464">
        <v>0.28000000000000003</v>
      </c>
      <c r="AU464" t="s">
        <v>3</v>
      </c>
      <c r="AV464">
        <v>1</v>
      </c>
      <c r="AW464">
        <v>2</v>
      </c>
      <c r="AX464">
        <v>32953600</v>
      </c>
      <c r="AY464">
        <v>1</v>
      </c>
      <c r="AZ464">
        <v>0</v>
      </c>
      <c r="BA464">
        <v>464</v>
      </c>
      <c r="BB464">
        <v>1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169.50080000000003</v>
      </c>
      <c r="BL464">
        <v>140.83440000000002</v>
      </c>
      <c r="BM464">
        <v>0</v>
      </c>
      <c r="BN464">
        <v>0</v>
      </c>
      <c r="BO464">
        <v>0.28000000000000003</v>
      </c>
      <c r="BP464">
        <v>1</v>
      </c>
      <c r="BQ464">
        <v>0</v>
      </c>
      <c r="BR464">
        <v>169.50080000000003</v>
      </c>
      <c r="BS464">
        <v>140.83440000000002</v>
      </c>
      <c r="BT464">
        <v>0</v>
      </c>
      <c r="BU464">
        <v>0</v>
      </c>
      <c r="BV464">
        <v>0.28000000000000003</v>
      </c>
      <c r="BW464">
        <v>1</v>
      </c>
      <c r="CV464">
        <v>0</v>
      </c>
      <c r="CW464">
        <f>ROUND(Y464*Source!I683*DO464,7)</f>
        <v>0</v>
      </c>
      <c r="CX464">
        <f>ROUND(Y464*Source!I683,7)</f>
        <v>0</v>
      </c>
      <c r="CY464">
        <f>AB464</f>
        <v>605.36</v>
      </c>
      <c r="CZ464">
        <f>AF464</f>
        <v>605.36</v>
      </c>
      <c r="DA464">
        <f>AJ464</f>
        <v>1</v>
      </c>
      <c r="DB464">
        <f t="shared" si="163"/>
        <v>169.5</v>
      </c>
      <c r="DC464">
        <f t="shared" si="164"/>
        <v>140.83000000000001</v>
      </c>
      <c r="DD464" t="s">
        <v>3</v>
      </c>
      <c r="DE464" t="s">
        <v>3</v>
      </c>
      <c r="DF464">
        <f t="shared" si="159"/>
        <v>0</v>
      </c>
      <c r="DG464">
        <f t="shared" si="165"/>
        <v>0</v>
      </c>
      <c r="DH464">
        <f t="shared" si="160"/>
        <v>0</v>
      </c>
      <c r="DI464">
        <f t="shared" si="161"/>
        <v>0</v>
      </c>
      <c r="DJ464">
        <f>DG464+DH464</f>
        <v>0</v>
      </c>
      <c r="DK464">
        <v>1</v>
      </c>
      <c r="DL464" t="s">
        <v>861</v>
      </c>
      <c r="DM464">
        <v>4</v>
      </c>
      <c r="DN464" t="s">
        <v>848</v>
      </c>
      <c r="DO464">
        <v>1</v>
      </c>
    </row>
    <row r="465" spans="1:119" x14ac:dyDescent="0.2">
      <c r="A465">
        <f>ROW(Source!A683)</f>
        <v>683</v>
      </c>
      <c r="B465">
        <v>32945098</v>
      </c>
      <c r="C465">
        <v>32953591</v>
      </c>
      <c r="D465">
        <v>31844297</v>
      </c>
      <c r="E465">
        <v>114</v>
      </c>
      <c r="F465">
        <v>1</v>
      </c>
      <c r="G465">
        <v>1</v>
      </c>
      <c r="H465">
        <v>3</v>
      </c>
      <c r="I465" t="s">
        <v>617</v>
      </c>
      <c r="J465" t="s">
        <v>3</v>
      </c>
      <c r="K465" t="s">
        <v>618</v>
      </c>
      <c r="L465">
        <v>3277935</v>
      </c>
      <c r="N465">
        <v>1013</v>
      </c>
      <c r="O465" t="s">
        <v>619</v>
      </c>
      <c r="P465" t="s">
        <v>619</v>
      </c>
      <c r="Q465">
        <v>1</v>
      </c>
      <c r="W465">
        <v>0</v>
      </c>
      <c r="X465">
        <v>274903907</v>
      </c>
      <c r="Y465">
        <f t="shared" si="162"/>
        <v>2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1</v>
      </c>
      <c r="AJ465">
        <v>1</v>
      </c>
      <c r="AK465">
        <v>1</v>
      </c>
      <c r="AL465">
        <v>1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 t="s">
        <v>3</v>
      </c>
      <c r="AT465">
        <v>2</v>
      </c>
      <c r="AU465" t="s">
        <v>3</v>
      </c>
      <c r="AV465">
        <v>0</v>
      </c>
      <c r="AW465">
        <v>2</v>
      </c>
      <c r="AX465">
        <v>32953601</v>
      </c>
      <c r="AY465">
        <v>1</v>
      </c>
      <c r="AZ465">
        <v>0</v>
      </c>
      <c r="BA465">
        <v>465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CV465">
        <v>0</v>
      </c>
      <c r="CW465">
        <v>0</v>
      </c>
      <c r="CX465">
        <f>ROUND(Y465*Source!I683,7)</f>
        <v>0</v>
      </c>
      <c r="CY465">
        <f>AA465</f>
        <v>0</v>
      </c>
      <c r="CZ465">
        <f>AE465</f>
        <v>0</v>
      </c>
      <c r="DA465">
        <f>AI465</f>
        <v>1</v>
      </c>
      <c r="DB465">
        <f t="shared" si="163"/>
        <v>0</v>
      </c>
      <c r="DC465">
        <f t="shared" si="164"/>
        <v>0</v>
      </c>
      <c r="DD465" t="s">
        <v>3</v>
      </c>
      <c r="DE465" t="s">
        <v>3</v>
      </c>
      <c r="DF465">
        <f t="shared" si="159"/>
        <v>0</v>
      </c>
      <c r="DG465">
        <f t="shared" si="165"/>
        <v>0</v>
      </c>
      <c r="DH465">
        <f t="shared" si="160"/>
        <v>0</v>
      </c>
      <c r="DI465">
        <f t="shared" si="161"/>
        <v>0</v>
      </c>
      <c r="DJ465">
        <f>DF465</f>
        <v>0</v>
      </c>
      <c r="DK465">
        <v>0</v>
      </c>
      <c r="DL465" t="s">
        <v>3</v>
      </c>
      <c r="DM465">
        <v>0</v>
      </c>
      <c r="DN465" t="s">
        <v>3</v>
      </c>
      <c r="DO465">
        <v>0</v>
      </c>
    </row>
    <row r="466" spans="1:119" x14ac:dyDescent="0.2">
      <c r="A466">
        <f>ROW(Source!A721)</f>
        <v>721</v>
      </c>
      <c r="B466">
        <v>32945098</v>
      </c>
      <c r="C466">
        <v>32953476</v>
      </c>
      <c r="D466">
        <v>25847992</v>
      </c>
      <c r="E466">
        <v>112</v>
      </c>
      <c r="F466">
        <v>1</v>
      </c>
      <c r="G466">
        <v>1</v>
      </c>
      <c r="H466">
        <v>1</v>
      </c>
      <c r="I466" t="s">
        <v>856</v>
      </c>
      <c r="J466" t="s">
        <v>3</v>
      </c>
      <c r="K466" t="s">
        <v>857</v>
      </c>
      <c r="L466">
        <v>1191</v>
      </c>
      <c r="N466">
        <v>1013</v>
      </c>
      <c r="O466" t="s">
        <v>848</v>
      </c>
      <c r="P466" t="s">
        <v>848</v>
      </c>
      <c r="Q466">
        <v>1</v>
      </c>
      <c r="W466">
        <v>0</v>
      </c>
      <c r="X466">
        <v>-1833565283</v>
      </c>
      <c r="Y466">
        <f t="shared" si="162"/>
        <v>69.87</v>
      </c>
      <c r="AA466">
        <v>0</v>
      </c>
      <c r="AB466">
        <v>0</v>
      </c>
      <c r="AC466">
        <v>0</v>
      </c>
      <c r="AD466">
        <v>435.6</v>
      </c>
      <c r="AE466">
        <v>0</v>
      </c>
      <c r="AF466">
        <v>0</v>
      </c>
      <c r="AG466">
        <v>0</v>
      </c>
      <c r="AH466">
        <v>435.6</v>
      </c>
      <c r="AI466">
        <v>1</v>
      </c>
      <c r="AJ466">
        <v>1</v>
      </c>
      <c r="AK466">
        <v>1</v>
      </c>
      <c r="AL466">
        <v>1</v>
      </c>
      <c r="AM466">
        <v>-2</v>
      </c>
      <c r="AN466">
        <v>0</v>
      </c>
      <c r="AO466">
        <v>0</v>
      </c>
      <c r="AP466">
        <v>0</v>
      </c>
      <c r="AQ466">
        <v>1</v>
      </c>
      <c r="AR466">
        <v>0</v>
      </c>
      <c r="AS466" t="s">
        <v>3</v>
      </c>
      <c r="AT466">
        <v>69.87</v>
      </c>
      <c r="AU466" t="s">
        <v>3</v>
      </c>
      <c r="AV466">
        <v>1</v>
      </c>
      <c r="AW466">
        <v>2</v>
      </c>
      <c r="AX466">
        <v>32953481</v>
      </c>
      <c r="AY466">
        <v>2</v>
      </c>
      <c r="AZ466">
        <v>131072</v>
      </c>
      <c r="BA466">
        <v>466</v>
      </c>
      <c r="BB466">
        <v>1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30435.372000000003</v>
      </c>
      <c r="BN466">
        <v>69.87</v>
      </c>
      <c r="BO466">
        <v>0</v>
      </c>
      <c r="BP466">
        <v>1</v>
      </c>
      <c r="BQ466">
        <v>0</v>
      </c>
      <c r="BR466">
        <v>0</v>
      </c>
      <c r="BS466">
        <v>0</v>
      </c>
      <c r="BT466">
        <v>30435.372000000003</v>
      </c>
      <c r="BU466">
        <v>69.87</v>
      </c>
      <c r="BV466">
        <v>0</v>
      </c>
      <c r="BW466">
        <v>1</v>
      </c>
      <c r="CU466">
        <f>ROUND(AT466*Source!I721*AH466*AL466,2)</f>
        <v>0</v>
      </c>
      <c r="CV466">
        <f>ROUND(Y466*Source!I721,7)</f>
        <v>0</v>
      </c>
      <c r="CW466">
        <v>0</v>
      </c>
      <c r="CX466">
        <f>ROUND(Y466*Source!I721,7)</f>
        <v>0</v>
      </c>
      <c r="CY466">
        <f>AD466</f>
        <v>435.6</v>
      </c>
      <c r="CZ466">
        <f>AH466</f>
        <v>435.6</v>
      </c>
      <c r="DA466">
        <f>AL466</f>
        <v>1</v>
      </c>
      <c r="DB466">
        <f t="shared" si="163"/>
        <v>30435.37</v>
      </c>
      <c r="DC466">
        <f t="shared" si="164"/>
        <v>0</v>
      </c>
      <c r="DD466" t="s">
        <v>3</v>
      </c>
      <c r="DE466" t="s">
        <v>3</v>
      </c>
      <c r="DF466">
        <f t="shared" si="159"/>
        <v>0</v>
      </c>
      <c r="DG466">
        <f t="shared" si="165"/>
        <v>0</v>
      </c>
      <c r="DH466">
        <f t="shared" si="160"/>
        <v>0</v>
      </c>
      <c r="DI466">
        <f t="shared" si="161"/>
        <v>0</v>
      </c>
      <c r="DJ466">
        <f>DI466</f>
        <v>0</v>
      </c>
      <c r="DK466">
        <v>1</v>
      </c>
      <c r="DL466" t="s">
        <v>3</v>
      </c>
      <c r="DM466">
        <v>0</v>
      </c>
      <c r="DN466" t="s">
        <v>3</v>
      </c>
      <c r="DO466">
        <v>0</v>
      </c>
    </row>
    <row r="467" spans="1:119" x14ac:dyDescent="0.2">
      <c r="A467">
        <f>ROW(Source!A721)</f>
        <v>721</v>
      </c>
      <c r="B467">
        <v>32945098</v>
      </c>
      <c r="C467">
        <v>32953476</v>
      </c>
      <c r="D467">
        <v>25847946</v>
      </c>
      <c r="E467">
        <v>112</v>
      </c>
      <c r="F467">
        <v>1</v>
      </c>
      <c r="G467">
        <v>1</v>
      </c>
      <c r="H467">
        <v>1</v>
      </c>
      <c r="I467" t="s">
        <v>849</v>
      </c>
      <c r="J467" t="s">
        <v>3</v>
      </c>
      <c r="K467" t="s">
        <v>850</v>
      </c>
      <c r="L467">
        <v>1191</v>
      </c>
      <c r="N467">
        <v>1013</v>
      </c>
      <c r="O467" t="s">
        <v>848</v>
      </c>
      <c r="P467" t="s">
        <v>848</v>
      </c>
      <c r="Q467">
        <v>1</v>
      </c>
      <c r="W467">
        <v>0</v>
      </c>
      <c r="X467">
        <v>-1417349443</v>
      </c>
      <c r="Y467">
        <f t="shared" si="162"/>
        <v>1.44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1</v>
      </c>
      <c r="AJ467">
        <v>1</v>
      </c>
      <c r="AK467">
        <v>1</v>
      </c>
      <c r="AL467">
        <v>1</v>
      </c>
      <c r="AM467">
        <v>-2</v>
      </c>
      <c r="AN467">
        <v>0</v>
      </c>
      <c r="AO467">
        <v>0</v>
      </c>
      <c r="AP467">
        <v>0</v>
      </c>
      <c r="AQ467">
        <v>1</v>
      </c>
      <c r="AR467">
        <v>0</v>
      </c>
      <c r="AS467" t="s">
        <v>3</v>
      </c>
      <c r="AT467">
        <v>1.44</v>
      </c>
      <c r="AU467" t="s">
        <v>3</v>
      </c>
      <c r="AV467">
        <v>2</v>
      </c>
      <c r="AW467">
        <v>2</v>
      </c>
      <c r="AX467">
        <v>32953482</v>
      </c>
      <c r="AY467">
        <v>1</v>
      </c>
      <c r="AZ467">
        <v>0</v>
      </c>
      <c r="BA467">
        <v>467</v>
      </c>
      <c r="BB467">
        <v>1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CV467">
        <v>0</v>
      </c>
      <c r="CW467">
        <v>0</v>
      </c>
      <c r="CX467">
        <f>ROUND(Y467*Source!I721,7)</f>
        <v>0</v>
      </c>
      <c r="CY467">
        <f>AD467</f>
        <v>0</v>
      </c>
      <c r="CZ467">
        <f>AH467</f>
        <v>0</v>
      </c>
      <c r="DA467">
        <f>AL467</f>
        <v>1</v>
      </c>
      <c r="DB467">
        <f t="shared" si="163"/>
        <v>0</v>
      </c>
      <c r="DC467">
        <f t="shared" si="164"/>
        <v>0</v>
      </c>
      <c r="DD467" t="s">
        <v>3</v>
      </c>
      <c r="DE467" t="s">
        <v>3</v>
      </c>
      <c r="DF467">
        <f t="shared" si="159"/>
        <v>0</v>
      </c>
      <c r="DG467">
        <f t="shared" si="165"/>
        <v>0</v>
      </c>
      <c r="DH467">
        <f t="shared" si="160"/>
        <v>0</v>
      </c>
      <c r="DI467">
        <f t="shared" si="161"/>
        <v>0</v>
      </c>
      <c r="DJ467">
        <f>DI467</f>
        <v>0</v>
      </c>
      <c r="DK467">
        <v>0</v>
      </c>
      <c r="DL467" t="s">
        <v>3</v>
      </c>
      <c r="DM467">
        <v>0</v>
      </c>
      <c r="DN467" t="s">
        <v>3</v>
      </c>
      <c r="DO467">
        <v>0</v>
      </c>
    </row>
    <row r="468" spans="1:119" x14ac:dyDescent="0.2">
      <c r="A468">
        <f>ROW(Source!A721)</f>
        <v>721</v>
      </c>
      <c r="B468">
        <v>32945098</v>
      </c>
      <c r="C468">
        <v>32953476</v>
      </c>
      <c r="D468">
        <v>30529126</v>
      </c>
      <c r="E468">
        <v>1</v>
      </c>
      <c r="F468">
        <v>1</v>
      </c>
      <c r="G468">
        <v>1</v>
      </c>
      <c r="H468">
        <v>2</v>
      </c>
      <c r="I468" t="s">
        <v>851</v>
      </c>
      <c r="J468" t="s">
        <v>852</v>
      </c>
      <c r="K468" t="s">
        <v>853</v>
      </c>
      <c r="L468">
        <v>1368</v>
      </c>
      <c r="N468">
        <v>1011</v>
      </c>
      <c r="O468" t="s">
        <v>854</v>
      </c>
      <c r="P468" t="s">
        <v>854</v>
      </c>
      <c r="Q468">
        <v>1</v>
      </c>
      <c r="W468">
        <v>0</v>
      </c>
      <c r="X468">
        <v>-989791600</v>
      </c>
      <c r="Y468">
        <f t="shared" si="162"/>
        <v>1.44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1</v>
      </c>
      <c r="AJ468">
        <v>1</v>
      </c>
      <c r="AK468">
        <v>1</v>
      </c>
      <c r="AL468">
        <v>1</v>
      </c>
      <c r="AM468">
        <v>0</v>
      </c>
      <c r="AN468">
        <v>0</v>
      </c>
      <c r="AO468">
        <v>0</v>
      </c>
      <c r="AP468">
        <v>0</v>
      </c>
      <c r="AQ468">
        <v>1</v>
      </c>
      <c r="AR468">
        <v>0</v>
      </c>
      <c r="AS468" t="s">
        <v>3</v>
      </c>
      <c r="AT468">
        <v>1.44</v>
      </c>
      <c r="AU468" t="s">
        <v>3</v>
      </c>
      <c r="AV468">
        <v>1</v>
      </c>
      <c r="AW468">
        <v>2</v>
      </c>
      <c r="AX468">
        <v>32953483</v>
      </c>
      <c r="AY468">
        <v>1</v>
      </c>
      <c r="AZ468">
        <v>0</v>
      </c>
      <c r="BA468">
        <v>468</v>
      </c>
      <c r="BB468">
        <v>1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1.44</v>
      </c>
      <c r="BP468">
        <v>1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1.44</v>
      </c>
      <c r="BW468">
        <v>1</v>
      </c>
      <c r="CV468">
        <v>0</v>
      </c>
      <c r="CW468">
        <f>ROUND(Y468*Source!I721*DO468,7)</f>
        <v>0</v>
      </c>
      <c r="CX468">
        <f>ROUND(Y468*Source!I721,7)</f>
        <v>0</v>
      </c>
      <c r="CY468">
        <f>AB468</f>
        <v>0</v>
      </c>
      <c r="CZ468">
        <f>AF468</f>
        <v>0</v>
      </c>
      <c r="DA468">
        <f>AJ468</f>
        <v>1</v>
      </c>
      <c r="DB468">
        <f t="shared" si="163"/>
        <v>0</v>
      </c>
      <c r="DC468">
        <f t="shared" si="164"/>
        <v>0</v>
      </c>
      <c r="DD468" t="s">
        <v>3</v>
      </c>
      <c r="DE468" t="s">
        <v>3</v>
      </c>
      <c r="DF468">
        <f t="shared" si="159"/>
        <v>0</v>
      </c>
      <c r="DG468">
        <f t="shared" si="165"/>
        <v>0</v>
      </c>
      <c r="DH468">
        <f t="shared" si="160"/>
        <v>0</v>
      </c>
      <c r="DI468">
        <f t="shared" si="161"/>
        <v>0</v>
      </c>
      <c r="DJ468">
        <f>DG468+DH468</f>
        <v>0</v>
      </c>
      <c r="DK468">
        <v>0</v>
      </c>
      <c r="DL468" t="s">
        <v>855</v>
      </c>
      <c r="DM468">
        <v>3</v>
      </c>
      <c r="DN468" t="s">
        <v>848</v>
      </c>
      <c r="DO468">
        <v>1</v>
      </c>
    </row>
    <row r="469" spans="1:119" x14ac:dyDescent="0.2">
      <c r="A469">
        <f>ROW(Source!A721)</f>
        <v>721</v>
      </c>
      <c r="B469">
        <v>32945098</v>
      </c>
      <c r="C469">
        <v>32953476</v>
      </c>
      <c r="D469">
        <v>30416750</v>
      </c>
      <c r="E469">
        <v>112</v>
      </c>
      <c r="F469">
        <v>1</v>
      </c>
      <c r="G469">
        <v>1</v>
      </c>
      <c r="H469">
        <v>3</v>
      </c>
      <c r="I469" t="s">
        <v>31</v>
      </c>
      <c r="J469" t="s">
        <v>3</v>
      </c>
      <c r="K469" t="s">
        <v>32</v>
      </c>
      <c r="L469">
        <v>1348</v>
      </c>
      <c r="N469">
        <v>1009</v>
      </c>
      <c r="O469" t="s">
        <v>33</v>
      </c>
      <c r="P469" t="s">
        <v>33</v>
      </c>
      <c r="Q469">
        <v>1000</v>
      </c>
      <c r="W469">
        <v>0</v>
      </c>
      <c r="X469">
        <v>2102561428</v>
      </c>
      <c r="Y469">
        <f t="shared" si="162"/>
        <v>5.2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1</v>
      </c>
      <c r="AJ469">
        <v>1</v>
      </c>
      <c r="AK469">
        <v>1</v>
      </c>
      <c r="AL469">
        <v>1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 t="s">
        <v>3</v>
      </c>
      <c r="AT469">
        <v>5.2</v>
      </c>
      <c r="AU469" t="s">
        <v>3</v>
      </c>
      <c r="AV469">
        <v>0</v>
      </c>
      <c r="AW469">
        <v>2</v>
      </c>
      <c r="AX469">
        <v>32953484</v>
      </c>
      <c r="AY469">
        <v>1</v>
      </c>
      <c r="AZ469">
        <v>0</v>
      </c>
      <c r="BA469">
        <v>469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CV469">
        <v>0</v>
      </c>
      <c r="CW469">
        <v>0</v>
      </c>
      <c r="CX469">
        <f>ROUND(Y469*Source!I721,7)</f>
        <v>0</v>
      </c>
      <c r="CY469">
        <f>AA469</f>
        <v>0</v>
      </c>
      <c r="CZ469">
        <f>AE469</f>
        <v>0</v>
      </c>
      <c r="DA469">
        <f>AI469</f>
        <v>1</v>
      </c>
      <c r="DB469">
        <f t="shared" si="163"/>
        <v>0</v>
      </c>
      <c r="DC469">
        <f t="shared" si="164"/>
        <v>0</v>
      </c>
      <c r="DD469" t="s">
        <v>3</v>
      </c>
      <c r="DE469" t="s">
        <v>3</v>
      </c>
      <c r="DF469">
        <f t="shared" si="159"/>
        <v>0</v>
      </c>
      <c r="DG469">
        <f t="shared" si="165"/>
        <v>0</v>
      </c>
      <c r="DH469">
        <f t="shared" si="160"/>
        <v>0</v>
      </c>
      <c r="DI469">
        <f t="shared" si="161"/>
        <v>0</v>
      </c>
      <c r="DJ469">
        <f>DF469</f>
        <v>0</v>
      </c>
      <c r="DK469">
        <v>0</v>
      </c>
      <c r="DL469" t="s">
        <v>3</v>
      </c>
      <c r="DM469">
        <v>0</v>
      </c>
      <c r="DN469" t="s">
        <v>3</v>
      </c>
      <c r="DO469">
        <v>0</v>
      </c>
    </row>
    <row r="470" spans="1:119" x14ac:dyDescent="0.2">
      <c r="A470">
        <f>ROW(Source!A723)</f>
        <v>723</v>
      </c>
      <c r="B470">
        <v>32945098</v>
      </c>
      <c r="C470">
        <v>32953486</v>
      </c>
      <c r="D470">
        <v>25847977</v>
      </c>
      <c r="E470">
        <v>112</v>
      </c>
      <c r="F470">
        <v>1</v>
      </c>
      <c r="G470">
        <v>1</v>
      </c>
      <c r="H470">
        <v>1</v>
      </c>
      <c r="I470" t="s">
        <v>1003</v>
      </c>
      <c r="J470" t="s">
        <v>3</v>
      </c>
      <c r="K470" t="s">
        <v>1004</v>
      </c>
      <c r="L470">
        <v>1191</v>
      </c>
      <c r="N470">
        <v>1013</v>
      </c>
      <c r="O470" t="s">
        <v>848</v>
      </c>
      <c r="P470" t="s">
        <v>848</v>
      </c>
      <c r="Q470">
        <v>1</v>
      </c>
      <c r="W470">
        <v>0</v>
      </c>
      <c r="X470">
        <v>1048598872</v>
      </c>
      <c r="Y470">
        <f>(AT470*ROUND(1.15,7))</f>
        <v>40.94</v>
      </c>
      <c r="AA470">
        <v>0</v>
      </c>
      <c r="AB470">
        <v>0</v>
      </c>
      <c r="AC470">
        <v>0</v>
      </c>
      <c r="AD470">
        <v>416.65</v>
      </c>
      <c r="AE470">
        <v>0</v>
      </c>
      <c r="AF470">
        <v>0</v>
      </c>
      <c r="AG470">
        <v>0</v>
      </c>
      <c r="AH470">
        <v>416.65</v>
      </c>
      <c r="AI470">
        <v>1</v>
      </c>
      <c r="AJ470">
        <v>1</v>
      </c>
      <c r="AK470">
        <v>1</v>
      </c>
      <c r="AL470">
        <v>1</v>
      </c>
      <c r="AM470">
        <v>-2</v>
      </c>
      <c r="AN470">
        <v>0</v>
      </c>
      <c r="AO470">
        <v>0</v>
      </c>
      <c r="AP470">
        <v>1</v>
      </c>
      <c r="AQ470">
        <v>1</v>
      </c>
      <c r="AR470">
        <v>0</v>
      </c>
      <c r="AS470" t="s">
        <v>3</v>
      </c>
      <c r="AT470">
        <v>35.6</v>
      </c>
      <c r="AU470" t="s">
        <v>521</v>
      </c>
      <c r="AV470">
        <v>1</v>
      </c>
      <c r="AW470">
        <v>2</v>
      </c>
      <c r="AX470">
        <v>32953493</v>
      </c>
      <c r="AY470">
        <v>1</v>
      </c>
      <c r="AZ470">
        <v>0</v>
      </c>
      <c r="BA470">
        <v>470</v>
      </c>
      <c r="BB470">
        <v>1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14832.74</v>
      </c>
      <c r="BN470">
        <v>35.6</v>
      </c>
      <c r="BO470">
        <v>0</v>
      </c>
      <c r="BP470">
        <v>1</v>
      </c>
      <c r="BQ470">
        <v>0</v>
      </c>
      <c r="BR470">
        <v>0</v>
      </c>
      <c r="BS470">
        <v>0</v>
      </c>
      <c r="BT470">
        <v>17057.650999999998</v>
      </c>
      <c r="BU470">
        <v>40.94</v>
      </c>
      <c r="BV470">
        <v>0</v>
      </c>
      <c r="BW470">
        <v>1</v>
      </c>
      <c r="CU470">
        <f>ROUND(AT470*Source!I723*AH470*AL470,2)</f>
        <v>0</v>
      </c>
      <c r="CV470">
        <f>ROUND(Y470*Source!I723,7)</f>
        <v>0</v>
      </c>
      <c r="CW470">
        <v>0</v>
      </c>
      <c r="CX470">
        <f>ROUND(Y470*Source!I723,7)</f>
        <v>0</v>
      </c>
      <c r="CY470">
        <f>AD470</f>
        <v>416.65</v>
      </c>
      <c r="CZ470">
        <f>AH470</f>
        <v>416.65</v>
      </c>
      <c r="DA470">
        <f>AL470</f>
        <v>1</v>
      </c>
      <c r="DB470">
        <f>ROUND((ROUND(AT470*CZ470,2)*ROUND(1.15,7)),6)</f>
        <v>17057.651000000002</v>
      </c>
      <c r="DC470">
        <f>ROUND((ROUND(AT470*AG470,2)*ROUND(1.15,7)),6)</f>
        <v>0</v>
      </c>
      <c r="DD470" t="s">
        <v>3</v>
      </c>
      <c r="DE470" t="s">
        <v>3</v>
      </c>
      <c r="DF470">
        <f t="shared" si="159"/>
        <v>0</v>
      </c>
      <c r="DG470">
        <f t="shared" si="165"/>
        <v>0</v>
      </c>
      <c r="DH470">
        <f t="shared" si="160"/>
        <v>0</v>
      </c>
      <c r="DI470">
        <f t="shared" si="161"/>
        <v>0</v>
      </c>
      <c r="DJ470">
        <f>DI470</f>
        <v>0</v>
      </c>
      <c r="DK470">
        <v>1</v>
      </c>
      <c r="DL470" t="s">
        <v>3</v>
      </c>
      <c r="DM470">
        <v>0</v>
      </c>
      <c r="DN470" t="s">
        <v>3</v>
      </c>
      <c r="DO470">
        <v>0</v>
      </c>
    </row>
    <row r="471" spans="1:119" x14ac:dyDescent="0.2">
      <c r="A471">
        <f>ROW(Source!A723)</f>
        <v>723</v>
      </c>
      <c r="B471">
        <v>32945098</v>
      </c>
      <c r="C471">
        <v>32953486</v>
      </c>
      <c r="D471">
        <v>25847946</v>
      </c>
      <c r="E471">
        <v>112</v>
      </c>
      <c r="F471">
        <v>1</v>
      </c>
      <c r="G471">
        <v>1</v>
      </c>
      <c r="H471">
        <v>1</v>
      </c>
      <c r="I471" t="s">
        <v>849</v>
      </c>
      <c r="J471" t="s">
        <v>3</v>
      </c>
      <c r="K471" t="s">
        <v>850</v>
      </c>
      <c r="L471">
        <v>1191</v>
      </c>
      <c r="N471">
        <v>1013</v>
      </c>
      <c r="O471" t="s">
        <v>848</v>
      </c>
      <c r="P471" t="s">
        <v>848</v>
      </c>
      <c r="Q471">
        <v>1</v>
      </c>
      <c r="W471">
        <v>0</v>
      </c>
      <c r="X471">
        <v>-1417349443</v>
      </c>
      <c r="Y471">
        <f>(AT471*ROUND(1.25,7))</f>
        <v>1.5874999999999999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1</v>
      </c>
      <c r="AJ471">
        <v>1</v>
      </c>
      <c r="AK471">
        <v>1</v>
      </c>
      <c r="AL471">
        <v>1</v>
      </c>
      <c r="AM471">
        <v>-2</v>
      </c>
      <c r="AN471">
        <v>0</v>
      </c>
      <c r="AO471">
        <v>0</v>
      </c>
      <c r="AP471">
        <v>1</v>
      </c>
      <c r="AQ471">
        <v>1</v>
      </c>
      <c r="AR471">
        <v>0</v>
      </c>
      <c r="AS471" t="s">
        <v>3</v>
      </c>
      <c r="AT471">
        <v>1.27</v>
      </c>
      <c r="AU471" t="s">
        <v>520</v>
      </c>
      <c r="AV471">
        <v>2</v>
      </c>
      <c r="AW471">
        <v>2</v>
      </c>
      <c r="AX471">
        <v>32953494</v>
      </c>
      <c r="AY471">
        <v>1</v>
      </c>
      <c r="AZ471">
        <v>0</v>
      </c>
      <c r="BA471">
        <v>471</v>
      </c>
      <c r="BB471">
        <v>1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CV471">
        <v>0</v>
      </c>
      <c r="CW471">
        <v>0</v>
      </c>
      <c r="CX471">
        <f>ROUND(Y471*Source!I723,7)</f>
        <v>0</v>
      </c>
      <c r="CY471">
        <f>AD471</f>
        <v>0</v>
      </c>
      <c r="CZ471">
        <f>AH471</f>
        <v>0</v>
      </c>
      <c r="DA471">
        <f>AL471</f>
        <v>1</v>
      </c>
      <c r="DB471">
        <f>ROUND((ROUND(AT471*CZ471,2)*ROUND(1.25,7)),6)</f>
        <v>0</v>
      </c>
      <c r="DC471">
        <f>ROUND((ROUND(AT471*AG471,2)*ROUND(1.25,7)),6)</f>
        <v>0</v>
      </c>
      <c r="DD471" t="s">
        <v>3</v>
      </c>
      <c r="DE471" t="s">
        <v>3</v>
      </c>
      <c r="DF471">
        <f t="shared" si="159"/>
        <v>0</v>
      </c>
      <c r="DG471">
        <f t="shared" si="165"/>
        <v>0</v>
      </c>
      <c r="DH471">
        <f t="shared" si="160"/>
        <v>0</v>
      </c>
      <c r="DI471">
        <f t="shared" si="161"/>
        <v>0</v>
      </c>
      <c r="DJ471">
        <f>DI471</f>
        <v>0</v>
      </c>
      <c r="DK471">
        <v>0</v>
      </c>
      <c r="DL471" t="s">
        <v>3</v>
      </c>
      <c r="DM471">
        <v>0</v>
      </c>
      <c r="DN471" t="s">
        <v>3</v>
      </c>
      <c r="DO471">
        <v>0</v>
      </c>
    </row>
    <row r="472" spans="1:119" x14ac:dyDescent="0.2">
      <c r="A472">
        <f>ROW(Source!A723)</f>
        <v>723</v>
      </c>
      <c r="B472">
        <v>32945098</v>
      </c>
      <c r="C472">
        <v>32953486</v>
      </c>
      <c r="D472">
        <v>30529126</v>
      </c>
      <c r="E472">
        <v>1</v>
      </c>
      <c r="F472">
        <v>1</v>
      </c>
      <c r="G472">
        <v>1</v>
      </c>
      <c r="H472">
        <v>2</v>
      </c>
      <c r="I472" t="s">
        <v>851</v>
      </c>
      <c r="J472" t="s">
        <v>852</v>
      </c>
      <c r="K472" t="s">
        <v>853</v>
      </c>
      <c r="L472">
        <v>1368</v>
      </c>
      <c r="N472">
        <v>1011</v>
      </c>
      <c r="O472" t="s">
        <v>854</v>
      </c>
      <c r="P472" t="s">
        <v>854</v>
      </c>
      <c r="Q472">
        <v>1</v>
      </c>
      <c r="W472">
        <v>0</v>
      </c>
      <c r="X472">
        <v>-989791600</v>
      </c>
      <c r="Y472">
        <f>(AT472*ROUND(1.25,7))</f>
        <v>1.5874999999999999</v>
      </c>
      <c r="AA472">
        <v>0</v>
      </c>
      <c r="AB472">
        <v>54.86</v>
      </c>
      <c r="AC472">
        <v>446.68</v>
      </c>
      <c r="AD472">
        <v>0</v>
      </c>
      <c r="AE472">
        <v>0</v>
      </c>
      <c r="AF472">
        <v>37.32</v>
      </c>
      <c r="AG472">
        <v>446.68</v>
      </c>
      <c r="AH472">
        <v>0</v>
      </c>
      <c r="AI472">
        <v>1</v>
      </c>
      <c r="AJ472">
        <v>1.47</v>
      </c>
      <c r="AK472">
        <v>1</v>
      </c>
      <c r="AL472">
        <v>1</v>
      </c>
      <c r="AM472">
        <v>2</v>
      </c>
      <c r="AN472">
        <v>0</v>
      </c>
      <c r="AO472">
        <v>0</v>
      </c>
      <c r="AP472">
        <v>1</v>
      </c>
      <c r="AQ472">
        <v>1</v>
      </c>
      <c r="AR472">
        <v>0</v>
      </c>
      <c r="AS472" t="s">
        <v>3</v>
      </c>
      <c r="AT472">
        <v>1.27</v>
      </c>
      <c r="AU472" t="s">
        <v>520</v>
      </c>
      <c r="AV472">
        <v>1</v>
      </c>
      <c r="AW472">
        <v>2</v>
      </c>
      <c r="AX472">
        <v>32953495</v>
      </c>
      <c r="AY472">
        <v>1</v>
      </c>
      <c r="AZ472">
        <v>0</v>
      </c>
      <c r="BA472">
        <v>472</v>
      </c>
      <c r="BB472">
        <v>1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47.3964</v>
      </c>
      <c r="BL472">
        <v>567.28359999999998</v>
      </c>
      <c r="BM472">
        <v>0</v>
      </c>
      <c r="BN472">
        <v>0</v>
      </c>
      <c r="BO472">
        <v>1.27</v>
      </c>
      <c r="BP472">
        <v>1</v>
      </c>
      <c r="BQ472">
        <v>0</v>
      </c>
      <c r="BR472">
        <v>59.2455</v>
      </c>
      <c r="BS472">
        <v>709.10449999999992</v>
      </c>
      <c r="BT472">
        <v>0</v>
      </c>
      <c r="BU472">
        <v>0</v>
      </c>
      <c r="BV472">
        <v>1.5874999999999999</v>
      </c>
      <c r="BW472">
        <v>1</v>
      </c>
      <c r="CV472">
        <v>0</v>
      </c>
      <c r="CW472">
        <f>ROUND(Y472*Source!I723*DO472,7)</f>
        <v>0</v>
      </c>
      <c r="CX472">
        <f>ROUND(Y472*Source!I723,7)</f>
        <v>0</v>
      </c>
      <c r="CY472">
        <f>AB472</f>
        <v>54.86</v>
      </c>
      <c r="CZ472">
        <f>AF472</f>
        <v>37.32</v>
      </c>
      <c r="DA472">
        <f>AJ472</f>
        <v>1.47</v>
      </c>
      <c r="DB472">
        <f>ROUND((ROUND(AT472*CZ472,2)*ROUND(1.25,7)),6)</f>
        <v>59.25</v>
      </c>
      <c r="DC472">
        <f>ROUND((ROUND(AT472*AG472,2)*ROUND(1.25,7)),6)</f>
        <v>709.1</v>
      </c>
      <c r="DD472" t="s">
        <v>3</v>
      </c>
      <c r="DE472" t="s">
        <v>3</v>
      </c>
      <c r="DF472">
        <f t="shared" si="159"/>
        <v>0</v>
      </c>
      <c r="DG472">
        <f>ROUND(ROUND(AF472*AJ472,2)*CX472,2)</f>
        <v>0</v>
      </c>
      <c r="DH472">
        <f t="shared" si="160"/>
        <v>0</v>
      </c>
      <c r="DI472">
        <f t="shared" si="161"/>
        <v>0</v>
      </c>
      <c r="DJ472">
        <f>DG472+DH472</f>
        <v>0</v>
      </c>
      <c r="DK472">
        <v>0</v>
      </c>
      <c r="DL472" t="s">
        <v>855</v>
      </c>
      <c r="DM472">
        <v>3</v>
      </c>
      <c r="DN472" t="s">
        <v>848</v>
      </c>
      <c r="DO472">
        <v>1</v>
      </c>
    </row>
    <row r="473" spans="1:119" x14ac:dyDescent="0.2">
      <c r="A473">
        <f>ROW(Source!A723)</f>
        <v>723</v>
      </c>
      <c r="B473">
        <v>32945098</v>
      </c>
      <c r="C473">
        <v>32953486</v>
      </c>
      <c r="D473">
        <v>30529195</v>
      </c>
      <c r="E473">
        <v>1</v>
      </c>
      <c r="F473">
        <v>1</v>
      </c>
      <c r="G473">
        <v>1</v>
      </c>
      <c r="H473">
        <v>2</v>
      </c>
      <c r="I473" t="s">
        <v>1018</v>
      </c>
      <c r="J473" t="s">
        <v>1019</v>
      </c>
      <c r="K473" t="s">
        <v>1020</v>
      </c>
      <c r="L473">
        <v>1368</v>
      </c>
      <c r="N473">
        <v>1011</v>
      </c>
      <c r="O473" t="s">
        <v>854</v>
      </c>
      <c r="P473" t="s">
        <v>854</v>
      </c>
      <c r="Q473">
        <v>1</v>
      </c>
      <c r="W473">
        <v>0</v>
      </c>
      <c r="X473">
        <v>427738295</v>
      </c>
      <c r="Y473">
        <f>(AT473*ROUND(1.25,7))</f>
        <v>9.7750000000000004</v>
      </c>
      <c r="AA473">
        <v>0</v>
      </c>
      <c r="AB473">
        <v>12.04</v>
      </c>
      <c r="AC473">
        <v>0</v>
      </c>
      <c r="AD473">
        <v>0</v>
      </c>
      <c r="AE473">
        <v>0</v>
      </c>
      <c r="AF473">
        <v>8.5399999999999991</v>
      </c>
      <c r="AG473">
        <v>0</v>
      </c>
      <c r="AH473">
        <v>0</v>
      </c>
      <c r="AI473">
        <v>1</v>
      </c>
      <c r="AJ473">
        <v>1.41</v>
      </c>
      <c r="AK473">
        <v>1</v>
      </c>
      <c r="AL473">
        <v>1</v>
      </c>
      <c r="AM473">
        <v>2</v>
      </c>
      <c r="AN473">
        <v>0</v>
      </c>
      <c r="AO473">
        <v>0</v>
      </c>
      <c r="AP473">
        <v>1</v>
      </c>
      <c r="AQ473">
        <v>1</v>
      </c>
      <c r="AR473">
        <v>0</v>
      </c>
      <c r="AS473" t="s">
        <v>3</v>
      </c>
      <c r="AT473">
        <v>7.82</v>
      </c>
      <c r="AU473" t="s">
        <v>520</v>
      </c>
      <c r="AV473">
        <v>1</v>
      </c>
      <c r="AW473">
        <v>2</v>
      </c>
      <c r="AX473">
        <v>32953496</v>
      </c>
      <c r="AY473">
        <v>1</v>
      </c>
      <c r="AZ473">
        <v>0</v>
      </c>
      <c r="BA473">
        <v>473</v>
      </c>
      <c r="BB473">
        <v>1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66.782799999999995</v>
      </c>
      <c r="BL473">
        <v>0</v>
      </c>
      <c r="BM473">
        <v>0</v>
      </c>
      <c r="BN473">
        <v>0</v>
      </c>
      <c r="BO473">
        <v>0</v>
      </c>
      <c r="BP473">
        <v>1</v>
      </c>
      <c r="BQ473">
        <v>0</v>
      </c>
      <c r="BR473">
        <v>83.478499999999997</v>
      </c>
      <c r="BS473">
        <v>0</v>
      </c>
      <c r="BT473">
        <v>0</v>
      </c>
      <c r="BU473">
        <v>0</v>
      </c>
      <c r="BV473">
        <v>0</v>
      </c>
      <c r="BW473">
        <v>1</v>
      </c>
      <c r="CV473">
        <v>0</v>
      </c>
      <c r="CW473">
        <f>ROUND(Y473*Source!I723*DO473,7)</f>
        <v>0</v>
      </c>
      <c r="CX473">
        <f>ROUND(Y473*Source!I723,7)</f>
        <v>0</v>
      </c>
      <c r="CY473">
        <f>AB473</f>
        <v>12.04</v>
      </c>
      <c r="CZ473">
        <f>AF473</f>
        <v>8.5399999999999991</v>
      </c>
      <c r="DA473">
        <f>AJ473</f>
        <v>1.41</v>
      </c>
      <c r="DB473">
        <f>ROUND((ROUND(AT473*CZ473,2)*ROUND(1.25,7)),6)</f>
        <v>83.474999999999994</v>
      </c>
      <c r="DC473">
        <f>ROUND((ROUND(AT473*AG473,2)*ROUND(1.25,7)),6)</f>
        <v>0</v>
      </c>
      <c r="DD473" t="s">
        <v>3</v>
      </c>
      <c r="DE473" t="s">
        <v>3</v>
      </c>
      <c r="DF473">
        <f t="shared" si="159"/>
        <v>0</v>
      </c>
      <c r="DG473">
        <f>ROUND(ROUND(AF473*AJ473,2)*CX473,2)</f>
        <v>0</v>
      </c>
      <c r="DH473">
        <f t="shared" si="160"/>
        <v>0</v>
      </c>
      <c r="DI473">
        <f t="shared" si="161"/>
        <v>0</v>
      </c>
      <c r="DJ473">
        <f>DG473+DH473</f>
        <v>0</v>
      </c>
      <c r="DK473">
        <v>0</v>
      </c>
      <c r="DL473" t="s">
        <v>3</v>
      </c>
      <c r="DM473">
        <v>0</v>
      </c>
      <c r="DN473" t="s">
        <v>3</v>
      </c>
      <c r="DO473">
        <v>0</v>
      </c>
    </row>
    <row r="474" spans="1:119" x14ac:dyDescent="0.2">
      <c r="A474">
        <f>ROW(Source!A723)</f>
        <v>723</v>
      </c>
      <c r="B474">
        <v>32945098</v>
      </c>
      <c r="C474">
        <v>32953486</v>
      </c>
      <c r="D474">
        <v>30481840</v>
      </c>
      <c r="E474">
        <v>1</v>
      </c>
      <c r="F474">
        <v>1</v>
      </c>
      <c r="G474">
        <v>1</v>
      </c>
      <c r="H474">
        <v>3</v>
      </c>
      <c r="I474" t="s">
        <v>951</v>
      </c>
      <c r="J474" t="s">
        <v>952</v>
      </c>
      <c r="K474" t="s">
        <v>953</v>
      </c>
      <c r="L474">
        <v>1339</v>
      </c>
      <c r="N474">
        <v>1007</v>
      </c>
      <c r="O474" t="s">
        <v>639</v>
      </c>
      <c r="P474" t="s">
        <v>639</v>
      </c>
      <c r="Q474">
        <v>1</v>
      </c>
      <c r="W474">
        <v>0</v>
      </c>
      <c r="X474">
        <v>-2108704274</v>
      </c>
      <c r="Y474">
        <f>AT474</f>
        <v>3.5</v>
      </c>
      <c r="AA474">
        <v>32.85</v>
      </c>
      <c r="AB474">
        <v>0</v>
      </c>
      <c r="AC474">
        <v>0</v>
      </c>
      <c r="AD474">
        <v>0</v>
      </c>
      <c r="AE474">
        <v>35.71</v>
      </c>
      <c r="AF474">
        <v>0</v>
      </c>
      <c r="AG474">
        <v>0</v>
      </c>
      <c r="AH474">
        <v>0</v>
      </c>
      <c r="AI474">
        <v>0.92</v>
      </c>
      <c r="AJ474">
        <v>1</v>
      </c>
      <c r="AK474">
        <v>1</v>
      </c>
      <c r="AL474">
        <v>1</v>
      </c>
      <c r="AM474">
        <v>2</v>
      </c>
      <c r="AN474">
        <v>0</v>
      </c>
      <c r="AO474">
        <v>0</v>
      </c>
      <c r="AP474">
        <v>0</v>
      </c>
      <c r="AQ474">
        <v>1</v>
      </c>
      <c r="AR474">
        <v>0</v>
      </c>
      <c r="AS474" t="s">
        <v>3</v>
      </c>
      <c r="AT474">
        <v>3.5</v>
      </c>
      <c r="AU474" t="s">
        <v>3</v>
      </c>
      <c r="AV474">
        <v>0</v>
      </c>
      <c r="AW474">
        <v>2</v>
      </c>
      <c r="AX474">
        <v>32953497</v>
      </c>
      <c r="AY474">
        <v>1</v>
      </c>
      <c r="AZ474">
        <v>0</v>
      </c>
      <c r="BA474">
        <v>474</v>
      </c>
      <c r="BB474">
        <v>1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124.985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1</v>
      </c>
      <c r="BQ474">
        <v>124.985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1</v>
      </c>
      <c r="CV474">
        <v>0</v>
      </c>
      <c r="CW474">
        <v>0</v>
      </c>
      <c r="CX474">
        <f>ROUND(Y474*Source!I723,7)</f>
        <v>0</v>
      </c>
      <c r="CY474">
        <f>AA474</f>
        <v>32.85</v>
      </c>
      <c r="CZ474">
        <f>AE474</f>
        <v>35.71</v>
      </c>
      <c r="DA474">
        <f>AI474</f>
        <v>0.92</v>
      </c>
      <c r="DB474">
        <f>ROUND(ROUND(AT474*CZ474,2),6)</f>
        <v>124.99</v>
      </c>
      <c r="DC474">
        <f>ROUND(ROUND(AT474*AG474,2),6)</f>
        <v>0</v>
      </c>
      <c r="DD474" t="s">
        <v>3</v>
      </c>
      <c r="DE474" t="s">
        <v>3</v>
      </c>
      <c r="DF474">
        <f>ROUND(ROUND(AE474*AI474,2)*CX474,2)</f>
        <v>0</v>
      </c>
      <c r="DG474">
        <f>ROUND(ROUND(AF474,2)*CX474,2)</f>
        <v>0</v>
      </c>
      <c r="DH474">
        <f t="shared" si="160"/>
        <v>0</v>
      </c>
      <c r="DI474">
        <f t="shared" si="161"/>
        <v>0</v>
      </c>
      <c r="DJ474">
        <f>DF474</f>
        <v>0</v>
      </c>
      <c r="DK474">
        <v>0</v>
      </c>
      <c r="DL474" t="s">
        <v>3</v>
      </c>
      <c r="DM474">
        <v>0</v>
      </c>
      <c r="DN474" t="s">
        <v>3</v>
      </c>
      <c r="DO474">
        <v>0</v>
      </c>
    </row>
    <row r="475" spans="1:119" x14ac:dyDescent="0.2">
      <c r="A475">
        <f>ROW(Source!A723)</f>
        <v>723</v>
      </c>
      <c r="B475">
        <v>32945098</v>
      </c>
      <c r="C475">
        <v>32953486</v>
      </c>
      <c r="D475">
        <v>30412258</v>
      </c>
      <c r="E475">
        <v>112</v>
      </c>
      <c r="F475">
        <v>1</v>
      </c>
      <c r="G475">
        <v>1</v>
      </c>
      <c r="H475">
        <v>3</v>
      </c>
      <c r="I475" t="s">
        <v>637</v>
      </c>
      <c r="J475" t="s">
        <v>3</v>
      </c>
      <c r="K475" t="s">
        <v>638</v>
      </c>
      <c r="L475">
        <v>1339</v>
      </c>
      <c r="N475">
        <v>1007</v>
      </c>
      <c r="O475" t="s">
        <v>639</v>
      </c>
      <c r="P475" t="s">
        <v>639</v>
      </c>
      <c r="Q475">
        <v>1</v>
      </c>
      <c r="W475">
        <v>0</v>
      </c>
      <c r="X475">
        <v>-2113302258</v>
      </c>
      <c r="Y475">
        <f>AT475</f>
        <v>2.04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1</v>
      </c>
      <c r="AJ475">
        <v>1</v>
      </c>
      <c r="AK475">
        <v>1</v>
      </c>
      <c r="AL475">
        <v>1</v>
      </c>
      <c r="AM475">
        <v>-2</v>
      </c>
      <c r="AN475">
        <v>0</v>
      </c>
      <c r="AO475">
        <v>0</v>
      </c>
      <c r="AP475">
        <v>0</v>
      </c>
      <c r="AQ475">
        <v>0</v>
      </c>
      <c r="AR475">
        <v>0</v>
      </c>
      <c r="AS475" t="s">
        <v>3</v>
      </c>
      <c r="AT475">
        <v>2.04</v>
      </c>
      <c r="AU475" t="s">
        <v>3</v>
      </c>
      <c r="AV475">
        <v>0</v>
      </c>
      <c r="AW475">
        <v>2</v>
      </c>
      <c r="AX475">
        <v>32953498</v>
      </c>
      <c r="AY475">
        <v>1</v>
      </c>
      <c r="AZ475">
        <v>0</v>
      </c>
      <c r="BA475">
        <v>475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CV475">
        <v>0</v>
      </c>
      <c r="CW475">
        <v>0</v>
      </c>
      <c r="CX475">
        <f>ROUND(Y475*Source!I723,7)</f>
        <v>0</v>
      </c>
      <c r="CY475">
        <f>AA475</f>
        <v>0</v>
      </c>
      <c r="CZ475">
        <f>AE475</f>
        <v>0</v>
      </c>
      <c r="DA475">
        <f>AI475</f>
        <v>1</v>
      </c>
      <c r="DB475">
        <f>ROUND(ROUND(AT475*CZ475,2),6)</f>
        <v>0</v>
      </c>
      <c r="DC475">
        <f>ROUND(ROUND(AT475*AG475,2),6)</f>
        <v>0</v>
      </c>
      <c r="DD475" t="s">
        <v>3</v>
      </c>
      <c r="DE475" t="s">
        <v>3</v>
      </c>
      <c r="DF475">
        <f t="shared" ref="DF475:DF521" si="166">ROUND(ROUND(AE475,2)*CX475,2)</f>
        <v>0</v>
      </c>
      <c r="DG475">
        <f>ROUND(ROUND(AF475,2)*CX475,2)</f>
        <v>0</v>
      </c>
      <c r="DH475">
        <f t="shared" si="160"/>
        <v>0</v>
      </c>
      <c r="DI475">
        <f t="shared" si="161"/>
        <v>0</v>
      </c>
      <c r="DJ475">
        <f>DF475</f>
        <v>0</v>
      </c>
      <c r="DK475">
        <v>0</v>
      </c>
      <c r="DL475" t="s">
        <v>3</v>
      </c>
      <c r="DM475">
        <v>0</v>
      </c>
      <c r="DN475" t="s">
        <v>3</v>
      </c>
      <c r="DO475">
        <v>0</v>
      </c>
    </row>
    <row r="476" spans="1:119" x14ac:dyDescent="0.2">
      <c r="A476">
        <f>ROW(Source!A726)</f>
        <v>726</v>
      </c>
      <c r="B476">
        <v>32945098</v>
      </c>
      <c r="C476">
        <v>32953501</v>
      </c>
      <c r="D476">
        <v>25847977</v>
      </c>
      <c r="E476">
        <v>112</v>
      </c>
      <c r="F476">
        <v>1</v>
      </c>
      <c r="G476">
        <v>1</v>
      </c>
      <c r="H476">
        <v>1</v>
      </c>
      <c r="I476" t="s">
        <v>1003</v>
      </c>
      <c r="J476" t="s">
        <v>3</v>
      </c>
      <c r="K476" t="s">
        <v>1004</v>
      </c>
      <c r="L476">
        <v>1191</v>
      </c>
      <c r="N476">
        <v>1013</v>
      </c>
      <c r="O476" t="s">
        <v>848</v>
      </c>
      <c r="P476" t="s">
        <v>848</v>
      </c>
      <c r="Q476">
        <v>1</v>
      </c>
      <c r="W476">
        <v>0</v>
      </c>
      <c r="X476">
        <v>1048598872</v>
      </c>
      <c r="Y476">
        <f>(AT476*ROUND((1.15*16),7))</f>
        <v>8.0960000000000001</v>
      </c>
      <c r="AA476">
        <v>0</v>
      </c>
      <c r="AB476">
        <v>0</v>
      </c>
      <c r="AC476">
        <v>0</v>
      </c>
      <c r="AD476">
        <v>416.65</v>
      </c>
      <c r="AE476">
        <v>0</v>
      </c>
      <c r="AF476">
        <v>0</v>
      </c>
      <c r="AG476">
        <v>0</v>
      </c>
      <c r="AH476">
        <v>416.65</v>
      </c>
      <c r="AI476">
        <v>1</v>
      </c>
      <c r="AJ476">
        <v>1</v>
      </c>
      <c r="AK476">
        <v>1</v>
      </c>
      <c r="AL476">
        <v>1</v>
      </c>
      <c r="AM476">
        <v>-2</v>
      </c>
      <c r="AN476">
        <v>0</v>
      </c>
      <c r="AO476">
        <v>0</v>
      </c>
      <c r="AP476">
        <v>1</v>
      </c>
      <c r="AQ476">
        <v>1</v>
      </c>
      <c r="AR476">
        <v>0</v>
      </c>
      <c r="AS476" t="s">
        <v>3</v>
      </c>
      <c r="AT476">
        <v>0.44</v>
      </c>
      <c r="AU476" t="s">
        <v>650</v>
      </c>
      <c r="AV476">
        <v>1</v>
      </c>
      <c r="AW476">
        <v>2</v>
      </c>
      <c r="AX476">
        <v>32953507</v>
      </c>
      <c r="AY476">
        <v>1</v>
      </c>
      <c r="AZ476">
        <v>0</v>
      </c>
      <c r="BA476">
        <v>476</v>
      </c>
      <c r="BB476">
        <v>1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183.32599999999999</v>
      </c>
      <c r="BN476">
        <v>0.44</v>
      </c>
      <c r="BO476">
        <v>0</v>
      </c>
      <c r="BP476">
        <v>1</v>
      </c>
      <c r="BQ476">
        <v>0</v>
      </c>
      <c r="BR476">
        <v>0</v>
      </c>
      <c r="BS476">
        <v>0</v>
      </c>
      <c r="BT476">
        <v>3373.1983999999998</v>
      </c>
      <c r="BU476">
        <v>8.0960000000000001</v>
      </c>
      <c r="BV476">
        <v>0</v>
      </c>
      <c r="BW476">
        <v>1</v>
      </c>
      <c r="CU476">
        <f>ROUND(AT476*Source!I726*AH476*AL476,2)</f>
        <v>0</v>
      </c>
      <c r="CV476">
        <f>ROUND(Y476*Source!I726,7)</f>
        <v>0</v>
      </c>
      <c r="CW476">
        <v>0</v>
      </c>
      <c r="CX476">
        <f>ROUND(Y476*Source!I726,7)</f>
        <v>0</v>
      </c>
      <c r="CY476">
        <f>AD476</f>
        <v>416.65</v>
      </c>
      <c r="CZ476">
        <f>AH476</f>
        <v>416.65</v>
      </c>
      <c r="DA476">
        <f>AL476</f>
        <v>1</v>
      </c>
      <c r="DB476">
        <f>ROUND((ROUND(AT476*CZ476,2)*ROUND((1.15*16),7)),6)</f>
        <v>3373.2719999999999</v>
      </c>
      <c r="DC476">
        <f>ROUND((ROUND(AT476*AG476,2)*ROUND((1.15*16),7)),6)</f>
        <v>0</v>
      </c>
      <c r="DD476" t="s">
        <v>3</v>
      </c>
      <c r="DE476" t="s">
        <v>3</v>
      </c>
      <c r="DF476">
        <f t="shared" si="166"/>
        <v>0</v>
      </c>
      <c r="DG476">
        <f>ROUND(ROUND(AF476,2)*CX476,2)</f>
        <v>0</v>
      </c>
      <c r="DH476">
        <f t="shared" si="160"/>
        <v>0</v>
      </c>
      <c r="DI476">
        <f t="shared" si="161"/>
        <v>0</v>
      </c>
      <c r="DJ476">
        <f>DI476</f>
        <v>0</v>
      </c>
      <c r="DK476">
        <v>1</v>
      </c>
      <c r="DL476" t="s">
        <v>3</v>
      </c>
      <c r="DM476">
        <v>0</v>
      </c>
      <c r="DN476" t="s">
        <v>3</v>
      </c>
      <c r="DO476">
        <v>0</v>
      </c>
    </row>
    <row r="477" spans="1:119" x14ac:dyDescent="0.2">
      <c r="A477">
        <f>ROW(Source!A726)</f>
        <v>726</v>
      </c>
      <c r="B477">
        <v>32945098</v>
      </c>
      <c r="C477">
        <v>32953501</v>
      </c>
      <c r="D477">
        <v>25847946</v>
      </c>
      <c r="E477">
        <v>112</v>
      </c>
      <c r="F477">
        <v>1</v>
      </c>
      <c r="G477">
        <v>1</v>
      </c>
      <c r="H477">
        <v>1</v>
      </c>
      <c r="I477" t="s">
        <v>849</v>
      </c>
      <c r="J477" t="s">
        <v>3</v>
      </c>
      <c r="K477" t="s">
        <v>850</v>
      </c>
      <c r="L477">
        <v>1191</v>
      </c>
      <c r="N477">
        <v>1013</v>
      </c>
      <c r="O477" t="s">
        <v>848</v>
      </c>
      <c r="P477" t="s">
        <v>848</v>
      </c>
      <c r="Q477">
        <v>1</v>
      </c>
      <c r="W477">
        <v>0</v>
      </c>
      <c r="X477">
        <v>-1417349443</v>
      </c>
      <c r="Y477">
        <f>(AT477*ROUND((1.25*16),7))</f>
        <v>4.2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1</v>
      </c>
      <c r="AJ477">
        <v>1</v>
      </c>
      <c r="AK477">
        <v>1</v>
      </c>
      <c r="AL477">
        <v>1</v>
      </c>
      <c r="AM477">
        <v>-2</v>
      </c>
      <c r="AN477">
        <v>0</v>
      </c>
      <c r="AO477">
        <v>0</v>
      </c>
      <c r="AP477">
        <v>1</v>
      </c>
      <c r="AQ477">
        <v>1</v>
      </c>
      <c r="AR477">
        <v>0</v>
      </c>
      <c r="AS477" t="s">
        <v>3</v>
      </c>
      <c r="AT477">
        <v>0.21</v>
      </c>
      <c r="AU477" t="s">
        <v>649</v>
      </c>
      <c r="AV477">
        <v>2</v>
      </c>
      <c r="AW477">
        <v>2</v>
      </c>
      <c r="AX477">
        <v>32953508</v>
      </c>
      <c r="AY477">
        <v>1</v>
      </c>
      <c r="AZ477">
        <v>0</v>
      </c>
      <c r="BA477">
        <v>477</v>
      </c>
      <c r="BB477">
        <v>1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CV477">
        <v>0</v>
      </c>
      <c r="CW477">
        <v>0</v>
      </c>
      <c r="CX477">
        <f>ROUND(Y477*Source!I726,7)</f>
        <v>0</v>
      </c>
      <c r="CY477">
        <f>AD477</f>
        <v>0</v>
      </c>
      <c r="CZ477">
        <f>AH477</f>
        <v>0</v>
      </c>
      <c r="DA477">
        <f>AL477</f>
        <v>1</v>
      </c>
      <c r="DB477">
        <f>ROUND((ROUND(AT477*CZ477,2)*ROUND((1.25*16),7)),6)</f>
        <v>0</v>
      </c>
      <c r="DC477">
        <f>ROUND((ROUND(AT477*AG477,2)*ROUND((1.25*16),7)),6)</f>
        <v>0</v>
      </c>
      <c r="DD477" t="s">
        <v>3</v>
      </c>
      <c r="DE477" t="s">
        <v>3</v>
      </c>
      <c r="DF477">
        <f t="shared" si="166"/>
        <v>0</v>
      </c>
      <c r="DG477">
        <f>ROUND(ROUND(AF477,2)*CX477,2)</f>
        <v>0</v>
      </c>
      <c r="DH477">
        <f t="shared" si="160"/>
        <v>0</v>
      </c>
      <c r="DI477">
        <f t="shared" si="161"/>
        <v>0</v>
      </c>
      <c r="DJ477">
        <f>DI477</f>
        <v>0</v>
      </c>
      <c r="DK477">
        <v>0</v>
      </c>
      <c r="DL477" t="s">
        <v>3</v>
      </c>
      <c r="DM477">
        <v>0</v>
      </c>
      <c r="DN477" t="s">
        <v>3</v>
      </c>
      <c r="DO477">
        <v>0</v>
      </c>
    </row>
    <row r="478" spans="1:119" x14ac:dyDescent="0.2">
      <c r="A478">
        <f>ROW(Source!A726)</f>
        <v>726</v>
      </c>
      <c r="B478">
        <v>32945098</v>
      </c>
      <c r="C478">
        <v>32953501</v>
      </c>
      <c r="D478">
        <v>30529126</v>
      </c>
      <c r="E478">
        <v>1</v>
      </c>
      <c r="F478">
        <v>1</v>
      </c>
      <c r="G478">
        <v>1</v>
      </c>
      <c r="H478">
        <v>2</v>
      </c>
      <c r="I478" t="s">
        <v>851</v>
      </c>
      <c r="J478" t="s">
        <v>852</v>
      </c>
      <c r="K478" t="s">
        <v>853</v>
      </c>
      <c r="L478">
        <v>1368</v>
      </c>
      <c r="N478">
        <v>1011</v>
      </c>
      <c r="O478" t="s">
        <v>854</v>
      </c>
      <c r="P478" t="s">
        <v>854</v>
      </c>
      <c r="Q478">
        <v>1</v>
      </c>
      <c r="W478">
        <v>0</v>
      </c>
      <c r="X478">
        <v>-989791600</v>
      </c>
      <c r="Y478">
        <f>(AT478*ROUND((1.25*16),7))</f>
        <v>4.2</v>
      </c>
      <c r="AA478">
        <v>0</v>
      </c>
      <c r="AB478">
        <v>54.86</v>
      </c>
      <c r="AC478">
        <v>446.68</v>
      </c>
      <c r="AD478">
        <v>0</v>
      </c>
      <c r="AE478">
        <v>0</v>
      </c>
      <c r="AF478">
        <v>37.32</v>
      </c>
      <c r="AG478">
        <v>446.68</v>
      </c>
      <c r="AH478">
        <v>0</v>
      </c>
      <c r="AI478">
        <v>1</v>
      </c>
      <c r="AJ478">
        <v>1.47</v>
      </c>
      <c r="AK478">
        <v>1</v>
      </c>
      <c r="AL478">
        <v>1</v>
      </c>
      <c r="AM478">
        <v>2</v>
      </c>
      <c r="AN478">
        <v>0</v>
      </c>
      <c r="AO478">
        <v>0</v>
      </c>
      <c r="AP478">
        <v>1</v>
      </c>
      <c r="AQ478">
        <v>1</v>
      </c>
      <c r="AR478">
        <v>0</v>
      </c>
      <c r="AS478" t="s">
        <v>3</v>
      </c>
      <c r="AT478">
        <v>0.21</v>
      </c>
      <c r="AU478" t="s">
        <v>649</v>
      </c>
      <c r="AV478">
        <v>1</v>
      </c>
      <c r="AW478">
        <v>2</v>
      </c>
      <c r="AX478">
        <v>32953509</v>
      </c>
      <c r="AY478">
        <v>1</v>
      </c>
      <c r="AZ478">
        <v>0</v>
      </c>
      <c r="BA478">
        <v>478</v>
      </c>
      <c r="BB478">
        <v>1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7.8372000000000002</v>
      </c>
      <c r="BL478">
        <v>93.802800000000005</v>
      </c>
      <c r="BM478">
        <v>0</v>
      </c>
      <c r="BN478">
        <v>0</v>
      </c>
      <c r="BO478">
        <v>0.21</v>
      </c>
      <c r="BP478">
        <v>1</v>
      </c>
      <c r="BQ478">
        <v>0</v>
      </c>
      <c r="BR478">
        <v>156.744</v>
      </c>
      <c r="BS478">
        <v>1876.056</v>
      </c>
      <c r="BT478">
        <v>0</v>
      </c>
      <c r="BU478">
        <v>0</v>
      </c>
      <c r="BV478">
        <v>4.2</v>
      </c>
      <c r="BW478">
        <v>1</v>
      </c>
      <c r="CV478">
        <v>0</v>
      </c>
      <c r="CW478">
        <f>ROUND(Y478*Source!I726*DO478,7)</f>
        <v>0</v>
      </c>
      <c r="CX478">
        <f>ROUND(Y478*Source!I726,7)</f>
        <v>0</v>
      </c>
      <c r="CY478">
        <f>AB478</f>
        <v>54.86</v>
      </c>
      <c r="CZ478">
        <f>AF478</f>
        <v>37.32</v>
      </c>
      <c r="DA478">
        <f>AJ478</f>
        <v>1.47</v>
      </c>
      <c r="DB478">
        <f>ROUND((ROUND(AT478*CZ478,2)*ROUND((1.25*16),7)),6)</f>
        <v>156.80000000000001</v>
      </c>
      <c r="DC478">
        <f>ROUND((ROUND(AT478*AG478,2)*ROUND((1.25*16),7)),6)</f>
        <v>1876</v>
      </c>
      <c r="DD478" t="s">
        <v>3</v>
      </c>
      <c r="DE478" t="s">
        <v>3</v>
      </c>
      <c r="DF478">
        <f t="shared" si="166"/>
        <v>0</v>
      </c>
      <c r="DG478">
        <f>ROUND(ROUND(AF478*AJ478,2)*CX478,2)</f>
        <v>0</v>
      </c>
      <c r="DH478">
        <f t="shared" si="160"/>
        <v>0</v>
      </c>
      <c r="DI478">
        <f t="shared" si="161"/>
        <v>0</v>
      </c>
      <c r="DJ478">
        <f>DG478+DH478</f>
        <v>0</v>
      </c>
      <c r="DK478">
        <v>0</v>
      </c>
      <c r="DL478" t="s">
        <v>855</v>
      </c>
      <c r="DM478">
        <v>3</v>
      </c>
      <c r="DN478" t="s">
        <v>848</v>
      </c>
      <c r="DO478">
        <v>1</v>
      </c>
    </row>
    <row r="479" spans="1:119" x14ac:dyDescent="0.2">
      <c r="A479">
        <f>ROW(Source!A726)</f>
        <v>726</v>
      </c>
      <c r="B479">
        <v>32945098</v>
      </c>
      <c r="C479">
        <v>32953501</v>
      </c>
      <c r="D479">
        <v>30529195</v>
      </c>
      <c r="E479">
        <v>1</v>
      </c>
      <c r="F479">
        <v>1</v>
      </c>
      <c r="G479">
        <v>1</v>
      </c>
      <c r="H479">
        <v>2</v>
      </c>
      <c r="I479" t="s">
        <v>1018</v>
      </c>
      <c r="J479" t="s">
        <v>1019</v>
      </c>
      <c r="K479" t="s">
        <v>1020</v>
      </c>
      <c r="L479">
        <v>1368</v>
      </c>
      <c r="N479">
        <v>1011</v>
      </c>
      <c r="O479" t="s">
        <v>854</v>
      </c>
      <c r="P479" t="s">
        <v>854</v>
      </c>
      <c r="Q479">
        <v>1</v>
      </c>
      <c r="W479">
        <v>0</v>
      </c>
      <c r="X479">
        <v>427738295</v>
      </c>
      <c r="Y479">
        <f>(AT479*ROUND((1.25*16),7))</f>
        <v>40</v>
      </c>
      <c r="AA479">
        <v>0</v>
      </c>
      <c r="AB479">
        <v>12.04</v>
      </c>
      <c r="AC479">
        <v>0</v>
      </c>
      <c r="AD479">
        <v>0</v>
      </c>
      <c r="AE479">
        <v>0</v>
      </c>
      <c r="AF479">
        <v>8.5399999999999991</v>
      </c>
      <c r="AG479">
        <v>0</v>
      </c>
      <c r="AH479">
        <v>0</v>
      </c>
      <c r="AI479">
        <v>1</v>
      </c>
      <c r="AJ479">
        <v>1.41</v>
      </c>
      <c r="AK479">
        <v>1</v>
      </c>
      <c r="AL479">
        <v>1</v>
      </c>
      <c r="AM479">
        <v>2</v>
      </c>
      <c r="AN479">
        <v>0</v>
      </c>
      <c r="AO479">
        <v>0</v>
      </c>
      <c r="AP479">
        <v>1</v>
      </c>
      <c r="AQ479">
        <v>1</v>
      </c>
      <c r="AR479">
        <v>0</v>
      </c>
      <c r="AS479" t="s">
        <v>3</v>
      </c>
      <c r="AT479">
        <v>2</v>
      </c>
      <c r="AU479" t="s">
        <v>649</v>
      </c>
      <c r="AV479">
        <v>1</v>
      </c>
      <c r="AW479">
        <v>2</v>
      </c>
      <c r="AX479">
        <v>32953510</v>
      </c>
      <c r="AY479">
        <v>1</v>
      </c>
      <c r="AZ479">
        <v>0</v>
      </c>
      <c r="BA479">
        <v>479</v>
      </c>
      <c r="BB479">
        <v>1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17.079999999999998</v>
      </c>
      <c r="BL479">
        <v>0</v>
      </c>
      <c r="BM479">
        <v>0</v>
      </c>
      <c r="BN479">
        <v>0</v>
      </c>
      <c r="BO479">
        <v>0</v>
      </c>
      <c r="BP479">
        <v>1</v>
      </c>
      <c r="BQ479">
        <v>0</v>
      </c>
      <c r="BR479">
        <v>341.59999999999997</v>
      </c>
      <c r="BS479">
        <v>0</v>
      </c>
      <c r="BT479">
        <v>0</v>
      </c>
      <c r="BU479">
        <v>0</v>
      </c>
      <c r="BV479">
        <v>0</v>
      </c>
      <c r="BW479">
        <v>1</v>
      </c>
      <c r="CV479">
        <v>0</v>
      </c>
      <c r="CW479">
        <f>ROUND(Y479*Source!I726*DO479,7)</f>
        <v>0</v>
      </c>
      <c r="CX479">
        <f>ROUND(Y479*Source!I726,7)</f>
        <v>0</v>
      </c>
      <c r="CY479">
        <f>AB479</f>
        <v>12.04</v>
      </c>
      <c r="CZ479">
        <f>AF479</f>
        <v>8.5399999999999991</v>
      </c>
      <c r="DA479">
        <f>AJ479</f>
        <v>1.41</v>
      </c>
      <c r="DB479">
        <f>ROUND((ROUND(AT479*CZ479,2)*ROUND((1.25*16),7)),6)</f>
        <v>341.6</v>
      </c>
      <c r="DC479">
        <f>ROUND((ROUND(AT479*AG479,2)*ROUND((1.25*16),7)),6)</f>
        <v>0</v>
      </c>
      <c r="DD479" t="s">
        <v>3</v>
      </c>
      <c r="DE479" t="s">
        <v>3</v>
      </c>
      <c r="DF479">
        <f t="shared" si="166"/>
        <v>0</v>
      </c>
      <c r="DG479">
        <f>ROUND(ROUND(AF479*AJ479,2)*CX479,2)</f>
        <v>0</v>
      </c>
      <c r="DH479">
        <f t="shared" si="160"/>
        <v>0</v>
      </c>
      <c r="DI479">
        <f t="shared" si="161"/>
        <v>0</v>
      </c>
      <c r="DJ479">
        <f>DG479+DH479</f>
        <v>0</v>
      </c>
      <c r="DK479">
        <v>0</v>
      </c>
      <c r="DL479" t="s">
        <v>3</v>
      </c>
      <c r="DM479">
        <v>0</v>
      </c>
      <c r="DN479" t="s">
        <v>3</v>
      </c>
      <c r="DO479">
        <v>0</v>
      </c>
    </row>
    <row r="480" spans="1:119" x14ac:dyDescent="0.2">
      <c r="A480">
        <f>ROW(Source!A726)</f>
        <v>726</v>
      </c>
      <c r="B480">
        <v>32945098</v>
      </c>
      <c r="C480">
        <v>32953501</v>
      </c>
      <c r="D480">
        <v>30412258</v>
      </c>
      <c r="E480">
        <v>112</v>
      </c>
      <c r="F480">
        <v>1</v>
      </c>
      <c r="G480">
        <v>1</v>
      </c>
      <c r="H480">
        <v>3</v>
      </c>
      <c r="I480" t="s">
        <v>637</v>
      </c>
      <c r="J480" t="s">
        <v>3</v>
      </c>
      <c r="K480" t="s">
        <v>638</v>
      </c>
      <c r="L480">
        <v>1339</v>
      </c>
      <c r="N480">
        <v>1007</v>
      </c>
      <c r="O480" t="s">
        <v>639</v>
      </c>
      <c r="P480" t="s">
        <v>639</v>
      </c>
      <c r="Q480">
        <v>1</v>
      </c>
      <c r="W480">
        <v>0</v>
      </c>
      <c r="X480">
        <v>-2113302258</v>
      </c>
      <c r="Y480">
        <f>(AT480*ROUND(16,7))</f>
        <v>8.16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1</v>
      </c>
      <c r="AJ480">
        <v>1</v>
      </c>
      <c r="AK480">
        <v>1</v>
      </c>
      <c r="AL480">
        <v>1</v>
      </c>
      <c r="AM480">
        <v>-2</v>
      </c>
      <c r="AN480">
        <v>0</v>
      </c>
      <c r="AO480">
        <v>0</v>
      </c>
      <c r="AP480">
        <v>1</v>
      </c>
      <c r="AQ480">
        <v>0</v>
      </c>
      <c r="AR480">
        <v>0</v>
      </c>
      <c r="AS480" t="s">
        <v>3</v>
      </c>
      <c r="AT480">
        <v>0.51</v>
      </c>
      <c r="AU480" t="s">
        <v>648</v>
      </c>
      <c r="AV480">
        <v>0</v>
      </c>
      <c r="AW480">
        <v>2</v>
      </c>
      <c r="AX480">
        <v>32953511</v>
      </c>
      <c r="AY480">
        <v>1</v>
      </c>
      <c r="AZ480">
        <v>0</v>
      </c>
      <c r="BA480">
        <v>480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CV480">
        <v>0</v>
      </c>
      <c r="CW480">
        <v>0</v>
      </c>
      <c r="CX480">
        <f>ROUND(Y480*Source!I726,7)</f>
        <v>0</v>
      </c>
      <c r="CY480">
        <f>AA480</f>
        <v>0</v>
      </c>
      <c r="CZ480">
        <f>AE480</f>
        <v>0</v>
      </c>
      <c r="DA480">
        <f>AI480</f>
        <v>1</v>
      </c>
      <c r="DB480">
        <f>ROUND((ROUND(AT480*CZ480,2)*ROUND(16,7)),6)</f>
        <v>0</v>
      </c>
      <c r="DC480">
        <f>ROUND((ROUND(AT480*AG480,2)*ROUND(16,7)),6)</f>
        <v>0</v>
      </c>
      <c r="DD480" t="s">
        <v>3</v>
      </c>
      <c r="DE480" t="s">
        <v>3</v>
      </c>
      <c r="DF480">
        <f t="shared" si="166"/>
        <v>0</v>
      </c>
      <c r="DG480">
        <f t="shared" ref="DG480:DG517" si="167">ROUND(ROUND(AF480,2)*CX480,2)</f>
        <v>0</v>
      </c>
      <c r="DH480">
        <f t="shared" si="160"/>
        <v>0</v>
      </c>
      <c r="DI480">
        <f t="shared" si="161"/>
        <v>0</v>
      </c>
      <c r="DJ480">
        <f>DF480</f>
        <v>0</v>
      </c>
      <c r="DK480">
        <v>0</v>
      </c>
      <c r="DL480" t="s">
        <v>3</v>
      </c>
      <c r="DM480">
        <v>0</v>
      </c>
      <c r="DN480" t="s">
        <v>3</v>
      </c>
      <c r="DO480">
        <v>0</v>
      </c>
    </row>
    <row r="481" spans="1:119" x14ac:dyDescent="0.2">
      <c r="A481">
        <f>ROW(Source!A729)</f>
        <v>729</v>
      </c>
      <c r="B481">
        <v>32945098</v>
      </c>
      <c r="C481">
        <v>32953514</v>
      </c>
      <c r="D481">
        <v>25847996</v>
      </c>
      <c r="E481">
        <v>112</v>
      </c>
      <c r="F481">
        <v>1</v>
      </c>
      <c r="G481">
        <v>1</v>
      </c>
      <c r="H481">
        <v>1</v>
      </c>
      <c r="I481" t="s">
        <v>883</v>
      </c>
      <c r="J481" t="s">
        <v>3</v>
      </c>
      <c r="K481" t="s">
        <v>884</v>
      </c>
      <c r="L481">
        <v>1191</v>
      </c>
      <c r="N481">
        <v>1013</v>
      </c>
      <c r="O481" t="s">
        <v>848</v>
      </c>
      <c r="P481" t="s">
        <v>848</v>
      </c>
      <c r="Q481">
        <v>1</v>
      </c>
      <c r="W481">
        <v>0</v>
      </c>
      <c r="X481">
        <v>1958912953</v>
      </c>
      <c r="Y481">
        <f>(AT481*ROUND(1.15,7))</f>
        <v>137.74699999999999</v>
      </c>
      <c r="AA481">
        <v>0</v>
      </c>
      <c r="AB481">
        <v>0</v>
      </c>
      <c r="AC481">
        <v>0</v>
      </c>
      <c r="AD481">
        <v>446.58</v>
      </c>
      <c r="AE481">
        <v>0</v>
      </c>
      <c r="AF481">
        <v>0</v>
      </c>
      <c r="AG481">
        <v>0</v>
      </c>
      <c r="AH481">
        <v>446.58</v>
      </c>
      <c r="AI481">
        <v>1</v>
      </c>
      <c r="AJ481">
        <v>1</v>
      </c>
      <c r="AK481">
        <v>1</v>
      </c>
      <c r="AL481">
        <v>1</v>
      </c>
      <c r="AM481">
        <v>-2</v>
      </c>
      <c r="AN481">
        <v>0</v>
      </c>
      <c r="AO481">
        <v>0</v>
      </c>
      <c r="AP481">
        <v>1</v>
      </c>
      <c r="AQ481">
        <v>1</v>
      </c>
      <c r="AR481">
        <v>0</v>
      </c>
      <c r="AS481" t="s">
        <v>3</v>
      </c>
      <c r="AT481">
        <v>119.78</v>
      </c>
      <c r="AU481" t="s">
        <v>521</v>
      </c>
      <c r="AV481">
        <v>1</v>
      </c>
      <c r="AW481">
        <v>2</v>
      </c>
      <c r="AX481">
        <v>32953526</v>
      </c>
      <c r="AY481">
        <v>2</v>
      </c>
      <c r="AZ481">
        <v>131072</v>
      </c>
      <c r="BA481">
        <v>481</v>
      </c>
      <c r="BB481">
        <v>1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53491.352399999996</v>
      </c>
      <c r="BN481">
        <v>119.78</v>
      </c>
      <c r="BO481">
        <v>0</v>
      </c>
      <c r="BP481">
        <v>1</v>
      </c>
      <c r="BQ481">
        <v>0</v>
      </c>
      <c r="BR481">
        <v>0</v>
      </c>
      <c r="BS481">
        <v>0</v>
      </c>
      <c r="BT481">
        <v>61515.055259999994</v>
      </c>
      <c r="BU481">
        <v>137.74699999999999</v>
      </c>
      <c r="BV481">
        <v>0</v>
      </c>
      <c r="BW481">
        <v>1</v>
      </c>
      <c r="CU481">
        <f>ROUND(AT481*Source!I729*AH481*AL481,2)</f>
        <v>0</v>
      </c>
      <c r="CV481">
        <f>ROUND(Y481*Source!I729,7)</f>
        <v>0</v>
      </c>
      <c r="CW481">
        <v>0</v>
      </c>
      <c r="CX481">
        <f>ROUND(Y481*Source!I729,7)</f>
        <v>0</v>
      </c>
      <c r="CY481">
        <f>AD481</f>
        <v>446.58</v>
      </c>
      <c r="CZ481">
        <f>AH481</f>
        <v>446.58</v>
      </c>
      <c r="DA481">
        <f>AL481</f>
        <v>1</v>
      </c>
      <c r="DB481">
        <f>ROUND((ROUND(AT481*CZ481,2)*ROUND(1.15,7)),6)</f>
        <v>61515.052499999998</v>
      </c>
      <c r="DC481">
        <f>ROUND((ROUND(AT481*AG481,2)*ROUND(1.15,7)),6)</f>
        <v>0</v>
      </c>
      <c r="DD481" t="s">
        <v>3</v>
      </c>
      <c r="DE481" t="s">
        <v>3</v>
      </c>
      <c r="DF481">
        <f t="shared" si="166"/>
        <v>0</v>
      </c>
      <c r="DG481">
        <f t="shared" si="167"/>
        <v>0</v>
      </c>
      <c r="DH481">
        <f t="shared" si="160"/>
        <v>0</v>
      </c>
      <c r="DI481">
        <f t="shared" si="161"/>
        <v>0</v>
      </c>
      <c r="DJ481">
        <f>DI481</f>
        <v>0</v>
      </c>
      <c r="DK481">
        <v>1</v>
      </c>
      <c r="DL481" t="s">
        <v>3</v>
      </c>
      <c r="DM481">
        <v>0</v>
      </c>
      <c r="DN481" t="s">
        <v>3</v>
      </c>
      <c r="DO481">
        <v>0</v>
      </c>
    </row>
    <row r="482" spans="1:119" x14ac:dyDescent="0.2">
      <c r="A482">
        <f>ROW(Source!A729)</f>
        <v>729</v>
      </c>
      <c r="B482">
        <v>32945098</v>
      </c>
      <c r="C482">
        <v>32953514</v>
      </c>
      <c r="D482">
        <v>25847946</v>
      </c>
      <c r="E482">
        <v>112</v>
      </c>
      <c r="F482">
        <v>1</v>
      </c>
      <c r="G482">
        <v>1</v>
      </c>
      <c r="H482">
        <v>1</v>
      </c>
      <c r="I482" t="s">
        <v>849</v>
      </c>
      <c r="J482" t="s">
        <v>3</v>
      </c>
      <c r="K482" t="s">
        <v>850</v>
      </c>
      <c r="L482">
        <v>1191</v>
      </c>
      <c r="N482">
        <v>1013</v>
      </c>
      <c r="O482" t="s">
        <v>848</v>
      </c>
      <c r="P482" t="s">
        <v>848</v>
      </c>
      <c r="Q482">
        <v>1</v>
      </c>
      <c r="W482">
        <v>0</v>
      </c>
      <c r="X482">
        <v>-1417349443</v>
      </c>
      <c r="Y482">
        <f>(AT482*ROUND(1.25,7))</f>
        <v>5.625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1</v>
      </c>
      <c r="AJ482">
        <v>1</v>
      </c>
      <c r="AK482">
        <v>1</v>
      </c>
      <c r="AL482">
        <v>1</v>
      </c>
      <c r="AM482">
        <v>-2</v>
      </c>
      <c r="AN482">
        <v>0</v>
      </c>
      <c r="AO482">
        <v>0</v>
      </c>
      <c r="AP482">
        <v>1</v>
      </c>
      <c r="AQ482">
        <v>1</v>
      </c>
      <c r="AR482">
        <v>0</v>
      </c>
      <c r="AS482" t="s">
        <v>3</v>
      </c>
      <c r="AT482">
        <v>4.5</v>
      </c>
      <c r="AU482" t="s">
        <v>520</v>
      </c>
      <c r="AV482">
        <v>2</v>
      </c>
      <c r="AW482">
        <v>2</v>
      </c>
      <c r="AX482">
        <v>32953527</v>
      </c>
      <c r="AY482">
        <v>1</v>
      </c>
      <c r="AZ482">
        <v>0</v>
      </c>
      <c r="BA482">
        <v>482</v>
      </c>
      <c r="BB482">
        <v>1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CV482">
        <v>0</v>
      </c>
      <c r="CW482">
        <v>0</v>
      </c>
      <c r="CX482">
        <f>ROUND(Y482*Source!I729,7)</f>
        <v>0</v>
      </c>
      <c r="CY482">
        <f>AD482</f>
        <v>0</v>
      </c>
      <c r="CZ482">
        <f>AH482</f>
        <v>0</v>
      </c>
      <c r="DA482">
        <f>AL482</f>
        <v>1</v>
      </c>
      <c r="DB482">
        <f>ROUND((ROUND(AT482*CZ482,2)*ROUND(1.25,7)),6)</f>
        <v>0</v>
      </c>
      <c r="DC482">
        <f>ROUND((ROUND(AT482*AG482,2)*ROUND(1.25,7)),6)</f>
        <v>0</v>
      </c>
      <c r="DD482" t="s">
        <v>3</v>
      </c>
      <c r="DE482" t="s">
        <v>3</v>
      </c>
      <c r="DF482">
        <f t="shared" si="166"/>
        <v>0</v>
      </c>
      <c r="DG482">
        <f t="shared" si="167"/>
        <v>0</v>
      </c>
      <c r="DH482">
        <f t="shared" si="160"/>
        <v>0</v>
      </c>
      <c r="DI482">
        <f t="shared" si="161"/>
        <v>0</v>
      </c>
      <c r="DJ482">
        <f>DI482</f>
        <v>0</v>
      </c>
      <c r="DK482">
        <v>0</v>
      </c>
      <c r="DL482" t="s">
        <v>3</v>
      </c>
      <c r="DM482">
        <v>0</v>
      </c>
      <c r="DN482" t="s">
        <v>3</v>
      </c>
      <c r="DO482">
        <v>0</v>
      </c>
    </row>
    <row r="483" spans="1:119" x14ac:dyDescent="0.2">
      <c r="A483">
        <f>ROW(Source!A729)</f>
        <v>729</v>
      </c>
      <c r="B483">
        <v>32945098</v>
      </c>
      <c r="C483">
        <v>32953514</v>
      </c>
      <c r="D483">
        <v>30529096</v>
      </c>
      <c r="E483">
        <v>1</v>
      </c>
      <c r="F483">
        <v>1</v>
      </c>
      <c r="G483">
        <v>1</v>
      </c>
      <c r="H483">
        <v>2</v>
      </c>
      <c r="I483" t="s">
        <v>944</v>
      </c>
      <c r="J483" t="s">
        <v>945</v>
      </c>
      <c r="K483" t="s">
        <v>946</v>
      </c>
      <c r="L483">
        <v>1368</v>
      </c>
      <c r="N483">
        <v>1011</v>
      </c>
      <c r="O483" t="s">
        <v>854</v>
      </c>
      <c r="P483" t="s">
        <v>854</v>
      </c>
      <c r="Q483">
        <v>1</v>
      </c>
      <c r="W483">
        <v>0</v>
      </c>
      <c r="X483">
        <v>-318968462</v>
      </c>
      <c r="Y483">
        <f>(AT483*ROUND(1.25,7))</f>
        <v>0.44999999999999996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1</v>
      </c>
      <c r="AJ483">
        <v>1</v>
      </c>
      <c r="AK483">
        <v>1</v>
      </c>
      <c r="AL483">
        <v>1</v>
      </c>
      <c r="AM483">
        <v>0</v>
      </c>
      <c r="AN483">
        <v>0</v>
      </c>
      <c r="AO483">
        <v>0</v>
      </c>
      <c r="AP483">
        <v>1</v>
      </c>
      <c r="AQ483">
        <v>1</v>
      </c>
      <c r="AR483">
        <v>0</v>
      </c>
      <c r="AS483" t="s">
        <v>3</v>
      </c>
      <c r="AT483">
        <v>0.36</v>
      </c>
      <c r="AU483" t="s">
        <v>520</v>
      </c>
      <c r="AV483">
        <v>1</v>
      </c>
      <c r="AW483">
        <v>2</v>
      </c>
      <c r="AX483">
        <v>32953528</v>
      </c>
      <c r="AY483">
        <v>1</v>
      </c>
      <c r="AZ483">
        <v>0</v>
      </c>
      <c r="BA483">
        <v>483</v>
      </c>
      <c r="BB483">
        <v>1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0.36</v>
      </c>
      <c r="BP483">
        <v>1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0.44999999999999996</v>
      </c>
      <c r="BW483">
        <v>1</v>
      </c>
      <c r="CV483">
        <v>0</v>
      </c>
      <c r="CW483">
        <f>ROUND(Y483*Source!I729*DO483,7)</f>
        <v>0</v>
      </c>
      <c r="CX483">
        <f>ROUND(Y483*Source!I729,7)</f>
        <v>0</v>
      </c>
      <c r="CY483">
        <f>AB483</f>
        <v>0</v>
      </c>
      <c r="CZ483">
        <f>AF483</f>
        <v>0</v>
      </c>
      <c r="DA483">
        <f>AJ483</f>
        <v>1</v>
      </c>
      <c r="DB483">
        <f>ROUND((ROUND(AT483*CZ483,2)*ROUND(1.25,7)),6)</f>
        <v>0</v>
      </c>
      <c r="DC483">
        <f>ROUND((ROUND(AT483*AG483,2)*ROUND(1.25,7)),6)</f>
        <v>0</v>
      </c>
      <c r="DD483" t="s">
        <v>3</v>
      </c>
      <c r="DE483" t="s">
        <v>3</v>
      </c>
      <c r="DF483">
        <f t="shared" si="166"/>
        <v>0</v>
      </c>
      <c r="DG483">
        <f t="shared" si="167"/>
        <v>0</v>
      </c>
      <c r="DH483">
        <f t="shared" si="160"/>
        <v>0</v>
      </c>
      <c r="DI483">
        <f t="shared" si="161"/>
        <v>0</v>
      </c>
      <c r="DJ483">
        <f>DG483+DH483</f>
        <v>0</v>
      </c>
      <c r="DK483">
        <v>0</v>
      </c>
      <c r="DL483" t="s">
        <v>947</v>
      </c>
      <c r="DM483">
        <v>5</v>
      </c>
      <c r="DN483" t="s">
        <v>848</v>
      </c>
      <c r="DO483">
        <v>1</v>
      </c>
    </row>
    <row r="484" spans="1:119" x14ac:dyDescent="0.2">
      <c r="A484">
        <f>ROW(Source!A729)</f>
        <v>729</v>
      </c>
      <c r="B484">
        <v>32945098</v>
      </c>
      <c r="C484">
        <v>32953514</v>
      </c>
      <c r="D484">
        <v>30529126</v>
      </c>
      <c r="E484">
        <v>1</v>
      </c>
      <c r="F484">
        <v>1</v>
      </c>
      <c r="G484">
        <v>1</v>
      </c>
      <c r="H484">
        <v>2</v>
      </c>
      <c r="I484" t="s">
        <v>851</v>
      </c>
      <c r="J484" t="s">
        <v>852</v>
      </c>
      <c r="K484" t="s">
        <v>853</v>
      </c>
      <c r="L484">
        <v>1368</v>
      </c>
      <c r="N484">
        <v>1011</v>
      </c>
      <c r="O484" t="s">
        <v>854</v>
      </c>
      <c r="P484" t="s">
        <v>854</v>
      </c>
      <c r="Q484">
        <v>1</v>
      </c>
      <c r="W484">
        <v>0</v>
      </c>
      <c r="X484">
        <v>-989791600</v>
      </c>
      <c r="Y484">
        <f>(AT484*ROUND(1.25,7))</f>
        <v>2.875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1</v>
      </c>
      <c r="AJ484">
        <v>1</v>
      </c>
      <c r="AK484">
        <v>1</v>
      </c>
      <c r="AL484">
        <v>1</v>
      </c>
      <c r="AM484">
        <v>0</v>
      </c>
      <c r="AN484">
        <v>0</v>
      </c>
      <c r="AO484">
        <v>0</v>
      </c>
      <c r="AP484">
        <v>1</v>
      </c>
      <c r="AQ484">
        <v>1</v>
      </c>
      <c r="AR484">
        <v>0</v>
      </c>
      <c r="AS484" t="s">
        <v>3</v>
      </c>
      <c r="AT484">
        <v>2.2999999999999998</v>
      </c>
      <c r="AU484" t="s">
        <v>520</v>
      </c>
      <c r="AV484">
        <v>1</v>
      </c>
      <c r="AW484">
        <v>2</v>
      </c>
      <c r="AX484">
        <v>32953529</v>
      </c>
      <c r="AY484">
        <v>1</v>
      </c>
      <c r="AZ484">
        <v>0</v>
      </c>
      <c r="BA484">
        <v>484</v>
      </c>
      <c r="BB484">
        <v>1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2.2999999999999998</v>
      </c>
      <c r="BP484">
        <v>1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2.875</v>
      </c>
      <c r="BW484">
        <v>1</v>
      </c>
      <c r="CV484">
        <v>0</v>
      </c>
      <c r="CW484">
        <f>ROUND(Y484*Source!I729*DO484,7)</f>
        <v>0</v>
      </c>
      <c r="CX484">
        <f>ROUND(Y484*Source!I729,7)</f>
        <v>0</v>
      </c>
      <c r="CY484">
        <f>AB484</f>
        <v>0</v>
      </c>
      <c r="CZ484">
        <f>AF484</f>
        <v>0</v>
      </c>
      <c r="DA484">
        <f>AJ484</f>
        <v>1</v>
      </c>
      <c r="DB484">
        <f>ROUND((ROUND(AT484*CZ484,2)*ROUND(1.25,7)),6)</f>
        <v>0</v>
      </c>
      <c r="DC484">
        <f>ROUND((ROUND(AT484*AG484,2)*ROUND(1.25,7)),6)</f>
        <v>0</v>
      </c>
      <c r="DD484" t="s">
        <v>3</v>
      </c>
      <c r="DE484" t="s">
        <v>3</v>
      </c>
      <c r="DF484">
        <f t="shared" si="166"/>
        <v>0</v>
      </c>
      <c r="DG484">
        <f t="shared" si="167"/>
        <v>0</v>
      </c>
      <c r="DH484">
        <f t="shared" si="160"/>
        <v>0</v>
      </c>
      <c r="DI484">
        <f t="shared" si="161"/>
        <v>0</v>
      </c>
      <c r="DJ484">
        <f>DG484+DH484</f>
        <v>0</v>
      </c>
      <c r="DK484">
        <v>0</v>
      </c>
      <c r="DL484" t="s">
        <v>855</v>
      </c>
      <c r="DM484">
        <v>3</v>
      </c>
      <c r="DN484" t="s">
        <v>848</v>
      </c>
      <c r="DO484">
        <v>1</v>
      </c>
    </row>
    <row r="485" spans="1:119" x14ac:dyDescent="0.2">
      <c r="A485">
        <f>ROW(Source!A729)</f>
        <v>729</v>
      </c>
      <c r="B485">
        <v>32945098</v>
      </c>
      <c r="C485">
        <v>32953514</v>
      </c>
      <c r="D485">
        <v>30529230</v>
      </c>
      <c r="E485">
        <v>1</v>
      </c>
      <c r="F485">
        <v>1</v>
      </c>
      <c r="G485">
        <v>1</v>
      </c>
      <c r="H485">
        <v>2</v>
      </c>
      <c r="I485" t="s">
        <v>948</v>
      </c>
      <c r="J485" t="s">
        <v>949</v>
      </c>
      <c r="K485" t="s">
        <v>950</v>
      </c>
      <c r="L485">
        <v>1368</v>
      </c>
      <c r="N485">
        <v>1011</v>
      </c>
      <c r="O485" t="s">
        <v>854</v>
      </c>
      <c r="P485" t="s">
        <v>854</v>
      </c>
      <c r="Q485">
        <v>1</v>
      </c>
      <c r="W485">
        <v>0</v>
      </c>
      <c r="X485">
        <v>-21182267</v>
      </c>
      <c r="Y485">
        <f>(AT485*ROUND(1.25,7))</f>
        <v>1.9500000000000002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1</v>
      </c>
      <c r="AJ485">
        <v>1</v>
      </c>
      <c r="AK485">
        <v>1</v>
      </c>
      <c r="AL485">
        <v>1</v>
      </c>
      <c r="AM485">
        <v>0</v>
      </c>
      <c r="AN485">
        <v>0</v>
      </c>
      <c r="AO485">
        <v>0</v>
      </c>
      <c r="AP485">
        <v>1</v>
      </c>
      <c r="AQ485">
        <v>1</v>
      </c>
      <c r="AR485">
        <v>0</v>
      </c>
      <c r="AS485" t="s">
        <v>3</v>
      </c>
      <c r="AT485">
        <v>1.56</v>
      </c>
      <c r="AU485" t="s">
        <v>520</v>
      </c>
      <c r="AV485">
        <v>1</v>
      </c>
      <c r="AW485">
        <v>2</v>
      </c>
      <c r="AX485">
        <v>32953530</v>
      </c>
      <c r="AY485">
        <v>1</v>
      </c>
      <c r="AZ485">
        <v>0</v>
      </c>
      <c r="BA485">
        <v>485</v>
      </c>
      <c r="BB485">
        <v>1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1.56</v>
      </c>
      <c r="BP485">
        <v>1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1.9500000000000002</v>
      </c>
      <c r="BW485">
        <v>1</v>
      </c>
      <c r="CV485">
        <v>0</v>
      </c>
      <c r="CW485">
        <f>ROUND(Y485*Source!I729*DO485,7)</f>
        <v>0</v>
      </c>
      <c r="CX485">
        <f>ROUND(Y485*Source!I729,7)</f>
        <v>0</v>
      </c>
      <c r="CY485">
        <f>AB485</f>
        <v>0</v>
      </c>
      <c r="CZ485">
        <f>AF485</f>
        <v>0</v>
      </c>
      <c r="DA485">
        <f>AJ485</f>
        <v>1</v>
      </c>
      <c r="DB485">
        <f>ROUND((ROUND(AT485*CZ485,2)*ROUND(1.25,7)),6)</f>
        <v>0</v>
      </c>
      <c r="DC485">
        <f>ROUND((ROUND(AT485*AG485,2)*ROUND(1.25,7)),6)</f>
        <v>0</v>
      </c>
      <c r="DD485" t="s">
        <v>3</v>
      </c>
      <c r="DE485" t="s">
        <v>3</v>
      </c>
      <c r="DF485">
        <f t="shared" si="166"/>
        <v>0</v>
      </c>
      <c r="DG485">
        <f t="shared" si="167"/>
        <v>0</v>
      </c>
      <c r="DH485">
        <f t="shared" si="160"/>
        <v>0</v>
      </c>
      <c r="DI485">
        <f t="shared" si="161"/>
        <v>0</v>
      </c>
      <c r="DJ485">
        <f>DG485+DH485</f>
        <v>0</v>
      </c>
      <c r="DK485">
        <v>0</v>
      </c>
      <c r="DL485" t="s">
        <v>855</v>
      </c>
      <c r="DM485">
        <v>3</v>
      </c>
      <c r="DN485" t="s">
        <v>848</v>
      </c>
      <c r="DO485">
        <v>1</v>
      </c>
    </row>
    <row r="486" spans="1:119" x14ac:dyDescent="0.2">
      <c r="A486">
        <f>ROW(Source!A729)</f>
        <v>729</v>
      </c>
      <c r="B486">
        <v>32945098</v>
      </c>
      <c r="C486">
        <v>32953514</v>
      </c>
      <c r="D486">
        <v>30529825</v>
      </c>
      <c r="E486">
        <v>1</v>
      </c>
      <c r="F486">
        <v>1</v>
      </c>
      <c r="G486">
        <v>1</v>
      </c>
      <c r="H486">
        <v>2</v>
      </c>
      <c r="I486" t="s">
        <v>858</v>
      </c>
      <c r="J486" t="s">
        <v>859</v>
      </c>
      <c r="K486" t="s">
        <v>860</v>
      </c>
      <c r="L486">
        <v>1368</v>
      </c>
      <c r="N486">
        <v>1011</v>
      </c>
      <c r="O486" t="s">
        <v>854</v>
      </c>
      <c r="P486" t="s">
        <v>854</v>
      </c>
      <c r="Q486">
        <v>1</v>
      </c>
      <c r="W486">
        <v>0</v>
      </c>
      <c r="X486">
        <v>1032761012</v>
      </c>
      <c r="Y486">
        <f>(AT486*ROUND(1.25,7))</f>
        <v>0.35000000000000003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1</v>
      </c>
      <c r="AJ486">
        <v>1</v>
      </c>
      <c r="AK486">
        <v>1</v>
      </c>
      <c r="AL486">
        <v>1</v>
      </c>
      <c r="AM486">
        <v>0</v>
      </c>
      <c r="AN486">
        <v>0</v>
      </c>
      <c r="AO486">
        <v>0</v>
      </c>
      <c r="AP486">
        <v>1</v>
      </c>
      <c r="AQ486">
        <v>1</v>
      </c>
      <c r="AR486">
        <v>0</v>
      </c>
      <c r="AS486" t="s">
        <v>3</v>
      </c>
      <c r="AT486">
        <v>0.28000000000000003</v>
      </c>
      <c r="AU486" t="s">
        <v>520</v>
      </c>
      <c r="AV486">
        <v>1</v>
      </c>
      <c r="AW486">
        <v>2</v>
      </c>
      <c r="AX486">
        <v>32953531</v>
      </c>
      <c r="AY486">
        <v>1</v>
      </c>
      <c r="AZ486">
        <v>0</v>
      </c>
      <c r="BA486">
        <v>486</v>
      </c>
      <c r="BB486">
        <v>1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0.28000000000000003</v>
      </c>
      <c r="BP486">
        <v>1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0.35000000000000003</v>
      </c>
      <c r="BW486">
        <v>1</v>
      </c>
      <c r="CV486">
        <v>0</v>
      </c>
      <c r="CW486">
        <f>ROUND(Y486*Source!I729*DO486,7)</f>
        <v>0</v>
      </c>
      <c r="CX486">
        <f>ROUND(Y486*Source!I729,7)</f>
        <v>0</v>
      </c>
      <c r="CY486">
        <f>AB486</f>
        <v>0</v>
      </c>
      <c r="CZ486">
        <f>AF486</f>
        <v>0</v>
      </c>
      <c r="DA486">
        <f>AJ486</f>
        <v>1</v>
      </c>
      <c r="DB486">
        <f>ROUND((ROUND(AT486*CZ486,2)*ROUND(1.25,7)),6)</f>
        <v>0</v>
      </c>
      <c r="DC486">
        <f>ROUND((ROUND(AT486*AG486,2)*ROUND(1.25,7)),6)</f>
        <v>0</v>
      </c>
      <c r="DD486" t="s">
        <v>3</v>
      </c>
      <c r="DE486" t="s">
        <v>3</v>
      </c>
      <c r="DF486">
        <f t="shared" si="166"/>
        <v>0</v>
      </c>
      <c r="DG486">
        <f t="shared" si="167"/>
        <v>0</v>
      </c>
      <c r="DH486">
        <f t="shared" si="160"/>
        <v>0</v>
      </c>
      <c r="DI486">
        <f t="shared" si="161"/>
        <v>0</v>
      </c>
      <c r="DJ486">
        <f>DG486+DH486</f>
        <v>0</v>
      </c>
      <c r="DK486">
        <v>0</v>
      </c>
      <c r="DL486" t="s">
        <v>861</v>
      </c>
      <c r="DM486">
        <v>4</v>
      </c>
      <c r="DN486" t="s">
        <v>848</v>
      </c>
      <c r="DO486">
        <v>1</v>
      </c>
    </row>
    <row r="487" spans="1:119" x14ac:dyDescent="0.2">
      <c r="A487">
        <f>ROW(Source!A729)</f>
        <v>729</v>
      </c>
      <c r="B487">
        <v>32945098</v>
      </c>
      <c r="C487">
        <v>32953514</v>
      </c>
      <c r="D487">
        <v>30481840</v>
      </c>
      <c r="E487">
        <v>1</v>
      </c>
      <c r="F487">
        <v>1</v>
      </c>
      <c r="G487">
        <v>1</v>
      </c>
      <c r="H487">
        <v>3</v>
      </c>
      <c r="I487" t="s">
        <v>951</v>
      </c>
      <c r="J487" t="s">
        <v>952</v>
      </c>
      <c r="K487" t="s">
        <v>953</v>
      </c>
      <c r="L487">
        <v>1339</v>
      </c>
      <c r="N487">
        <v>1007</v>
      </c>
      <c r="O487" t="s">
        <v>639</v>
      </c>
      <c r="P487" t="s">
        <v>639</v>
      </c>
      <c r="Q487">
        <v>1</v>
      </c>
      <c r="W487">
        <v>0</v>
      </c>
      <c r="X487">
        <v>-2108704274</v>
      </c>
      <c r="Y487">
        <f t="shared" ref="Y487:Y492" si="168">AT487</f>
        <v>0.1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1</v>
      </c>
      <c r="AJ487">
        <v>1</v>
      </c>
      <c r="AK487">
        <v>1</v>
      </c>
      <c r="AL487">
        <v>1</v>
      </c>
      <c r="AM487">
        <v>0</v>
      </c>
      <c r="AN487">
        <v>0</v>
      </c>
      <c r="AO487">
        <v>0</v>
      </c>
      <c r="AP487">
        <v>0</v>
      </c>
      <c r="AQ487">
        <v>1</v>
      </c>
      <c r="AR487">
        <v>0</v>
      </c>
      <c r="AS487" t="s">
        <v>3</v>
      </c>
      <c r="AT487">
        <v>0.1</v>
      </c>
      <c r="AU487" t="s">
        <v>3</v>
      </c>
      <c r="AV487">
        <v>0</v>
      </c>
      <c r="AW487">
        <v>2</v>
      </c>
      <c r="AX487">
        <v>32953532</v>
      </c>
      <c r="AY487">
        <v>1</v>
      </c>
      <c r="AZ487">
        <v>0</v>
      </c>
      <c r="BA487">
        <v>487</v>
      </c>
      <c r="BB487">
        <v>1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CV487">
        <v>0</v>
      </c>
      <c r="CW487">
        <v>0</v>
      </c>
      <c r="CX487">
        <f>ROUND(Y487*Source!I729,7)</f>
        <v>0</v>
      </c>
      <c r="CY487">
        <f>AA487</f>
        <v>0</v>
      </c>
      <c r="CZ487">
        <f>AE487</f>
        <v>0</v>
      </c>
      <c r="DA487">
        <f>AI487</f>
        <v>1</v>
      </c>
      <c r="DB487">
        <f t="shared" ref="DB487:DB492" si="169">ROUND(ROUND(AT487*CZ487,2),6)</f>
        <v>0</v>
      </c>
      <c r="DC487">
        <f t="shared" ref="DC487:DC492" si="170">ROUND(ROUND(AT487*AG487,2),6)</f>
        <v>0</v>
      </c>
      <c r="DD487" t="s">
        <v>3</v>
      </c>
      <c r="DE487" t="s">
        <v>3</v>
      </c>
      <c r="DF487">
        <f t="shared" si="166"/>
        <v>0</v>
      </c>
      <c r="DG487">
        <f t="shared" si="167"/>
        <v>0</v>
      </c>
      <c r="DH487">
        <f t="shared" si="160"/>
        <v>0</v>
      </c>
      <c r="DI487">
        <f t="shared" si="161"/>
        <v>0</v>
      </c>
      <c r="DJ487">
        <f>DF487</f>
        <v>0</v>
      </c>
      <c r="DK487">
        <v>0</v>
      </c>
      <c r="DL487" t="s">
        <v>3</v>
      </c>
      <c r="DM487">
        <v>0</v>
      </c>
      <c r="DN487" t="s">
        <v>3</v>
      </c>
      <c r="DO487">
        <v>0</v>
      </c>
    </row>
    <row r="488" spans="1:119" x14ac:dyDescent="0.2">
      <c r="A488">
        <f>ROW(Source!A729)</f>
        <v>729</v>
      </c>
      <c r="B488">
        <v>32945098</v>
      </c>
      <c r="C488">
        <v>32953514</v>
      </c>
      <c r="D488">
        <v>30484388</v>
      </c>
      <c r="E488">
        <v>1</v>
      </c>
      <c r="F488">
        <v>1</v>
      </c>
      <c r="G488">
        <v>1</v>
      </c>
      <c r="H488">
        <v>3</v>
      </c>
      <c r="I488" t="s">
        <v>877</v>
      </c>
      <c r="J488" t="s">
        <v>878</v>
      </c>
      <c r="K488" t="s">
        <v>879</v>
      </c>
      <c r="L488">
        <v>1346</v>
      </c>
      <c r="N488">
        <v>1009</v>
      </c>
      <c r="O488" t="s">
        <v>68</v>
      </c>
      <c r="P488" t="s">
        <v>68</v>
      </c>
      <c r="Q488">
        <v>1</v>
      </c>
      <c r="W488">
        <v>0</v>
      </c>
      <c r="X488">
        <v>1826362753</v>
      </c>
      <c r="Y488">
        <f t="shared" si="168"/>
        <v>0.5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1</v>
      </c>
      <c r="AJ488">
        <v>1</v>
      </c>
      <c r="AK488">
        <v>1</v>
      </c>
      <c r="AL488">
        <v>1</v>
      </c>
      <c r="AM488">
        <v>0</v>
      </c>
      <c r="AN488">
        <v>0</v>
      </c>
      <c r="AO488">
        <v>0</v>
      </c>
      <c r="AP488">
        <v>0</v>
      </c>
      <c r="AQ488">
        <v>1</v>
      </c>
      <c r="AR488">
        <v>0</v>
      </c>
      <c r="AS488" t="s">
        <v>3</v>
      </c>
      <c r="AT488">
        <v>0.5</v>
      </c>
      <c r="AU488" t="s">
        <v>3</v>
      </c>
      <c r="AV488">
        <v>0</v>
      </c>
      <c r="AW488">
        <v>2</v>
      </c>
      <c r="AX488">
        <v>32953533</v>
      </c>
      <c r="AY488">
        <v>1</v>
      </c>
      <c r="AZ488">
        <v>0</v>
      </c>
      <c r="BA488">
        <v>488</v>
      </c>
      <c r="BB488">
        <v>1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CV488">
        <v>0</v>
      </c>
      <c r="CW488">
        <v>0</v>
      </c>
      <c r="CX488">
        <f>ROUND(Y488*Source!I729,7)</f>
        <v>0</v>
      </c>
      <c r="CY488">
        <f>AA488</f>
        <v>0</v>
      </c>
      <c r="CZ488">
        <f>AE488</f>
        <v>0</v>
      </c>
      <c r="DA488">
        <f>AI488</f>
        <v>1</v>
      </c>
      <c r="DB488">
        <f t="shared" si="169"/>
        <v>0</v>
      </c>
      <c r="DC488">
        <f t="shared" si="170"/>
        <v>0</v>
      </c>
      <c r="DD488" t="s">
        <v>3</v>
      </c>
      <c r="DE488" t="s">
        <v>3</v>
      </c>
      <c r="DF488">
        <f t="shared" si="166"/>
        <v>0</v>
      </c>
      <c r="DG488">
        <f t="shared" si="167"/>
        <v>0</v>
      </c>
      <c r="DH488">
        <f t="shared" si="160"/>
        <v>0</v>
      </c>
      <c r="DI488">
        <f t="shared" si="161"/>
        <v>0</v>
      </c>
      <c r="DJ488">
        <f>DF488</f>
        <v>0</v>
      </c>
      <c r="DK488">
        <v>0</v>
      </c>
      <c r="DL488" t="s">
        <v>3</v>
      </c>
      <c r="DM488">
        <v>0</v>
      </c>
      <c r="DN488" t="s">
        <v>3</v>
      </c>
      <c r="DO488">
        <v>0</v>
      </c>
    </row>
    <row r="489" spans="1:119" x14ac:dyDescent="0.2">
      <c r="A489">
        <f>ROW(Source!A729)</f>
        <v>729</v>
      </c>
      <c r="B489">
        <v>32945098</v>
      </c>
      <c r="C489">
        <v>32953514</v>
      </c>
      <c r="D489">
        <v>30485465</v>
      </c>
      <c r="E489">
        <v>1</v>
      </c>
      <c r="F489">
        <v>1</v>
      </c>
      <c r="G489">
        <v>1</v>
      </c>
      <c r="H489">
        <v>3</v>
      </c>
      <c r="I489" t="s">
        <v>1021</v>
      </c>
      <c r="J489" t="s">
        <v>1022</v>
      </c>
      <c r="K489" t="s">
        <v>1023</v>
      </c>
      <c r="L489">
        <v>1348</v>
      </c>
      <c r="N489">
        <v>1009</v>
      </c>
      <c r="O489" t="s">
        <v>33</v>
      </c>
      <c r="P489" t="s">
        <v>33</v>
      </c>
      <c r="Q489">
        <v>1000</v>
      </c>
      <c r="W489">
        <v>0</v>
      </c>
      <c r="X489">
        <v>1912614276</v>
      </c>
      <c r="Y489">
        <f t="shared" si="168"/>
        <v>0.05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1</v>
      </c>
      <c r="AJ489">
        <v>1</v>
      </c>
      <c r="AK489">
        <v>1</v>
      </c>
      <c r="AL489">
        <v>1</v>
      </c>
      <c r="AM489">
        <v>0</v>
      </c>
      <c r="AN489">
        <v>0</v>
      </c>
      <c r="AO489">
        <v>0</v>
      </c>
      <c r="AP489">
        <v>0</v>
      </c>
      <c r="AQ489">
        <v>1</v>
      </c>
      <c r="AR489">
        <v>0</v>
      </c>
      <c r="AS489" t="s">
        <v>3</v>
      </c>
      <c r="AT489">
        <v>0.05</v>
      </c>
      <c r="AU489" t="s">
        <v>3</v>
      </c>
      <c r="AV489">
        <v>0</v>
      </c>
      <c r="AW489">
        <v>2</v>
      </c>
      <c r="AX489">
        <v>32953534</v>
      </c>
      <c r="AY489">
        <v>1</v>
      </c>
      <c r="AZ489">
        <v>0</v>
      </c>
      <c r="BA489">
        <v>489</v>
      </c>
      <c r="BB489">
        <v>1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CV489">
        <v>0</v>
      </c>
      <c r="CW489">
        <v>0</v>
      </c>
      <c r="CX489">
        <f>ROUND(Y489*Source!I729,7)</f>
        <v>0</v>
      </c>
      <c r="CY489">
        <f>AA489</f>
        <v>0</v>
      </c>
      <c r="CZ489">
        <f>AE489</f>
        <v>0</v>
      </c>
      <c r="DA489">
        <f>AI489</f>
        <v>1</v>
      </c>
      <c r="DB489">
        <f t="shared" si="169"/>
        <v>0</v>
      </c>
      <c r="DC489">
        <f t="shared" si="170"/>
        <v>0</v>
      </c>
      <c r="DD489" t="s">
        <v>3</v>
      </c>
      <c r="DE489" t="s">
        <v>3</v>
      </c>
      <c r="DF489">
        <f t="shared" si="166"/>
        <v>0</v>
      </c>
      <c r="DG489">
        <f t="shared" si="167"/>
        <v>0</v>
      </c>
      <c r="DH489">
        <f t="shared" si="160"/>
        <v>0</v>
      </c>
      <c r="DI489">
        <f t="shared" si="161"/>
        <v>0</v>
      </c>
      <c r="DJ489">
        <f>DF489</f>
        <v>0</v>
      </c>
      <c r="DK489">
        <v>0</v>
      </c>
      <c r="DL489" t="s">
        <v>3</v>
      </c>
      <c r="DM489">
        <v>0</v>
      </c>
      <c r="DN489" t="s">
        <v>3</v>
      </c>
      <c r="DO489">
        <v>0</v>
      </c>
    </row>
    <row r="490" spans="1:119" x14ac:dyDescent="0.2">
      <c r="A490">
        <f>ROW(Source!A729)</f>
        <v>729</v>
      </c>
      <c r="B490">
        <v>32945098</v>
      </c>
      <c r="C490">
        <v>32953514</v>
      </c>
      <c r="D490">
        <v>30487193</v>
      </c>
      <c r="E490">
        <v>1</v>
      </c>
      <c r="F490">
        <v>1</v>
      </c>
      <c r="G490">
        <v>1</v>
      </c>
      <c r="H490">
        <v>3</v>
      </c>
      <c r="I490" t="s">
        <v>1024</v>
      </c>
      <c r="J490" t="s">
        <v>1025</v>
      </c>
      <c r="K490" t="s">
        <v>1026</v>
      </c>
      <c r="L490">
        <v>1327</v>
      </c>
      <c r="N490">
        <v>1005</v>
      </c>
      <c r="O490" t="s">
        <v>64</v>
      </c>
      <c r="P490" t="s">
        <v>64</v>
      </c>
      <c r="Q490">
        <v>1</v>
      </c>
      <c r="W490">
        <v>0</v>
      </c>
      <c r="X490">
        <v>1368485637</v>
      </c>
      <c r="Y490">
        <f t="shared" si="168"/>
        <v>102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1</v>
      </c>
      <c r="AJ490">
        <v>1</v>
      </c>
      <c r="AK490">
        <v>1</v>
      </c>
      <c r="AL490">
        <v>1</v>
      </c>
      <c r="AM490">
        <v>0</v>
      </c>
      <c r="AN490">
        <v>0</v>
      </c>
      <c r="AO490">
        <v>0</v>
      </c>
      <c r="AP490">
        <v>0</v>
      </c>
      <c r="AQ490">
        <v>1</v>
      </c>
      <c r="AR490">
        <v>0</v>
      </c>
      <c r="AS490" t="s">
        <v>3</v>
      </c>
      <c r="AT490">
        <v>102</v>
      </c>
      <c r="AU490" t="s">
        <v>3</v>
      </c>
      <c r="AV490">
        <v>0</v>
      </c>
      <c r="AW490">
        <v>2</v>
      </c>
      <c r="AX490">
        <v>32953535</v>
      </c>
      <c r="AY490">
        <v>1</v>
      </c>
      <c r="AZ490">
        <v>0</v>
      </c>
      <c r="BA490">
        <v>490</v>
      </c>
      <c r="BB490">
        <v>1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CV490">
        <v>0</v>
      </c>
      <c r="CW490">
        <v>0</v>
      </c>
      <c r="CX490">
        <f>ROUND(Y490*Source!I729,7)</f>
        <v>0</v>
      </c>
      <c r="CY490">
        <f>AA490</f>
        <v>0</v>
      </c>
      <c r="CZ490">
        <f>AE490</f>
        <v>0</v>
      </c>
      <c r="DA490">
        <f>AI490</f>
        <v>1</v>
      </c>
      <c r="DB490">
        <f t="shared" si="169"/>
        <v>0</v>
      </c>
      <c r="DC490">
        <f t="shared" si="170"/>
        <v>0</v>
      </c>
      <c r="DD490" t="s">
        <v>3</v>
      </c>
      <c r="DE490" t="s">
        <v>3</v>
      </c>
      <c r="DF490">
        <f t="shared" si="166"/>
        <v>0</v>
      </c>
      <c r="DG490">
        <f t="shared" si="167"/>
        <v>0</v>
      </c>
      <c r="DH490">
        <f t="shared" si="160"/>
        <v>0</v>
      </c>
      <c r="DI490">
        <f t="shared" si="161"/>
        <v>0</v>
      </c>
      <c r="DJ490">
        <f>DF490</f>
        <v>0</v>
      </c>
      <c r="DK490">
        <v>0</v>
      </c>
      <c r="DL490" t="s">
        <v>3</v>
      </c>
      <c r="DM490">
        <v>0</v>
      </c>
      <c r="DN490" t="s">
        <v>3</v>
      </c>
      <c r="DO490">
        <v>0</v>
      </c>
    </row>
    <row r="491" spans="1:119" x14ac:dyDescent="0.2">
      <c r="A491">
        <f>ROW(Source!A729)</f>
        <v>729</v>
      </c>
      <c r="B491">
        <v>32945098</v>
      </c>
      <c r="C491">
        <v>32953514</v>
      </c>
      <c r="D491">
        <v>30499486</v>
      </c>
      <c r="E491">
        <v>1</v>
      </c>
      <c r="F491">
        <v>1</v>
      </c>
      <c r="G491">
        <v>1</v>
      </c>
      <c r="H491">
        <v>3</v>
      </c>
      <c r="I491" t="s">
        <v>1027</v>
      </c>
      <c r="J491" t="s">
        <v>1028</v>
      </c>
      <c r="K491" t="s">
        <v>1029</v>
      </c>
      <c r="L491">
        <v>1346</v>
      </c>
      <c r="N491">
        <v>1009</v>
      </c>
      <c r="O491" t="s">
        <v>68</v>
      </c>
      <c r="P491" t="s">
        <v>68</v>
      </c>
      <c r="Q491">
        <v>1</v>
      </c>
      <c r="W491">
        <v>0</v>
      </c>
      <c r="X491">
        <v>444881549</v>
      </c>
      <c r="Y491">
        <f t="shared" si="168"/>
        <v>450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1</v>
      </c>
      <c r="AJ491">
        <v>1</v>
      </c>
      <c r="AK491">
        <v>1</v>
      </c>
      <c r="AL491">
        <v>1</v>
      </c>
      <c r="AM491">
        <v>0</v>
      </c>
      <c r="AN491">
        <v>0</v>
      </c>
      <c r="AO491">
        <v>0</v>
      </c>
      <c r="AP491">
        <v>0</v>
      </c>
      <c r="AQ491">
        <v>1</v>
      </c>
      <c r="AR491">
        <v>0</v>
      </c>
      <c r="AS491" t="s">
        <v>3</v>
      </c>
      <c r="AT491">
        <v>450</v>
      </c>
      <c r="AU491" t="s">
        <v>3</v>
      </c>
      <c r="AV491">
        <v>0</v>
      </c>
      <c r="AW491">
        <v>2</v>
      </c>
      <c r="AX491">
        <v>32953536</v>
      </c>
      <c r="AY491">
        <v>1</v>
      </c>
      <c r="AZ491">
        <v>0</v>
      </c>
      <c r="BA491">
        <v>491</v>
      </c>
      <c r="BB491">
        <v>1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CV491">
        <v>0</v>
      </c>
      <c r="CW491">
        <v>0</v>
      </c>
      <c r="CX491">
        <f>ROUND(Y491*Source!I729,7)</f>
        <v>0</v>
      </c>
      <c r="CY491">
        <f>AA491</f>
        <v>0</v>
      </c>
      <c r="CZ491">
        <f>AE491</f>
        <v>0</v>
      </c>
      <c r="DA491">
        <f>AI491</f>
        <v>1</v>
      </c>
      <c r="DB491">
        <f t="shared" si="169"/>
        <v>0</v>
      </c>
      <c r="DC491">
        <f t="shared" si="170"/>
        <v>0</v>
      </c>
      <c r="DD491" t="s">
        <v>3</v>
      </c>
      <c r="DE491" t="s">
        <v>3</v>
      </c>
      <c r="DF491">
        <f t="shared" si="166"/>
        <v>0</v>
      </c>
      <c r="DG491">
        <f t="shared" si="167"/>
        <v>0</v>
      </c>
      <c r="DH491">
        <f t="shared" si="160"/>
        <v>0</v>
      </c>
      <c r="DI491">
        <f t="shared" si="161"/>
        <v>0</v>
      </c>
      <c r="DJ491">
        <f>DF491</f>
        <v>0</v>
      </c>
      <c r="DK491">
        <v>0</v>
      </c>
      <c r="DL491" t="s">
        <v>3</v>
      </c>
      <c r="DM491">
        <v>0</v>
      </c>
      <c r="DN491" t="s">
        <v>3</v>
      </c>
      <c r="DO491">
        <v>0</v>
      </c>
    </row>
    <row r="492" spans="1:119" x14ac:dyDescent="0.2">
      <c r="A492">
        <f>ROW(Source!A765)</f>
        <v>765</v>
      </c>
      <c r="B492">
        <v>32945098</v>
      </c>
      <c r="C492">
        <v>32953604</v>
      </c>
      <c r="D492">
        <v>25847973</v>
      </c>
      <c r="E492">
        <v>112</v>
      </c>
      <c r="F492">
        <v>1</v>
      </c>
      <c r="G492">
        <v>1</v>
      </c>
      <c r="H492">
        <v>1</v>
      </c>
      <c r="I492" t="s">
        <v>846</v>
      </c>
      <c r="J492" t="s">
        <v>3</v>
      </c>
      <c r="K492" t="s">
        <v>847</v>
      </c>
      <c r="L492">
        <v>1191</v>
      </c>
      <c r="N492">
        <v>1013</v>
      </c>
      <c r="O492" t="s">
        <v>848</v>
      </c>
      <c r="P492" t="s">
        <v>848</v>
      </c>
      <c r="Q492">
        <v>1</v>
      </c>
      <c r="W492">
        <v>0</v>
      </c>
      <c r="X492">
        <v>370475345</v>
      </c>
      <c r="Y492">
        <f t="shared" si="168"/>
        <v>17.8</v>
      </c>
      <c r="AA492">
        <v>0</v>
      </c>
      <c r="AB492">
        <v>0</v>
      </c>
      <c r="AC492">
        <v>0</v>
      </c>
      <c r="AD492">
        <v>398.99</v>
      </c>
      <c r="AE492">
        <v>0</v>
      </c>
      <c r="AF492">
        <v>0</v>
      </c>
      <c r="AG492">
        <v>0</v>
      </c>
      <c r="AH492">
        <v>398.99</v>
      </c>
      <c r="AI492">
        <v>1</v>
      </c>
      <c r="AJ492">
        <v>1</v>
      </c>
      <c r="AK492">
        <v>1</v>
      </c>
      <c r="AL492">
        <v>1</v>
      </c>
      <c r="AM492">
        <v>-2</v>
      </c>
      <c r="AN492">
        <v>0</v>
      </c>
      <c r="AO492">
        <v>0</v>
      </c>
      <c r="AP492">
        <v>0</v>
      </c>
      <c r="AQ492">
        <v>1</v>
      </c>
      <c r="AR492">
        <v>0</v>
      </c>
      <c r="AS492" t="s">
        <v>3</v>
      </c>
      <c r="AT492">
        <v>17.8</v>
      </c>
      <c r="AU492" t="s">
        <v>3</v>
      </c>
      <c r="AV492">
        <v>1</v>
      </c>
      <c r="AW492">
        <v>2</v>
      </c>
      <c r="AX492">
        <v>32953606</v>
      </c>
      <c r="AY492">
        <v>2</v>
      </c>
      <c r="AZ492">
        <v>131072</v>
      </c>
      <c r="BA492">
        <v>492</v>
      </c>
      <c r="BB492">
        <v>1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7102.0220000000008</v>
      </c>
      <c r="BN492">
        <v>17.8</v>
      </c>
      <c r="BO492">
        <v>0</v>
      </c>
      <c r="BP492">
        <v>1</v>
      </c>
      <c r="BQ492">
        <v>0</v>
      </c>
      <c r="BR492">
        <v>0</v>
      </c>
      <c r="BS492">
        <v>0</v>
      </c>
      <c r="BT492">
        <v>7102.0220000000008</v>
      </c>
      <c r="BU492">
        <v>17.8</v>
      </c>
      <c r="BV492">
        <v>0</v>
      </c>
      <c r="BW492">
        <v>1</v>
      </c>
      <c r="CU492">
        <f>ROUND(AT492*Source!I765*AH492*AL492,2)</f>
        <v>0</v>
      </c>
      <c r="CV492">
        <f>ROUND(Y492*Source!I765,7)</f>
        <v>0</v>
      </c>
      <c r="CW492">
        <v>0</v>
      </c>
      <c r="CX492">
        <f>ROUND(Y492*Source!I765,7)</f>
        <v>0</v>
      </c>
      <c r="CY492">
        <f>AD492</f>
        <v>398.99</v>
      </c>
      <c r="CZ492">
        <f>AH492</f>
        <v>398.99</v>
      </c>
      <c r="DA492">
        <f>AL492</f>
        <v>1</v>
      </c>
      <c r="DB492">
        <f t="shared" si="169"/>
        <v>7102.02</v>
      </c>
      <c r="DC492">
        <f t="shared" si="170"/>
        <v>0</v>
      </c>
      <c r="DD492" t="s">
        <v>3</v>
      </c>
      <c r="DE492" t="s">
        <v>3</v>
      </c>
      <c r="DF492">
        <f t="shared" si="166"/>
        <v>0</v>
      </c>
      <c r="DG492">
        <f t="shared" si="167"/>
        <v>0</v>
      </c>
      <c r="DH492">
        <f t="shared" si="160"/>
        <v>0</v>
      </c>
      <c r="DI492">
        <f t="shared" si="161"/>
        <v>0</v>
      </c>
      <c r="DJ492">
        <f>DI492</f>
        <v>0</v>
      </c>
      <c r="DK492">
        <v>1</v>
      </c>
      <c r="DL492" t="s">
        <v>3</v>
      </c>
      <c r="DM492">
        <v>0</v>
      </c>
      <c r="DN492" t="s">
        <v>3</v>
      </c>
      <c r="DO492">
        <v>0</v>
      </c>
    </row>
    <row r="493" spans="1:119" x14ac:dyDescent="0.2">
      <c r="A493">
        <f>ROW(Source!A766)</f>
        <v>766</v>
      </c>
      <c r="B493">
        <v>32945098</v>
      </c>
      <c r="C493">
        <v>32953607</v>
      </c>
      <c r="D493">
        <v>25847992</v>
      </c>
      <c r="E493">
        <v>112</v>
      </c>
      <c r="F493">
        <v>1</v>
      </c>
      <c r="G493">
        <v>1</v>
      </c>
      <c r="H493">
        <v>1</v>
      </c>
      <c r="I493" t="s">
        <v>856</v>
      </c>
      <c r="J493" t="s">
        <v>3</v>
      </c>
      <c r="K493" t="s">
        <v>857</v>
      </c>
      <c r="L493">
        <v>1191</v>
      </c>
      <c r="N493">
        <v>1013</v>
      </c>
      <c r="O493" t="s">
        <v>848</v>
      </c>
      <c r="P493" t="s">
        <v>848</v>
      </c>
      <c r="Q493">
        <v>1</v>
      </c>
      <c r="W493">
        <v>0</v>
      </c>
      <c r="X493">
        <v>-1833565283</v>
      </c>
      <c r="Y493">
        <f>(AT493*ROUND(1.15,7))</f>
        <v>37.363500000000002</v>
      </c>
      <c r="AA493">
        <v>0</v>
      </c>
      <c r="AB493">
        <v>0</v>
      </c>
      <c r="AC493">
        <v>0</v>
      </c>
      <c r="AD493">
        <v>435.6</v>
      </c>
      <c r="AE493">
        <v>0</v>
      </c>
      <c r="AF493">
        <v>0</v>
      </c>
      <c r="AG493">
        <v>0</v>
      </c>
      <c r="AH493">
        <v>435.6</v>
      </c>
      <c r="AI493">
        <v>1</v>
      </c>
      <c r="AJ493">
        <v>1</v>
      </c>
      <c r="AK493">
        <v>1</v>
      </c>
      <c r="AL493">
        <v>1</v>
      </c>
      <c r="AM493">
        <v>-2</v>
      </c>
      <c r="AN493">
        <v>0</v>
      </c>
      <c r="AO493">
        <v>0</v>
      </c>
      <c r="AP493">
        <v>1</v>
      </c>
      <c r="AQ493">
        <v>1</v>
      </c>
      <c r="AR493">
        <v>0</v>
      </c>
      <c r="AS493" t="s">
        <v>3</v>
      </c>
      <c r="AT493">
        <v>32.49</v>
      </c>
      <c r="AU493" t="s">
        <v>521</v>
      </c>
      <c r="AV493">
        <v>1</v>
      </c>
      <c r="AW493">
        <v>2</v>
      </c>
      <c r="AX493">
        <v>32953616</v>
      </c>
      <c r="AY493">
        <v>2</v>
      </c>
      <c r="AZ493">
        <v>131072</v>
      </c>
      <c r="BA493">
        <v>493</v>
      </c>
      <c r="BB493">
        <v>1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14152.644000000002</v>
      </c>
      <c r="BN493">
        <v>32.49</v>
      </c>
      <c r="BO493">
        <v>0</v>
      </c>
      <c r="BP493">
        <v>1</v>
      </c>
      <c r="BQ493">
        <v>0</v>
      </c>
      <c r="BR493">
        <v>0</v>
      </c>
      <c r="BS493">
        <v>0</v>
      </c>
      <c r="BT493">
        <v>16275.540600000002</v>
      </c>
      <c r="BU493">
        <v>37.363500000000002</v>
      </c>
      <c r="BV493">
        <v>0</v>
      </c>
      <c r="BW493">
        <v>1</v>
      </c>
      <c r="CU493">
        <f>ROUND(AT493*Source!I766*AH493*AL493,2)</f>
        <v>0</v>
      </c>
      <c r="CV493">
        <f>ROUND(Y493*Source!I766,7)</f>
        <v>0</v>
      </c>
      <c r="CW493">
        <v>0</v>
      </c>
      <c r="CX493">
        <f>ROUND(Y493*Source!I766,7)</f>
        <v>0</v>
      </c>
      <c r="CY493">
        <f>AD493</f>
        <v>435.6</v>
      </c>
      <c r="CZ493">
        <f>AH493</f>
        <v>435.6</v>
      </c>
      <c r="DA493">
        <f>AL493</f>
        <v>1</v>
      </c>
      <c r="DB493">
        <f>ROUND((ROUND(AT493*CZ493,2)*ROUND(1.15,7)),6)</f>
        <v>16275.536</v>
      </c>
      <c r="DC493">
        <f>ROUND((ROUND(AT493*AG493,2)*ROUND(1.15,7)),6)</f>
        <v>0</v>
      </c>
      <c r="DD493" t="s">
        <v>3</v>
      </c>
      <c r="DE493" t="s">
        <v>3</v>
      </c>
      <c r="DF493">
        <f t="shared" si="166"/>
        <v>0</v>
      </c>
      <c r="DG493">
        <f t="shared" si="167"/>
        <v>0</v>
      </c>
      <c r="DH493">
        <f t="shared" si="160"/>
        <v>0</v>
      </c>
      <c r="DI493">
        <f t="shared" si="161"/>
        <v>0</v>
      </c>
      <c r="DJ493">
        <f>DI493</f>
        <v>0</v>
      </c>
      <c r="DK493">
        <v>1</v>
      </c>
      <c r="DL493" t="s">
        <v>3</v>
      </c>
      <c r="DM493">
        <v>0</v>
      </c>
      <c r="DN493" t="s">
        <v>3</v>
      </c>
      <c r="DO493">
        <v>0</v>
      </c>
    </row>
    <row r="494" spans="1:119" x14ac:dyDescent="0.2">
      <c r="A494">
        <f>ROW(Source!A766)</f>
        <v>766</v>
      </c>
      <c r="B494">
        <v>32945098</v>
      </c>
      <c r="C494">
        <v>32953607</v>
      </c>
      <c r="D494">
        <v>25847946</v>
      </c>
      <c r="E494">
        <v>112</v>
      </c>
      <c r="F494">
        <v>1</v>
      </c>
      <c r="G494">
        <v>1</v>
      </c>
      <c r="H494">
        <v>1</v>
      </c>
      <c r="I494" t="s">
        <v>849</v>
      </c>
      <c r="J494" t="s">
        <v>3</v>
      </c>
      <c r="K494" t="s">
        <v>850</v>
      </c>
      <c r="L494">
        <v>1191</v>
      </c>
      <c r="N494">
        <v>1013</v>
      </c>
      <c r="O494" t="s">
        <v>848</v>
      </c>
      <c r="P494" t="s">
        <v>848</v>
      </c>
      <c r="Q494">
        <v>1</v>
      </c>
      <c r="W494">
        <v>0</v>
      </c>
      <c r="X494">
        <v>-1417349443</v>
      </c>
      <c r="Y494">
        <f>(AT494*ROUND(1.25,7))</f>
        <v>1.1625000000000001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1</v>
      </c>
      <c r="AJ494">
        <v>1</v>
      </c>
      <c r="AK494">
        <v>1</v>
      </c>
      <c r="AL494">
        <v>1</v>
      </c>
      <c r="AM494">
        <v>-2</v>
      </c>
      <c r="AN494">
        <v>0</v>
      </c>
      <c r="AO494">
        <v>0</v>
      </c>
      <c r="AP494">
        <v>1</v>
      </c>
      <c r="AQ494">
        <v>1</v>
      </c>
      <c r="AR494">
        <v>0</v>
      </c>
      <c r="AS494" t="s">
        <v>3</v>
      </c>
      <c r="AT494">
        <v>0.93</v>
      </c>
      <c r="AU494" t="s">
        <v>520</v>
      </c>
      <c r="AV494">
        <v>2</v>
      </c>
      <c r="AW494">
        <v>2</v>
      </c>
      <c r="AX494">
        <v>32953617</v>
      </c>
      <c r="AY494">
        <v>1</v>
      </c>
      <c r="AZ494">
        <v>0</v>
      </c>
      <c r="BA494">
        <v>494</v>
      </c>
      <c r="BB494">
        <v>1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CV494">
        <v>0</v>
      </c>
      <c r="CW494">
        <v>0</v>
      </c>
      <c r="CX494">
        <f>ROUND(Y494*Source!I766,7)</f>
        <v>0</v>
      </c>
      <c r="CY494">
        <f>AD494</f>
        <v>0</v>
      </c>
      <c r="CZ494">
        <f>AH494</f>
        <v>0</v>
      </c>
      <c r="DA494">
        <f>AL494</f>
        <v>1</v>
      </c>
      <c r="DB494">
        <f>ROUND((ROUND(AT494*CZ494,2)*ROUND(1.25,7)),6)</f>
        <v>0</v>
      </c>
      <c r="DC494">
        <f>ROUND((ROUND(AT494*AG494,2)*ROUND(1.25,7)),6)</f>
        <v>0</v>
      </c>
      <c r="DD494" t="s">
        <v>3</v>
      </c>
      <c r="DE494" t="s">
        <v>3</v>
      </c>
      <c r="DF494">
        <f t="shared" si="166"/>
        <v>0</v>
      </c>
      <c r="DG494">
        <f t="shared" si="167"/>
        <v>0</v>
      </c>
      <c r="DH494">
        <f t="shared" si="160"/>
        <v>0</v>
      </c>
      <c r="DI494">
        <f t="shared" si="161"/>
        <v>0</v>
      </c>
      <c r="DJ494">
        <f>DI494</f>
        <v>0</v>
      </c>
      <c r="DK494">
        <v>0</v>
      </c>
      <c r="DL494" t="s">
        <v>3</v>
      </c>
      <c r="DM494">
        <v>0</v>
      </c>
      <c r="DN494" t="s">
        <v>3</v>
      </c>
      <c r="DO494">
        <v>0</v>
      </c>
    </row>
    <row r="495" spans="1:119" x14ac:dyDescent="0.2">
      <c r="A495">
        <f>ROW(Source!A766)</f>
        <v>766</v>
      </c>
      <c r="B495">
        <v>32945098</v>
      </c>
      <c r="C495">
        <v>32953607</v>
      </c>
      <c r="D495">
        <v>30529096</v>
      </c>
      <c r="E495">
        <v>1</v>
      </c>
      <c r="F495">
        <v>1</v>
      </c>
      <c r="G495">
        <v>1</v>
      </c>
      <c r="H495">
        <v>2</v>
      </c>
      <c r="I495" t="s">
        <v>944</v>
      </c>
      <c r="J495" t="s">
        <v>945</v>
      </c>
      <c r="K495" t="s">
        <v>946</v>
      </c>
      <c r="L495">
        <v>1368</v>
      </c>
      <c r="N495">
        <v>1011</v>
      </c>
      <c r="O495" t="s">
        <v>854</v>
      </c>
      <c r="P495" t="s">
        <v>854</v>
      </c>
      <c r="Q495">
        <v>1</v>
      </c>
      <c r="W495">
        <v>0</v>
      </c>
      <c r="X495">
        <v>-318968462</v>
      </c>
      <c r="Y495">
        <f>(AT495*ROUND(1.25,7))</f>
        <v>2.5000000000000001E-2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1</v>
      </c>
      <c r="AJ495">
        <v>1</v>
      </c>
      <c r="AK495">
        <v>1</v>
      </c>
      <c r="AL495">
        <v>1</v>
      </c>
      <c r="AM495">
        <v>0</v>
      </c>
      <c r="AN495">
        <v>0</v>
      </c>
      <c r="AO495">
        <v>0</v>
      </c>
      <c r="AP495">
        <v>1</v>
      </c>
      <c r="AQ495">
        <v>1</v>
      </c>
      <c r="AR495">
        <v>0</v>
      </c>
      <c r="AS495" t="s">
        <v>3</v>
      </c>
      <c r="AT495">
        <v>0.02</v>
      </c>
      <c r="AU495" t="s">
        <v>520</v>
      </c>
      <c r="AV495">
        <v>1</v>
      </c>
      <c r="AW495">
        <v>2</v>
      </c>
      <c r="AX495">
        <v>32953618</v>
      </c>
      <c r="AY495">
        <v>1</v>
      </c>
      <c r="AZ495">
        <v>0</v>
      </c>
      <c r="BA495">
        <v>495</v>
      </c>
      <c r="BB495">
        <v>1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0.02</v>
      </c>
      <c r="BP495">
        <v>1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2.5000000000000001E-2</v>
      </c>
      <c r="BW495">
        <v>1</v>
      </c>
      <c r="CV495">
        <v>0</v>
      </c>
      <c r="CW495">
        <f>ROUND(Y495*Source!I766*DO495,7)</f>
        <v>0</v>
      </c>
      <c r="CX495">
        <f>ROUND(Y495*Source!I766,7)</f>
        <v>0</v>
      </c>
      <c r="CY495">
        <f>AB495</f>
        <v>0</v>
      </c>
      <c r="CZ495">
        <f>AF495</f>
        <v>0</v>
      </c>
      <c r="DA495">
        <f>AJ495</f>
        <v>1</v>
      </c>
      <c r="DB495">
        <f>ROUND((ROUND(AT495*CZ495,2)*ROUND(1.25,7)),6)</f>
        <v>0</v>
      </c>
      <c r="DC495">
        <f>ROUND((ROUND(AT495*AG495,2)*ROUND(1.25,7)),6)</f>
        <v>0</v>
      </c>
      <c r="DD495" t="s">
        <v>3</v>
      </c>
      <c r="DE495" t="s">
        <v>3</v>
      </c>
      <c r="DF495">
        <f t="shared" si="166"/>
        <v>0</v>
      </c>
      <c r="DG495">
        <f t="shared" si="167"/>
        <v>0</v>
      </c>
      <c r="DH495">
        <f t="shared" si="160"/>
        <v>0</v>
      </c>
      <c r="DI495">
        <f t="shared" si="161"/>
        <v>0</v>
      </c>
      <c r="DJ495">
        <f>DG495+DH495</f>
        <v>0</v>
      </c>
      <c r="DK495">
        <v>0</v>
      </c>
      <c r="DL495" t="s">
        <v>947</v>
      </c>
      <c r="DM495">
        <v>5</v>
      </c>
      <c r="DN495" t="s">
        <v>848</v>
      </c>
      <c r="DO495">
        <v>1</v>
      </c>
    </row>
    <row r="496" spans="1:119" x14ac:dyDescent="0.2">
      <c r="A496">
        <f>ROW(Source!A766)</f>
        <v>766</v>
      </c>
      <c r="B496">
        <v>32945098</v>
      </c>
      <c r="C496">
        <v>32953607</v>
      </c>
      <c r="D496">
        <v>30529126</v>
      </c>
      <c r="E496">
        <v>1</v>
      </c>
      <c r="F496">
        <v>1</v>
      </c>
      <c r="G496">
        <v>1</v>
      </c>
      <c r="H496">
        <v>2</v>
      </c>
      <c r="I496" t="s">
        <v>851</v>
      </c>
      <c r="J496" t="s">
        <v>852</v>
      </c>
      <c r="K496" t="s">
        <v>853</v>
      </c>
      <c r="L496">
        <v>1368</v>
      </c>
      <c r="N496">
        <v>1011</v>
      </c>
      <c r="O496" t="s">
        <v>854</v>
      </c>
      <c r="P496" t="s">
        <v>854</v>
      </c>
      <c r="Q496">
        <v>1</v>
      </c>
      <c r="W496">
        <v>0</v>
      </c>
      <c r="X496">
        <v>-989791600</v>
      </c>
      <c r="Y496">
        <f>(AT496*ROUND(1.25,7))</f>
        <v>0.26250000000000001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1</v>
      </c>
      <c r="AJ496">
        <v>1</v>
      </c>
      <c r="AK496">
        <v>1</v>
      </c>
      <c r="AL496">
        <v>1</v>
      </c>
      <c r="AM496">
        <v>0</v>
      </c>
      <c r="AN496">
        <v>0</v>
      </c>
      <c r="AO496">
        <v>0</v>
      </c>
      <c r="AP496">
        <v>1</v>
      </c>
      <c r="AQ496">
        <v>1</v>
      </c>
      <c r="AR496">
        <v>0</v>
      </c>
      <c r="AS496" t="s">
        <v>3</v>
      </c>
      <c r="AT496">
        <v>0.21</v>
      </c>
      <c r="AU496" t="s">
        <v>520</v>
      </c>
      <c r="AV496">
        <v>1</v>
      </c>
      <c r="AW496">
        <v>2</v>
      </c>
      <c r="AX496">
        <v>32953619</v>
      </c>
      <c r="AY496">
        <v>1</v>
      </c>
      <c r="AZ496">
        <v>0</v>
      </c>
      <c r="BA496">
        <v>496</v>
      </c>
      <c r="BB496">
        <v>1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0.21</v>
      </c>
      <c r="BP496">
        <v>1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0.26250000000000001</v>
      </c>
      <c r="BW496">
        <v>1</v>
      </c>
      <c r="CV496">
        <v>0</v>
      </c>
      <c r="CW496">
        <f>ROUND(Y496*Source!I766*DO496,7)</f>
        <v>0</v>
      </c>
      <c r="CX496">
        <f>ROUND(Y496*Source!I766,7)</f>
        <v>0</v>
      </c>
      <c r="CY496">
        <f>AB496</f>
        <v>0</v>
      </c>
      <c r="CZ496">
        <f>AF496</f>
        <v>0</v>
      </c>
      <c r="DA496">
        <f>AJ496</f>
        <v>1</v>
      </c>
      <c r="DB496">
        <f>ROUND((ROUND(AT496*CZ496,2)*ROUND(1.25,7)),6)</f>
        <v>0</v>
      </c>
      <c r="DC496">
        <f>ROUND((ROUND(AT496*AG496,2)*ROUND(1.25,7)),6)</f>
        <v>0</v>
      </c>
      <c r="DD496" t="s">
        <v>3</v>
      </c>
      <c r="DE496" t="s">
        <v>3</v>
      </c>
      <c r="DF496">
        <f t="shared" si="166"/>
        <v>0</v>
      </c>
      <c r="DG496">
        <f t="shared" si="167"/>
        <v>0</v>
      </c>
      <c r="DH496">
        <f t="shared" si="160"/>
        <v>0</v>
      </c>
      <c r="DI496">
        <f t="shared" si="161"/>
        <v>0</v>
      </c>
      <c r="DJ496">
        <f>DG496+DH496</f>
        <v>0</v>
      </c>
      <c r="DK496">
        <v>0</v>
      </c>
      <c r="DL496" t="s">
        <v>855</v>
      </c>
      <c r="DM496">
        <v>3</v>
      </c>
      <c r="DN496" t="s">
        <v>848</v>
      </c>
      <c r="DO496">
        <v>1</v>
      </c>
    </row>
    <row r="497" spans="1:119" x14ac:dyDescent="0.2">
      <c r="A497">
        <f>ROW(Source!A766)</f>
        <v>766</v>
      </c>
      <c r="B497">
        <v>32945098</v>
      </c>
      <c r="C497">
        <v>32953607</v>
      </c>
      <c r="D497">
        <v>30529230</v>
      </c>
      <c r="E497">
        <v>1</v>
      </c>
      <c r="F497">
        <v>1</v>
      </c>
      <c r="G497">
        <v>1</v>
      </c>
      <c r="H497">
        <v>2</v>
      </c>
      <c r="I497" t="s">
        <v>948</v>
      </c>
      <c r="J497" t="s">
        <v>949</v>
      </c>
      <c r="K497" t="s">
        <v>950</v>
      </c>
      <c r="L497">
        <v>1368</v>
      </c>
      <c r="N497">
        <v>1011</v>
      </c>
      <c r="O497" t="s">
        <v>854</v>
      </c>
      <c r="P497" t="s">
        <v>854</v>
      </c>
      <c r="Q497">
        <v>1</v>
      </c>
      <c r="W497">
        <v>0</v>
      </c>
      <c r="X497">
        <v>-21182267</v>
      </c>
      <c r="Y497">
        <f>(AT497*ROUND(1.25,7))</f>
        <v>0.875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1</v>
      </c>
      <c r="AJ497">
        <v>1</v>
      </c>
      <c r="AK497">
        <v>1</v>
      </c>
      <c r="AL497">
        <v>1</v>
      </c>
      <c r="AM497">
        <v>0</v>
      </c>
      <c r="AN497">
        <v>0</v>
      </c>
      <c r="AO497">
        <v>0</v>
      </c>
      <c r="AP497">
        <v>1</v>
      </c>
      <c r="AQ497">
        <v>1</v>
      </c>
      <c r="AR497">
        <v>0</v>
      </c>
      <c r="AS497" t="s">
        <v>3</v>
      </c>
      <c r="AT497">
        <v>0.7</v>
      </c>
      <c r="AU497" t="s">
        <v>520</v>
      </c>
      <c r="AV497">
        <v>1</v>
      </c>
      <c r="AW497">
        <v>2</v>
      </c>
      <c r="AX497">
        <v>32953620</v>
      </c>
      <c r="AY497">
        <v>1</v>
      </c>
      <c r="AZ497">
        <v>0</v>
      </c>
      <c r="BA497">
        <v>497</v>
      </c>
      <c r="BB497">
        <v>1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0.7</v>
      </c>
      <c r="BP497">
        <v>1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0.875</v>
      </c>
      <c r="BW497">
        <v>1</v>
      </c>
      <c r="CV497">
        <v>0</v>
      </c>
      <c r="CW497">
        <f>ROUND(Y497*Source!I766*DO497,7)</f>
        <v>0</v>
      </c>
      <c r="CX497">
        <f>ROUND(Y497*Source!I766,7)</f>
        <v>0</v>
      </c>
      <c r="CY497">
        <f>AB497</f>
        <v>0</v>
      </c>
      <c r="CZ497">
        <f>AF497</f>
        <v>0</v>
      </c>
      <c r="DA497">
        <f>AJ497</f>
        <v>1</v>
      </c>
      <c r="DB497">
        <f>ROUND((ROUND(AT497*CZ497,2)*ROUND(1.25,7)),6)</f>
        <v>0</v>
      </c>
      <c r="DC497">
        <f>ROUND((ROUND(AT497*AG497,2)*ROUND(1.25,7)),6)</f>
        <v>0</v>
      </c>
      <c r="DD497" t="s">
        <v>3</v>
      </c>
      <c r="DE497" t="s">
        <v>3</v>
      </c>
      <c r="DF497">
        <f t="shared" si="166"/>
        <v>0</v>
      </c>
      <c r="DG497">
        <f t="shared" si="167"/>
        <v>0</v>
      </c>
      <c r="DH497">
        <f t="shared" si="160"/>
        <v>0</v>
      </c>
      <c r="DI497">
        <f t="shared" si="161"/>
        <v>0</v>
      </c>
      <c r="DJ497">
        <f>DG497+DH497</f>
        <v>0</v>
      </c>
      <c r="DK497">
        <v>0</v>
      </c>
      <c r="DL497" t="s">
        <v>855</v>
      </c>
      <c r="DM497">
        <v>3</v>
      </c>
      <c r="DN497" t="s">
        <v>848</v>
      </c>
      <c r="DO497">
        <v>1</v>
      </c>
    </row>
    <row r="498" spans="1:119" x14ac:dyDescent="0.2">
      <c r="A498">
        <f>ROW(Source!A766)</f>
        <v>766</v>
      </c>
      <c r="B498">
        <v>32945098</v>
      </c>
      <c r="C498">
        <v>32953607</v>
      </c>
      <c r="D498">
        <v>30481840</v>
      </c>
      <c r="E498">
        <v>1</v>
      </c>
      <c r="F498">
        <v>1</v>
      </c>
      <c r="G498">
        <v>1</v>
      </c>
      <c r="H498">
        <v>3</v>
      </c>
      <c r="I498" t="s">
        <v>951</v>
      </c>
      <c r="J498" t="s">
        <v>952</v>
      </c>
      <c r="K498" t="s">
        <v>953</v>
      </c>
      <c r="L498">
        <v>1339</v>
      </c>
      <c r="N498">
        <v>1007</v>
      </c>
      <c r="O498" t="s">
        <v>639</v>
      </c>
      <c r="P498" t="s">
        <v>639</v>
      </c>
      <c r="Q498">
        <v>1</v>
      </c>
      <c r="W498">
        <v>0</v>
      </c>
      <c r="X498">
        <v>-2108704274</v>
      </c>
      <c r="Y498">
        <f>AT498</f>
        <v>0.51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1</v>
      </c>
      <c r="AJ498">
        <v>1</v>
      </c>
      <c r="AK498">
        <v>1</v>
      </c>
      <c r="AL498">
        <v>1</v>
      </c>
      <c r="AM498">
        <v>0</v>
      </c>
      <c r="AN498">
        <v>0</v>
      </c>
      <c r="AO498">
        <v>0</v>
      </c>
      <c r="AP498">
        <v>0</v>
      </c>
      <c r="AQ498">
        <v>1</v>
      </c>
      <c r="AR498">
        <v>0</v>
      </c>
      <c r="AS498" t="s">
        <v>3</v>
      </c>
      <c r="AT498">
        <v>0.51</v>
      </c>
      <c r="AU498" t="s">
        <v>3</v>
      </c>
      <c r="AV498">
        <v>0</v>
      </c>
      <c r="AW498">
        <v>2</v>
      </c>
      <c r="AX498">
        <v>32953621</v>
      </c>
      <c r="AY498">
        <v>1</v>
      </c>
      <c r="AZ498">
        <v>0</v>
      </c>
      <c r="BA498">
        <v>498</v>
      </c>
      <c r="BB498">
        <v>1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CV498">
        <v>0</v>
      </c>
      <c r="CW498">
        <v>0</v>
      </c>
      <c r="CX498">
        <f>ROUND(Y498*Source!I766,7)</f>
        <v>0</v>
      </c>
      <c r="CY498">
        <f>AA498</f>
        <v>0</v>
      </c>
      <c r="CZ498">
        <f>AE498</f>
        <v>0</v>
      </c>
      <c r="DA498">
        <f>AI498</f>
        <v>1</v>
      </c>
      <c r="DB498">
        <f>ROUND(ROUND(AT498*CZ498,2),6)</f>
        <v>0</v>
      </c>
      <c r="DC498">
        <f>ROUND(ROUND(AT498*AG498,2),6)</f>
        <v>0</v>
      </c>
      <c r="DD498" t="s">
        <v>3</v>
      </c>
      <c r="DE498" t="s">
        <v>3</v>
      </c>
      <c r="DF498">
        <f t="shared" si="166"/>
        <v>0</v>
      </c>
      <c r="DG498">
        <f t="shared" si="167"/>
        <v>0</v>
      </c>
      <c r="DH498">
        <f t="shared" si="160"/>
        <v>0</v>
      </c>
      <c r="DI498">
        <f t="shared" si="161"/>
        <v>0</v>
      </c>
      <c r="DJ498">
        <f>DF498</f>
        <v>0</v>
      </c>
      <c r="DK498">
        <v>0</v>
      </c>
      <c r="DL498" t="s">
        <v>3</v>
      </c>
      <c r="DM498">
        <v>0</v>
      </c>
      <c r="DN498" t="s">
        <v>3</v>
      </c>
      <c r="DO498">
        <v>0</v>
      </c>
    </row>
    <row r="499" spans="1:119" x14ac:dyDescent="0.2">
      <c r="A499">
        <f>ROW(Source!A766)</f>
        <v>766</v>
      </c>
      <c r="B499">
        <v>32945098</v>
      </c>
      <c r="C499">
        <v>32953607</v>
      </c>
      <c r="D499">
        <v>30412301</v>
      </c>
      <c r="E499">
        <v>112</v>
      </c>
      <c r="F499">
        <v>1</v>
      </c>
      <c r="G499">
        <v>1</v>
      </c>
      <c r="H499">
        <v>3</v>
      </c>
      <c r="I499" t="s">
        <v>282</v>
      </c>
      <c r="J499" t="s">
        <v>3</v>
      </c>
      <c r="K499" t="s">
        <v>283</v>
      </c>
      <c r="L499">
        <v>1348</v>
      </c>
      <c r="N499">
        <v>1009</v>
      </c>
      <c r="O499" t="s">
        <v>33</v>
      </c>
      <c r="P499" t="s">
        <v>33</v>
      </c>
      <c r="Q499">
        <v>1000</v>
      </c>
      <c r="W499">
        <v>0</v>
      </c>
      <c r="X499">
        <v>1880203204</v>
      </c>
      <c r="Y499">
        <f>AT499</f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1</v>
      </c>
      <c r="AJ499">
        <v>1</v>
      </c>
      <c r="AK499">
        <v>1</v>
      </c>
      <c r="AL499">
        <v>1</v>
      </c>
      <c r="AM499">
        <v>0</v>
      </c>
      <c r="AN499">
        <v>1</v>
      </c>
      <c r="AO499">
        <v>0</v>
      </c>
      <c r="AP499">
        <v>0</v>
      </c>
      <c r="AQ499">
        <v>0</v>
      </c>
      <c r="AR499">
        <v>0</v>
      </c>
      <c r="AS499" t="s">
        <v>3</v>
      </c>
      <c r="AT499">
        <v>0</v>
      </c>
      <c r="AU499" t="s">
        <v>3</v>
      </c>
      <c r="AV499">
        <v>0</v>
      </c>
      <c r="AW499">
        <v>2</v>
      </c>
      <c r="AX499">
        <v>32953622</v>
      </c>
      <c r="AY499">
        <v>1</v>
      </c>
      <c r="AZ499">
        <v>0</v>
      </c>
      <c r="BA499">
        <v>499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0</v>
      </c>
      <c r="BV499">
        <v>0</v>
      </c>
      <c r="BW499">
        <v>0</v>
      </c>
      <c r="CV499">
        <v>0</v>
      </c>
      <c r="CW499">
        <v>0</v>
      </c>
      <c r="CX499">
        <f>ROUND(Y499*Source!I766,7)</f>
        <v>0</v>
      </c>
      <c r="CY499">
        <f>AA499</f>
        <v>0</v>
      </c>
      <c r="CZ499">
        <f>AE499</f>
        <v>0</v>
      </c>
      <c r="DA499">
        <f>AI499</f>
        <v>1</v>
      </c>
      <c r="DB499">
        <f>ROUND(ROUND(AT499*CZ499,2),6)</f>
        <v>0</v>
      </c>
      <c r="DC499">
        <f>ROUND(ROUND(AT499*AG499,2),6)</f>
        <v>0</v>
      </c>
      <c r="DD499" t="s">
        <v>3</v>
      </c>
      <c r="DE499" t="s">
        <v>3</v>
      </c>
      <c r="DF499">
        <f t="shared" si="166"/>
        <v>0</v>
      </c>
      <c r="DG499">
        <f t="shared" si="167"/>
        <v>0</v>
      </c>
      <c r="DH499">
        <f t="shared" si="160"/>
        <v>0</v>
      </c>
      <c r="DI499">
        <f t="shared" si="161"/>
        <v>0</v>
      </c>
      <c r="DJ499">
        <f>DF499</f>
        <v>0</v>
      </c>
      <c r="DK499">
        <v>0</v>
      </c>
      <c r="DL499" t="s">
        <v>3</v>
      </c>
      <c r="DM499">
        <v>0</v>
      </c>
      <c r="DN499" t="s">
        <v>3</v>
      </c>
      <c r="DO499">
        <v>0</v>
      </c>
    </row>
    <row r="500" spans="1:119" x14ac:dyDescent="0.2">
      <c r="A500">
        <f>ROW(Source!A766)</f>
        <v>766</v>
      </c>
      <c r="B500">
        <v>32945098</v>
      </c>
      <c r="C500">
        <v>32953607</v>
      </c>
      <c r="D500">
        <v>30414724</v>
      </c>
      <c r="E500">
        <v>112</v>
      </c>
      <c r="F500">
        <v>1</v>
      </c>
      <c r="G500">
        <v>1</v>
      </c>
      <c r="H500">
        <v>3</v>
      </c>
      <c r="I500" t="s">
        <v>285</v>
      </c>
      <c r="J500" t="s">
        <v>3</v>
      </c>
      <c r="K500" t="s">
        <v>191</v>
      </c>
      <c r="L500">
        <v>1348</v>
      </c>
      <c r="N500">
        <v>1009</v>
      </c>
      <c r="O500" t="s">
        <v>33</v>
      </c>
      <c r="P500" t="s">
        <v>33</v>
      </c>
      <c r="Q500">
        <v>1000</v>
      </c>
      <c r="W500">
        <v>0</v>
      </c>
      <c r="X500">
        <v>-1212923053</v>
      </c>
      <c r="Y500">
        <f>AT500</f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1</v>
      </c>
      <c r="AJ500">
        <v>1</v>
      </c>
      <c r="AK500">
        <v>1</v>
      </c>
      <c r="AL500">
        <v>1</v>
      </c>
      <c r="AM500">
        <v>0</v>
      </c>
      <c r="AN500">
        <v>1</v>
      </c>
      <c r="AO500">
        <v>0</v>
      </c>
      <c r="AP500">
        <v>0</v>
      </c>
      <c r="AQ500">
        <v>0</v>
      </c>
      <c r="AR500">
        <v>0</v>
      </c>
      <c r="AS500" t="s">
        <v>3</v>
      </c>
      <c r="AT500">
        <v>0</v>
      </c>
      <c r="AU500" t="s">
        <v>3</v>
      </c>
      <c r="AV500">
        <v>0</v>
      </c>
      <c r="AW500">
        <v>2</v>
      </c>
      <c r="AX500">
        <v>32953623</v>
      </c>
      <c r="AY500">
        <v>1</v>
      </c>
      <c r="AZ500">
        <v>0</v>
      </c>
      <c r="BA500">
        <v>500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CV500">
        <v>0</v>
      </c>
      <c r="CW500">
        <v>0</v>
      </c>
      <c r="CX500">
        <f>ROUND(Y500*Source!I766,7)</f>
        <v>0</v>
      </c>
      <c r="CY500">
        <f>AA500</f>
        <v>0</v>
      </c>
      <c r="CZ500">
        <f>AE500</f>
        <v>0</v>
      </c>
      <c r="DA500">
        <f>AI500</f>
        <v>1</v>
      </c>
      <c r="DB500">
        <f>ROUND(ROUND(AT500*CZ500,2),6)</f>
        <v>0</v>
      </c>
      <c r="DC500">
        <f>ROUND(ROUND(AT500*AG500,2),6)</f>
        <v>0</v>
      </c>
      <c r="DD500" t="s">
        <v>3</v>
      </c>
      <c r="DE500" t="s">
        <v>3</v>
      </c>
      <c r="DF500">
        <f t="shared" si="166"/>
        <v>0</v>
      </c>
      <c r="DG500">
        <f t="shared" si="167"/>
        <v>0</v>
      </c>
      <c r="DH500">
        <f t="shared" si="160"/>
        <v>0</v>
      </c>
      <c r="DI500">
        <f t="shared" si="161"/>
        <v>0</v>
      </c>
      <c r="DJ500">
        <f>DF500</f>
        <v>0</v>
      </c>
      <c r="DK500">
        <v>0</v>
      </c>
      <c r="DL500" t="s">
        <v>3</v>
      </c>
      <c r="DM500">
        <v>0</v>
      </c>
      <c r="DN500" t="s">
        <v>3</v>
      </c>
      <c r="DO500">
        <v>0</v>
      </c>
    </row>
    <row r="501" spans="1:119" x14ac:dyDescent="0.2">
      <c r="A501">
        <f>ROW(Source!A771)</f>
        <v>771</v>
      </c>
      <c r="B501">
        <v>32945098</v>
      </c>
      <c r="C501">
        <v>32953628</v>
      </c>
      <c r="D501">
        <v>25847998</v>
      </c>
      <c r="E501">
        <v>112</v>
      </c>
      <c r="F501">
        <v>1</v>
      </c>
      <c r="G501">
        <v>1</v>
      </c>
      <c r="H501">
        <v>1</v>
      </c>
      <c r="I501" t="s">
        <v>960</v>
      </c>
      <c r="J501" t="s">
        <v>3</v>
      </c>
      <c r="K501" t="s">
        <v>961</v>
      </c>
      <c r="L501">
        <v>1191</v>
      </c>
      <c r="N501">
        <v>1013</v>
      </c>
      <c r="O501" t="s">
        <v>848</v>
      </c>
      <c r="P501" t="s">
        <v>848</v>
      </c>
      <c r="Q501">
        <v>1</v>
      </c>
      <c r="W501">
        <v>0</v>
      </c>
      <c r="X501">
        <v>32079103</v>
      </c>
      <c r="Y501">
        <f>(AT501*ROUND(1.15,7))</f>
        <v>37.639499999999991</v>
      </c>
      <c r="AA501">
        <v>0</v>
      </c>
      <c r="AB501">
        <v>0</v>
      </c>
      <c r="AC501">
        <v>0</v>
      </c>
      <c r="AD501">
        <v>452.07</v>
      </c>
      <c r="AE501">
        <v>0</v>
      </c>
      <c r="AF501">
        <v>0</v>
      </c>
      <c r="AG501">
        <v>0</v>
      </c>
      <c r="AH501">
        <v>452.07</v>
      </c>
      <c r="AI501">
        <v>1</v>
      </c>
      <c r="AJ501">
        <v>1</v>
      </c>
      <c r="AK501">
        <v>1</v>
      </c>
      <c r="AL501">
        <v>1</v>
      </c>
      <c r="AM501">
        <v>-2</v>
      </c>
      <c r="AN501">
        <v>0</v>
      </c>
      <c r="AO501">
        <v>0</v>
      </c>
      <c r="AP501">
        <v>1</v>
      </c>
      <c r="AQ501">
        <v>1</v>
      </c>
      <c r="AR501">
        <v>0</v>
      </c>
      <c r="AS501" t="s">
        <v>3</v>
      </c>
      <c r="AT501">
        <v>32.729999999999997</v>
      </c>
      <c r="AU501" t="s">
        <v>521</v>
      </c>
      <c r="AV501">
        <v>1</v>
      </c>
      <c r="AW501">
        <v>2</v>
      </c>
      <c r="AX501">
        <v>32953638</v>
      </c>
      <c r="AY501">
        <v>2</v>
      </c>
      <c r="AZ501">
        <v>131072</v>
      </c>
      <c r="BA501">
        <v>501</v>
      </c>
      <c r="BB501">
        <v>1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14796.251099999998</v>
      </c>
      <c r="BN501">
        <v>32.729999999999997</v>
      </c>
      <c r="BO501">
        <v>0</v>
      </c>
      <c r="BP501">
        <v>1</v>
      </c>
      <c r="BQ501">
        <v>0</v>
      </c>
      <c r="BR501">
        <v>0</v>
      </c>
      <c r="BS501">
        <v>0</v>
      </c>
      <c r="BT501">
        <v>17015.688764999995</v>
      </c>
      <c r="BU501">
        <v>37.639499999999991</v>
      </c>
      <c r="BV501">
        <v>0</v>
      </c>
      <c r="BW501">
        <v>1</v>
      </c>
      <c r="CU501">
        <f>ROUND(AT501*Source!I771*AH501*AL501,2)</f>
        <v>0</v>
      </c>
      <c r="CV501">
        <f>ROUND(Y501*Source!I771,7)</f>
        <v>0</v>
      </c>
      <c r="CW501">
        <v>0</v>
      </c>
      <c r="CX501">
        <f>ROUND(Y501*Source!I771,7)</f>
        <v>0</v>
      </c>
      <c r="CY501">
        <f>AD501</f>
        <v>452.07</v>
      </c>
      <c r="CZ501">
        <f>AH501</f>
        <v>452.07</v>
      </c>
      <c r="DA501">
        <f>AL501</f>
        <v>1</v>
      </c>
      <c r="DB501">
        <f>ROUND((ROUND(AT501*CZ501,2)*ROUND(1.15,7)),6)</f>
        <v>17015.6875</v>
      </c>
      <c r="DC501">
        <f>ROUND((ROUND(AT501*AG501,2)*ROUND(1.15,7)),6)</f>
        <v>0</v>
      </c>
      <c r="DD501" t="s">
        <v>3</v>
      </c>
      <c r="DE501" t="s">
        <v>3</v>
      </c>
      <c r="DF501">
        <f t="shared" si="166"/>
        <v>0</v>
      </c>
      <c r="DG501">
        <f t="shared" si="167"/>
        <v>0</v>
      </c>
      <c r="DH501">
        <f t="shared" si="160"/>
        <v>0</v>
      </c>
      <c r="DI501">
        <f t="shared" si="161"/>
        <v>0</v>
      </c>
      <c r="DJ501">
        <f>DI501</f>
        <v>0</v>
      </c>
      <c r="DK501">
        <v>1</v>
      </c>
      <c r="DL501" t="s">
        <v>3</v>
      </c>
      <c r="DM501">
        <v>0</v>
      </c>
      <c r="DN501" t="s">
        <v>3</v>
      </c>
      <c r="DO501">
        <v>0</v>
      </c>
    </row>
    <row r="502" spans="1:119" x14ac:dyDescent="0.2">
      <c r="A502">
        <f>ROW(Source!A771)</f>
        <v>771</v>
      </c>
      <c r="B502">
        <v>32945098</v>
      </c>
      <c r="C502">
        <v>32953628</v>
      </c>
      <c r="D502">
        <v>25847946</v>
      </c>
      <c r="E502">
        <v>112</v>
      </c>
      <c r="F502">
        <v>1</v>
      </c>
      <c r="G502">
        <v>1</v>
      </c>
      <c r="H502">
        <v>1</v>
      </c>
      <c r="I502" t="s">
        <v>849</v>
      </c>
      <c r="J502" t="s">
        <v>3</v>
      </c>
      <c r="K502" t="s">
        <v>850</v>
      </c>
      <c r="L502">
        <v>1191</v>
      </c>
      <c r="N502">
        <v>1013</v>
      </c>
      <c r="O502" t="s">
        <v>848</v>
      </c>
      <c r="P502" t="s">
        <v>848</v>
      </c>
      <c r="Q502">
        <v>1</v>
      </c>
      <c r="W502">
        <v>0</v>
      </c>
      <c r="X502">
        <v>-1417349443</v>
      </c>
      <c r="Y502">
        <f>(AT502*ROUND(1.25,7))</f>
        <v>0.13750000000000001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1</v>
      </c>
      <c r="AJ502">
        <v>1</v>
      </c>
      <c r="AK502">
        <v>1</v>
      </c>
      <c r="AL502">
        <v>1</v>
      </c>
      <c r="AM502">
        <v>-2</v>
      </c>
      <c r="AN502">
        <v>0</v>
      </c>
      <c r="AO502">
        <v>0</v>
      </c>
      <c r="AP502">
        <v>1</v>
      </c>
      <c r="AQ502">
        <v>1</v>
      </c>
      <c r="AR502">
        <v>0</v>
      </c>
      <c r="AS502" t="s">
        <v>3</v>
      </c>
      <c r="AT502">
        <v>0.11</v>
      </c>
      <c r="AU502" t="s">
        <v>520</v>
      </c>
      <c r="AV502">
        <v>2</v>
      </c>
      <c r="AW502">
        <v>2</v>
      </c>
      <c r="AX502">
        <v>32953639</v>
      </c>
      <c r="AY502">
        <v>1</v>
      </c>
      <c r="AZ502">
        <v>0</v>
      </c>
      <c r="BA502">
        <v>502</v>
      </c>
      <c r="BB502">
        <v>1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CV502">
        <v>0</v>
      </c>
      <c r="CW502">
        <v>0</v>
      </c>
      <c r="CX502">
        <f>ROUND(Y502*Source!I771,7)</f>
        <v>0</v>
      </c>
      <c r="CY502">
        <f>AD502</f>
        <v>0</v>
      </c>
      <c r="CZ502">
        <f>AH502</f>
        <v>0</v>
      </c>
      <c r="DA502">
        <f>AL502</f>
        <v>1</v>
      </c>
      <c r="DB502">
        <f>ROUND((ROUND(AT502*CZ502,2)*ROUND(1.25,7)),6)</f>
        <v>0</v>
      </c>
      <c r="DC502">
        <f>ROUND((ROUND(AT502*AG502,2)*ROUND(1.25,7)),6)</f>
        <v>0</v>
      </c>
      <c r="DD502" t="s">
        <v>3</v>
      </c>
      <c r="DE502" t="s">
        <v>3</v>
      </c>
      <c r="DF502">
        <f t="shared" si="166"/>
        <v>0</v>
      </c>
      <c r="DG502">
        <f t="shared" si="167"/>
        <v>0</v>
      </c>
      <c r="DH502">
        <f t="shared" si="160"/>
        <v>0</v>
      </c>
      <c r="DI502">
        <f t="shared" si="161"/>
        <v>0</v>
      </c>
      <c r="DJ502">
        <f>DI502</f>
        <v>0</v>
      </c>
      <c r="DK502">
        <v>0</v>
      </c>
      <c r="DL502" t="s">
        <v>3</v>
      </c>
      <c r="DM502">
        <v>0</v>
      </c>
      <c r="DN502" t="s">
        <v>3</v>
      </c>
      <c r="DO502">
        <v>0</v>
      </c>
    </row>
    <row r="503" spans="1:119" x14ac:dyDescent="0.2">
      <c r="A503">
        <f>ROW(Source!A771)</f>
        <v>771</v>
      </c>
      <c r="B503">
        <v>32945098</v>
      </c>
      <c r="C503">
        <v>32953628</v>
      </c>
      <c r="D503">
        <v>30529124</v>
      </c>
      <c r="E503">
        <v>1</v>
      </c>
      <c r="F503">
        <v>1</v>
      </c>
      <c r="G503">
        <v>1</v>
      </c>
      <c r="H503">
        <v>2</v>
      </c>
      <c r="I503" t="s">
        <v>905</v>
      </c>
      <c r="J503" t="s">
        <v>906</v>
      </c>
      <c r="K503" t="s">
        <v>907</v>
      </c>
      <c r="L503">
        <v>1368</v>
      </c>
      <c r="N503">
        <v>1011</v>
      </c>
      <c r="O503" t="s">
        <v>854</v>
      </c>
      <c r="P503" t="s">
        <v>854</v>
      </c>
      <c r="Q503">
        <v>1</v>
      </c>
      <c r="W503">
        <v>0</v>
      </c>
      <c r="X503">
        <v>-1362334293</v>
      </c>
      <c r="Y503">
        <f>(AT503*ROUND(1.25,7))</f>
        <v>1.2500000000000001E-2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1</v>
      </c>
      <c r="AJ503">
        <v>1</v>
      </c>
      <c r="AK503">
        <v>1</v>
      </c>
      <c r="AL503">
        <v>1</v>
      </c>
      <c r="AM503">
        <v>0</v>
      </c>
      <c r="AN503">
        <v>0</v>
      </c>
      <c r="AO503">
        <v>0</v>
      </c>
      <c r="AP503">
        <v>1</v>
      </c>
      <c r="AQ503">
        <v>1</v>
      </c>
      <c r="AR503">
        <v>0</v>
      </c>
      <c r="AS503" t="s">
        <v>3</v>
      </c>
      <c r="AT503">
        <v>0.01</v>
      </c>
      <c r="AU503" t="s">
        <v>520</v>
      </c>
      <c r="AV503">
        <v>1</v>
      </c>
      <c r="AW503">
        <v>2</v>
      </c>
      <c r="AX503">
        <v>32953640</v>
      </c>
      <c r="AY503">
        <v>1</v>
      </c>
      <c r="AZ503">
        <v>0</v>
      </c>
      <c r="BA503">
        <v>503</v>
      </c>
      <c r="BB503">
        <v>1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0.01</v>
      </c>
      <c r="BP503">
        <v>1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1.2500000000000001E-2</v>
      </c>
      <c r="BW503">
        <v>1</v>
      </c>
      <c r="CV503">
        <v>0</v>
      </c>
      <c r="CW503">
        <f>ROUND(Y503*Source!I771*DO503,7)</f>
        <v>0</v>
      </c>
      <c r="CX503">
        <f>ROUND(Y503*Source!I771,7)</f>
        <v>0</v>
      </c>
      <c r="CY503">
        <f>AB503</f>
        <v>0</v>
      </c>
      <c r="CZ503">
        <f>AF503</f>
        <v>0</v>
      </c>
      <c r="DA503">
        <f>AJ503</f>
        <v>1</v>
      </c>
      <c r="DB503">
        <f>ROUND((ROUND(AT503*CZ503,2)*ROUND(1.25,7)),6)</f>
        <v>0</v>
      </c>
      <c r="DC503">
        <f>ROUND((ROUND(AT503*AG503,2)*ROUND(1.25,7)),6)</f>
        <v>0</v>
      </c>
      <c r="DD503" t="s">
        <v>3</v>
      </c>
      <c r="DE503" t="s">
        <v>3</v>
      </c>
      <c r="DF503">
        <f t="shared" si="166"/>
        <v>0</v>
      </c>
      <c r="DG503">
        <f t="shared" si="167"/>
        <v>0</v>
      </c>
      <c r="DH503">
        <f t="shared" si="160"/>
        <v>0</v>
      </c>
      <c r="DI503">
        <f t="shared" si="161"/>
        <v>0</v>
      </c>
      <c r="DJ503">
        <f>DG503+DH503</f>
        <v>0</v>
      </c>
      <c r="DK503">
        <v>0</v>
      </c>
      <c r="DL503" t="s">
        <v>855</v>
      </c>
      <c r="DM503">
        <v>3</v>
      </c>
      <c r="DN503" t="s">
        <v>848</v>
      </c>
      <c r="DO503">
        <v>1</v>
      </c>
    </row>
    <row r="504" spans="1:119" x14ac:dyDescent="0.2">
      <c r="A504">
        <f>ROW(Source!A771)</f>
        <v>771</v>
      </c>
      <c r="B504">
        <v>32945098</v>
      </c>
      <c r="C504">
        <v>32953628</v>
      </c>
      <c r="D504">
        <v>30529825</v>
      </c>
      <c r="E504">
        <v>1</v>
      </c>
      <c r="F504">
        <v>1</v>
      </c>
      <c r="G504">
        <v>1</v>
      </c>
      <c r="H504">
        <v>2</v>
      </c>
      <c r="I504" t="s">
        <v>858</v>
      </c>
      <c r="J504" t="s">
        <v>859</v>
      </c>
      <c r="K504" t="s">
        <v>860</v>
      </c>
      <c r="L504">
        <v>1368</v>
      </c>
      <c r="N504">
        <v>1011</v>
      </c>
      <c r="O504" t="s">
        <v>854</v>
      </c>
      <c r="P504" t="s">
        <v>854</v>
      </c>
      <c r="Q504">
        <v>1</v>
      </c>
      <c r="W504">
        <v>0</v>
      </c>
      <c r="X504">
        <v>1032761012</v>
      </c>
      <c r="Y504">
        <f>(AT504*ROUND(1.25,7))</f>
        <v>0.125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1</v>
      </c>
      <c r="AJ504">
        <v>1</v>
      </c>
      <c r="AK504">
        <v>1</v>
      </c>
      <c r="AL504">
        <v>1</v>
      </c>
      <c r="AM504">
        <v>0</v>
      </c>
      <c r="AN504">
        <v>0</v>
      </c>
      <c r="AO504">
        <v>0</v>
      </c>
      <c r="AP504">
        <v>1</v>
      </c>
      <c r="AQ504">
        <v>1</v>
      </c>
      <c r="AR504">
        <v>0</v>
      </c>
      <c r="AS504" t="s">
        <v>3</v>
      </c>
      <c r="AT504">
        <v>0.1</v>
      </c>
      <c r="AU504" t="s">
        <v>520</v>
      </c>
      <c r="AV504">
        <v>1</v>
      </c>
      <c r="AW504">
        <v>2</v>
      </c>
      <c r="AX504">
        <v>32953641</v>
      </c>
      <c r="AY504">
        <v>1</v>
      </c>
      <c r="AZ504">
        <v>0</v>
      </c>
      <c r="BA504">
        <v>504</v>
      </c>
      <c r="BB504">
        <v>1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0.1</v>
      </c>
      <c r="BP504">
        <v>1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0.125</v>
      </c>
      <c r="BW504">
        <v>1</v>
      </c>
      <c r="CV504">
        <v>0</v>
      </c>
      <c r="CW504">
        <f>ROUND(Y504*Source!I771*DO504,7)</f>
        <v>0</v>
      </c>
      <c r="CX504">
        <f>ROUND(Y504*Source!I771,7)</f>
        <v>0</v>
      </c>
      <c r="CY504">
        <f>AB504</f>
        <v>0</v>
      </c>
      <c r="CZ504">
        <f>AF504</f>
        <v>0</v>
      </c>
      <c r="DA504">
        <f>AJ504</f>
        <v>1</v>
      </c>
      <c r="DB504">
        <f>ROUND((ROUND(AT504*CZ504,2)*ROUND(1.25,7)),6)</f>
        <v>0</v>
      </c>
      <c r="DC504">
        <f>ROUND((ROUND(AT504*AG504,2)*ROUND(1.25,7)),6)</f>
        <v>0</v>
      </c>
      <c r="DD504" t="s">
        <v>3</v>
      </c>
      <c r="DE504" t="s">
        <v>3</v>
      </c>
      <c r="DF504">
        <f t="shared" si="166"/>
        <v>0</v>
      </c>
      <c r="DG504">
        <f t="shared" si="167"/>
        <v>0</v>
      </c>
      <c r="DH504">
        <f t="shared" si="160"/>
        <v>0</v>
      </c>
      <c r="DI504">
        <f t="shared" si="161"/>
        <v>0</v>
      </c>
      <c r="DJ504">
        <f>DG504+DH504</f>
        <v>0</v>
      </c>
      <c r="DK504">
        <v>0</v>
      </c>
      <c r="DL504" t="s">
        <v>861</v>
      </c>
      <c r="DM504">
        <v>4</v>
      </c>
      <c r="DN504" t="s">
        <v>848</v>
      </c>
      <c r="DO504">
        <v>1</v>
      </c>
    </row>
    <row r="505" spans="1:119" x14ac:dyDescent="0.2">
      <c r="A505">
        <f>ROW(Source!A771)</f>
        <v>771</v>
      </c>
      <c r="B505">
        <v>32945098</v>
      </c>
      <c r="C505">
        <v>32953628</v>
      </c>
      <c r="D505">
        <v>30484041</v>
      </c>
      <c r="E505">
        <v>1</v>
      </c>
      <c r="F505">
        <v>1</v>
      </c>
      <c r="G505">
        <v>1</v>
      </c>
      <c r="H505">
        <v>3</v>
      </c>
      <c r="I505" t="s">
        <v>888</v>
      </c>
      <c r="J505" t="s">
        <v>889</v>
      </c>
      <c r="K505" t="s">
        <v>890</v>
      </c>
      <c r="L505">
        <v>1327</v>
      </c>
      <c r="N505">
        <v>1005</v>
      </c>
      <c r="O505" t="s">
        <v>64</v>
      </c>
      <c r="P505" t="s">
        <v>64</v>
      </c>
      <c r="Q505">
        <v>1</v>
      </c>
      <c r="W505">
        <v>0</v>
      </c>
      <c r="X505">
        <v>900772405</v>
      </c>
      <c r="Y505">
        <f t="shared" ref="Y505:Y515" si="171">AT505</f>
        <v>0.84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1</v>
      </c>
      <c r="AJ505">
        <v>1</v>
      </c>
      <c r="AK505">
        <v>1</v>
      </c>
      <c r="AL505">
        <v>1</v>
      </c>
      <c r="AM505">
        <v>0</v>
      </c>
      <c r="AN505">
        <v>0</v>
      </c>
      <c r="AO505">
        <v>0</v>
      </c>
      <c r="AP505">
        <v>0</v>
      </c>
      <c r="AQ505">
        <v>1</v>
      </c>
      <c r="AR505">
        <v>0</v>
      </c>
      <c r="AS505" t="s">
        <v>3</v>
      </c>
      <c r="AT505">
        <v>0.84</v>
      </c>
      <c r="AU505" t="s">
        <v>3</v>
      </c>
      <c r="AV505">
        <v>0</v>
      </c>
      <c r="AW505">
        <v>2</v>
      </c>
      <c r="AX505">
        <v>32953642</v>
      </c>
      <c r="AY505">
        <v>1</v>
      </c>
      <c r="AZ505">
        <v>0</v>
      </c>
      <c r="BA505">
        <v>505</v>
      </c>
      <c r="BB505">
        <v>1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CV505">
        <v>0</v>
      </c>
      <c r="CW505">
        <v>0</v>
      </c>
      <c r="CX505">
        <f>ROUND(Y505*Source!I771,7)</f>
        <v>0</v>
      </c>
      <c r="CY505">
        <f>AA505</f>
        <v>0</v>
      </c>
      <c r="CZ505">
        <f>AE505</f>
        <v>0</v>
      </c>
      <c r="DA505">
        <f>AI505</f>
        <v>1</v>
      </c>
      <c r="DB505">
        <f t="shared" ref="DB505:DB515" si="172">ROUND(ROUND(AT505*CZ505,2),6)</f>
        <v>0</v>
      </c>
      <c r="DC505">
        <f t="shared" ref="DC505:DC515" si="173">ROUND(ROUND(AT505*AG505,2),6)</f>
        <v>0</v>
      </c>
      <c r="DD505" t="s">
        <v>3</v>
      </c>
      <c r="DE505" t="s">
        <v>3</v>
      </c>
      <c r="DF505">
        <f t="shared" si="166"/>
        <v>0</v>
      </c>
      <c r="DG505">
        <f t="shared" si="167"/>
        <v>0</v>
      </c>
      <c r="DH505">
        <f t="shared" si="160"/>
        <v>0</v>
      </c>
      <c r="DI505">
        <f t="shared" si="161"/>
        <v>0</v>
      </c>
      <c r="DJ505">
        <f>DF505</f>
        <v>0</v>
      </c>
      <c r="DK505">
        <v>0</v>
      </c>
      <c r="DL505" t="s">
        <v>3</v>
      </c>
      <c r="DM505">
        <v>0</v>
      </c>
      <c r="DN505" t="s">
        <v>3</v>
      </c>
      <c r="DO505">
        <v>0</v>
      </c>
    </row>
    <row r="506" spans="1:119" x14ac:dyDescent="0.2">
      <c r="A506">
        <f>ROW(Source!A771)</f>
        <v>771</v>
      </c>
      <c r="B506">
        <v>32945098</v>
      </c>
      <c r="C506">
        <v>32953628</v>
      </c>
      <c r="D506">
        <v>30484388</v>
      </c>
      <c r="E506">
        <v>1</v>
      </c>
      <c r="F506">
        <v>1</v>
      </c>
      <c r="G506">
        <v>1</v>
      </c>
      <c r="H506">
        <v>3</v>
      </c>
      <c r="I506" t="s">
        <v>877</v>
      </c>
      <c r="J506" t="s">
        <v>878</v>
      </c>
      <c r="K506" t="s">
        <v>879</v>
      </c>
      <c r="L506">
        <v>1346</v>
      </c>
      <c r="N506">
        <v>1009</v>
      </c>
      <c r="O506" t="s">
        <v>68</v>
      </c>
      <c r="P506" t="s">
        <v>68</v>
      </c>
      <c r="Q506">
        <v>1</v>
      </c>
      <c r="W506">
        <v>0</v>
      </c>
      <c r="X506">
        <v>1826362753</v>
      </c>
      <c r="Y506">
        <f t="shared" si="171"/>
        <v>0.31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1</v>
      </c>
      <c r="AJ506">
        <v>1</v>
      </c>
      <c r="AK506">
        <v>1</v>
      </c>
      <c r="AL506">
        <v>1</v>
      </c>
      <c r="AM506">
        <v>0</v>
      </c>
      <c r="AN506">
        <v>0</v>
      </c>
      <c r="AO506">
        <v>0</v>
      </c>
      <c r="AP506">
        <v>0</v>
      </c>
      <c r="AQ506">
        <v>1</v>
      </c>
      <c r="AR506">
        <v>0</v>
      </c>
      <c r="AS506" t="s">
        <v>3</v>
      </c>
      <c r="AT506">
        <v>0.31</v>
      </c>
      <c r="AU506" t="s">
        <v>3</v>
      </c>
      <c r="AV506">
        <v>0</v>
      </c>
      <c r="AW506">
        <v>2</v>
      </c>
      <c r="AX506">
        <v>32953643</v>
      </c>
      <c r="AY506">
        <v>1</v>
      </c>
      <c r="AZ506">
        <v>0</v>
      </c>
      <c r="BA506">
        <v>506</v>
      </c>
      <c r="BB506">
        <v>1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U506">
        <v>0</v>
      </c>
      <c r="BV506">
        <v>0</v>
      </c>
      <c r="BW506">
        <v>0</v>
      </c>
      <c r="CV506">
        <v>0</v>
      </c>
      <c r="CW506">
        <v>0</v>
      </c>
      <c r="CX506">
        <f>ROUND(Y506*Source!I771,7)</f>
        <v>0</v>
      </c>
      <c r="CY506">
        <f>AA506</f>
        <v>0</v>
      </c>
      <c r="CZ506">
        <f>AE506</f>
        <v>0</v>
      </c>
      <c r="DA506">
        <f>AI506</f>
        <v>1</v>
      </c>
      <c r="DB506">
        <f t="shared" si="172"/>
        <v>0</v>
      </c>
      <c r="DC506">
        <f t="shared" si="173"/>
        <v>0</v>
      </c>
      <c r="DD506" t="s">
        <v>3</v>
      </c>
      <c r="DE506" t="s">
        <v>3</v>
      </c>
      <c r="DF506">
        <f t="shared" si="166"/>
        <v>0</v>
      </c>
      <c r="DG506">
        <f t="shared" si="167"/>
        <v>0</v>
      </c>
      <c r="DH506">
        <f t="shared" si="160"/>
        <v>0</v>
      </c>
      <c r="DI506">
        <f t="shared" si="161"/>
        <v>0</v>
      </c>
      <c r="DJ506">
        <f>DF506</f>
        <v>0</v>
      </c>
      <c r="DK506">
        <v>0</v>
      </c>
      <c r="DL506" t="s">
        <v>3</v>
      </c>
      <c r="DM506">
        <v>0</v>
      </c>
      <c r="DN506" t="s">
        <v>3</v>
      </c>
      <c r="DO506">
        <v>0</v>
      </c>
    </row>
    <row r="507" spans="1:119" x14ac:dyDescent="0.2">
      <c r="A507">
        <f>ROW(Source!A771)</f>
        <v>771</v>
      </c>
      <c r="B507">
        <v>32945098</v>
      </c>
      <c r="C507">
        <v>32953628</v>
      </c>
      <c r="D507">
        <v>30414685</v>
      </c>
      <c r="E507">
        <v>112</v>
      </c>
      <c r="F507">
        <v>1</v>
      </c>
      <c r="G507">
        <v>1</v>
      </c>
      <c r="H507">
        <v>3</v>
      </c>
      <c r="I507" t="s">
        <v>187</v>
      </c>
      <c r="J507" t="s">
        <v>3</v>
      </c>
      <c r="K507" t="s">
        <v>188</v>
      </c>
      <c r="L507">
        <v>1348</v>
      </c>
      <c r="N507">
        <v>1009</v>
      </c>
      <c r="O507" t="s">
        <v>33</v>
      </c>
      <c r="P507" t="s">
        <v>33</v>
      </c>
      <c r="Q507">
        <v>1000</v>
      </c>
      <c r="W507">
        <v>0</v>
      </c>
      <c r="X507">
        <v>1853111044</v>
      </c>
      <c r="Y507">
        <f t="shared" si="171"/>
        <v>0.03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1</v>
      </c>
      <c r="AJ507">
        <v>1</v>
      </c>
      <c r="AK507">
        <v>1</v>
      </c>
      <c r="AL507">
        <v>1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 t="s">
        <v>3</v>
      </c>
      <c r="AT507">
        <v>0.03</v>
      </c>
      <c r="AU507" t="s">
        <v>3</v>
      </c>
      <c r="AV507">
        <v>0</v>
      </c>
      <c r="AW507">
        <v>2</v>
      </c>
      <c r="AX507">
        <v>32953644</v>
      </c>
      <c r="AY507">
        <v>1</v>
      </c>
      <c r="AZ507">
        <v>0</v>
      </c>
      <c r="BA507">
        <v>507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CV507">
        <v>0</v>
      </c>
      <c r="CW507">
        <v>0</v>
      </c>
      <c r="CX507">
        <f>ROUND(Y507*Source!I771,7)</f>
        <v>0</v>
      </c>
      <c r="CY507">
        <f>AA507</f>
        <v>0</v>
      </c>
      <c r="CZ507">
        <f>AE507</f>
        <v>0</v>
      </c>
      <c r="DA507">
        <f>AI507</f>
        <v>1</v>
      </c>
      <c r="DB507">
        <f t="shared" si="172"/>
        <v>0</v>
      </c>
      <c r="DC507">
        <f t="shared" si="173"/>
        <v>0</v>
      </c>
      <c r="DD507" t="s">
        <v>3</v>
      </c>
      <c r="DE507" t="s">
        <v>3</v>
      </c>
      <c r="DF507">
        <f t="shared" si="166"/>
        <v>0</v>
      </c>
      <c r="DG507">
        <f t="shared" si="167"/>
        <v>0</v>
      </c>
      <c r="DH507">
        <f t="shared" si="160"/>
        <v>0</v>
      </c>
      <c r="DI507">
        <f t="shared" si="161"/>
        <v>0</v>
      </c>
      <c r="DJ507">
        <f>DF507</f>
        <v>0</v>
      </c>
      <c r="DK507">
        <v>0</v>
      </c>
      <c r="DL507" t="s">
        <v>3</v>
      </c>
      <c r="DM507">
        <v>0</v>
      </c>
      <c r="DN507" t="s">
        <v>3</v>
      </c>
      <c r="DO507">
        <v>0</v>
      </c>
    </row>
    <row r="508" spans="1:119" x14ac:dyDescent="0.2">
      <c r="A508">
        <f>ROW(Source!A771)</f>
        <v>771</v>
      </c>
      <c r="B508">
        <v>32945098</v>
      </c>
      <c r="C508">
        <v>32953628</v>
      </c>
      <c r="D508">
        <v>30414703</v>
      </c>
      <c r="E508">
        <v>112</v>
      </c>
      <c r="F508">
        <v>1</v>
      </c>
      <c r="G508">
        <v>1</v>
      </c>
      <c r="H508">
        <v>3</v>
      </c>
      <c r="I508" t="s">
        <v>190</v>
      </c>
      <c r="J508" t="s">
        <v>3</v>
      </c>
      <c r="K508" t="s">
        <v>191</v>
      </c>
      <c r="L508">
        <v>1348</v>
      </c>
      <c r="N508">
        <v>1009</v>
      </c>
      <c r="O508" t="s">
        <v>33</v>
      </c>
      <c r="P508" t="s">
        <v>33</v>
      </c>
      <c r="Q508">
        <v>1000</v>
      </c>
      <c r="W508">
        <v>0</v>
      </c>
      <c r="X508">
        <v>696686784</v>
      </c>
      <c r="Y508">
        <f t="shared" si="171"/>
        <v>0.02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1</v>
      </c>
      <c r="AJ508">
        <v>1</v>
      </c>
      <c r="AK508">
        <v>1</v>
      </c>
      <c r="AL508">
        <v>1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 t="s">
        <v>3</v>
      </c>
      <c r="AT508">
        <v>0.02</v>
      </c>
      <c r="AU508" t="s">
        <v>3</v>
      </c>
      <c r="AV508">
        <v>0</v>
      </c>
      <c r="AW508">
        <v>2</v>
      </c>
      <c r="AX508">
        <v>32953645</v>
      </c>
      <c r="AY508">
        <v>1</v>
      </c>
      <c r="AZ508">
        <v>0</v>
      </c>
      <c r="BA508">
        <v>508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0</v>
      </c>
      <c r="BW508">
        <v>0</v>
      </c>
      <c r="CV508">
        <v>0</v>
      </c>
      <c r="CW508">
        <v>0</v>
      </c>
      <c r="CX508">
        <f>ROUND(Y508*Source!I771,7)</f>
        <v>0</v>
      </c>
      <c r="CY508">
        <f>AA508</f>
        <v>0</v>
      </c>
      <c r="CZ508">
        <f>AE508</f>
        <v>0</v>
      </c>
      <c r="DA508">
        <f>AI508</f>
        <v>1</v>
      </c>
      <c r="DB508">
        <f t="shared" si="172"/>
        <v>0</v>
      </c>
      <c r="DC508">
        <f t="shared" si="173"/>
        <v>0</v>
      </c>
      <c r="DD508" t="s">
        <v>3</v>
      </c>
      <c r="DE508" t="s">
        <v>3</v>
      </c>
      <c r="DF508">
        <f t="shared" si="166"/>
        <v>0</v>
      </c>
      <c r="DG508">
        <f t="shared" si="167"/>
        <v>0</v>
      </c>
      <c r="DH508">
        <f t="shared" si="160"/>
        <v>0</v>
      </c>
      <c r="DI508">
        <f t="shared" si="161"/>
        <v>0</v>
      </c>
      <c r="DJ508">
        <f>DF508</f>
        <v>0</v>
      </c>
      <c r="DK508">
        <v>0</v>
      </c>
      <c r="DL508" t="s">
        <v>3</v>
      </c>
      <c r="DM508">
        <v>0</v>
      </c>
      <c r="DN508" t="s">
        <v>3</v>
      </c>
      <c r="DO508">
        <v>0</v>
      </c>
    </row>
    <row r="509" spans="1:119" x14ac:dyDescent="0.2">
      <c r="A509">
        <f>ROW(Source!A771)</f>
        <v>771</v>
      </c>
      <c r="B509">
        <v>32945098</v>
      </c>
      <c r="C509">
        <v>32953628</v>
      </c>
      <c r="D509">
        <v>30500303</v>
      </c>
      <c r="E509">
        <v>1</v>
      </c>
      <c r="F509">
        <v>1</v>
      </c>
      <c r="G509">
        <v>1</v>
      </c>
      <c r="H509">
        <v>3</v>
      </c>
      <c r="I509" t="s">
        <v>908</v>
      </c>
      <c r="J509" t="s">
        <v>909</v>
      </c>
      <c r="K509" t="s">
        <v>910</v>
      </c>
      <c r="L509">
        <v>1348</v>
      </c>
      <c r="N509">
        <v>1009</v>
      </c>
      <c r="O509" t="s">
        <v>33</v>
      </c>
      <c r="P509" t="s">
        <v>33</v>
      </c>
      <c r="Q509">
        <v>1000</v>
      </c>
      <c r="W509">
        <v>0</v>
      </c>
      <c r="X509">
        <v>-1114382935</v>
      </c>
      <c r="Y509">
        <f t="shared" si="171"/>
        <v>5.0000000000000001E-3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1</v>
      </c>
      <c r="AJ509">
        <v>1</v>
      </c>
      <c r="AK509">
        <v>1</v>
      </c>
      <c r="AL509">
        <v>1</v>
      </c>
      <c r="AM509">
        <v>0</v>
      </c>
      <c r="AN509">
        <v>0</v>
      </c>
      <c r="AO509">
        <v>0</v>
      </c>
      <c r="AP509">
        <v>0</v>
      </c>
      <c r="AQ509">
        <v>1</v>
      </c>
      <c r="AR509">
        <v>0</v>
      </c>
      <c r="AS509" t="s">
        <v>3</v>
      </c>
      <c r="AT509">
        <v>5.0000000000000001E-3</v>
      </c>
      <c r="AU509" t="s">
        <v>3</v>
      </c>
      <c r="AV509">
        <v>0</v>
      </c>
      <c r="AW509">
        <v>2</v>
      </c>
      <c r="AX509">
        <v>32953646</v>
      </c>
      <c r="AY509">
        <v>1</v>
      </c>
      <c r="AZ509">
        <v>0</v>
      </c>
      <c r="BA509">
        <v>509</v>
      </c>
      <c r="BB509">
        <v>1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0</v>
      </c>
      <c r="BV509">
        <v>0</v>
      </c>
      <c r="BW509">
        <v>0</v>
      </c>
      <c r="CV509">
        <v>0</v>
      </c>
      <c r="CW509">
        <v>0</v>
      </c>
      <c r="CX509">
        <f>ROUND(Y509*Source!I771,7)</f>
        <v>0</v>
      </c>
      <c r="CY509">
        <f>AA509</f>
        <v>0</v>
      </c>
      <c r="CZ509">
        <f>AE509</f>
        <v>0</v>
      </c>
      <c r="DA509">
        <f>AI509</f>
        <v>1</v>
      </c>
      <c r="DB509">
        <f t="shared" si="172"/>
        <v>0</v>
      </c>
      <c r="DC509">
        <f t="shared" si="173"/>
        <v>0</v>
      </c>
      <c r="DD509" t="s">
        <v>3</v>
      </c>
      <c r="DE509" t="s">
        <v>3</v>
      </c>
      <c r="DF509">
        <f t="shared" si="166"/>
        <v>0</v>
      </c>
      <c r="DG509">
        <f t="shared" si="167"/>
        <v>0</v>
      </c>
      <c r="DH509">
        <f t="shared" si="160"/>
        <v>0</v>
      </c>
      <c r="DI509">
        <f t="shared" si="161"/>
        <v>0</v>
      </c>
      <c r="DJ509">
        <f>DF509</f>
        <v>0</v>
      </c>
      <c r="DK509">
        <v>0</v>
      </c>
      <c r="DL509" t="s">
        <v>3</v>
      </c>
      <c r="DM509">
        <v>0</v>
      </c>
      <c r="DN509" t="s">
        <v>3</v>
      </c>
      <c r="DO509">
        <v>0</v>
      </c>
    </row>
    <row r="510" spans="1:119" x14ac:dyDescent="0.2">
      <c r="A510">
        <f>ROW(Source!A776)</f>
        <v>776</v>
      </c>
      <c r="B510">
        <v>32945098</v>
      </c>
      <c r="C510">
        <v>32953651</v>
      </c>
      <c r="D510">
        <v>25847977</v>
      </c>
      <c r="E510">
        <v>112</v>
      </c>
      <c r="F510">
        <v>1</v>
      </c>
      <c r="G510">
        <v>1</v>
      </c>
      <c r="H510">
        <v>1</v>
      </c>
      <c r="I510" t="s">
        <v>1003</v>
      </c>
      <c r="J510" t="s">
        <v>3</v>
      </c>
      <c r="K510" t="s">
        <v>1004</v>
      </c>
      <c r="L510">
        <v>1191</v>
      </c>
      <c r="N510">
        <v>1013</v>
      </c>
      <c r="O510" t="s">
        <v>848</v>
      </c>
      <c r="P510" t="s">
        <v>848</v>
      </c>
      <c r="Q510">
        <v>1</v>
      </c>
      <c r="W510">
        <v>0</v>
      </c>
      <c r="X510">
        <v>1048598872</v>
      </c>
      <c r="Y510">
        <f t="shared" si="171"/>
        <v>36.28</v>
      </c>
      <c r="AA510">
        <v>0</v>
      </c>
      <c r="AB510">
        <v>0</v>
      </c>
      <c r="AC510">
        <v>0</v>
      </c>
      <c r="AD510">
        <v>406.32</v>
      </c>
      <c r="AE510">
        <v>0</v>
      </c>
      <c r="AF510">
        <v>0</v>
      </c>
      <c r="AG510">
        <v>0</v>
      </c>
      <c r="AH510">
        <v>406.32</v>
      </c>
      <c r="AI510">
        <v>1</v>
      </c>
      <c r="AJ510">
        <v>1</v>
      </c>
      <c r="AK510">
        <v>1</v>
      </c>
      <c r="AL510">
        <v>1</v>
      </c>
      <c r="AM510">
        <v>-2</v>
      </c>
      <c r="AN510">
        <v>0</v>
      </c>
      <c r="AO510">
        <v>0</v>
      </c>
      <c r="AP510">
        <v>0</v>
      </c>
      <c r="AQ510">
        <v>1</v>
      </c>
      <c r="AR510">
        <v>0</v>
      </c>
      <c r="AS510" t="s">
        <v>3</v>
      </c>
      <c r="AT510">
        <v>36.28</v>
      </c>
      <c r="AU510" t="s">
        <v>3</v>
      </c>
      <c r="AV510">
        <v>1</v>
      </c>
      <c r="AW510">
        <v>2</v>
      </c>
      <c r="AX510">
        <v>32953654</v>
      </c>
      <c r="AY510">
        <v>2</v>
      </c>
      <c r="AZ510">
        <v>131072</v>
      </c>
      <c r="BA510">
        <v>510</v>
      </c>
      <c r="BB510">
        <v>1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14741.2896</v>
      </c>
      <c r="BN510">
        <v>36.28</v>
      </c>
      <c r="BO510">
        <v>0</v>
      </c>
      <c r="BP510">
        <v>1</v>
      </c>
      <c r="BQ510">
        <v>0</v>
      </c>
      <c r="BR510">
        <v>0</v>
      </c>
      <c r="BS510">
        <v>0</v>
      </c>
      <c r="BT510">
        <v>14741.2896</v>
      </c>
      <c r="BU510">
        <v>36.28</v>
      </c>
      <c r="BV510">
        <v>0</v>
      </c>
      <c r="BW510">
        <v>1</v>
      </c>
      <c r="CU510">
        <f>ROUND(AT510*Source!I776*AH510*AL510,2)</f>
        <v>0</v>
      </c>
      <c r="CV510">
        <f>ROUND(Y510*Source!I776,7)</f>
        <v>0</v>
      </c>
      <c r="CW510">
        <v>0</v>
      </c>
      <c r="CX510">
        <f>ROUND(Y510*Source!I776,7)</f>
        <v>0</v>
      </c>
      <c r="CY510">
        <f>AD510</f>
        <v>406.32</v>
      </c>
      <c r="CZ510">
        <f>AH510</f>
        <v>406.32</v>
      </c>
      <c r="DA510">
        <f>AL510</f>
        <v>1</v>
      </c>
      <c r="DB510">
        <f t="shared" si="172"/>
        <v>14741.29</v>
      </c>
      <c r="DC510">
        <f t="shared" si="173"/>
        <v>0</v>
      </c>
      <c r="DD510" t="s">
        <v>3</v>
      </c>
      <c r="DE510" t="s">
        <v>3</v>
      </c>
      <c r="DF510">
        <f t="shared" si="166"/>
        <v>0</v>
      </c>
      <c r="DG510">
        <f t="shared" si="167"/>
        <v>0</v>
      </c>
      <c r="DH510">
        <f t="shared" si="160"/>
        <v>0</v>
      </c>
      <c r="DI510">
        <f t="shared" si="161"/>
        <v>0</v>
      </c>
      <c r="DJ510">
        <f>DI510</f>
        <v>0</v>
      </c>
      <c r="DK510">
        <v>1</v>
      </c>
      <c r="DL510" t="s">
        <v>3</v>
      </c>
      <c r="DM510">
        <v>0</v>
      </c>
      <c r="DN510" t="s">
        <v>3</v>
      </c>
      <c r="DO510">
        <v>0</v>
      </c>
    </row>
    <row r="511" spans="1:119" x14ac:dyDescent="0.2">
      <c r="A511">
        <f>ROW(Source!A776)</f>
        <v>776</v>
      </c>
      <c r="B511">
        <v>32945098</v>
      </c>
      <c r="C511">
        <v>32953651</v>
      </c>
      <c r="D511">
        <v>30416750</v>
      </c>
      <c r="E511">
        <v>112</v>
      </c>
      <c r="F511">
        <v>1</v>
      </c>
      <c r="G511">
        <v>1</v>
      </c>
      <c r="H511">
        <v>3</v>
      </c>
      <c r="I511" t="s">
        <v>31</v>
      </c>
      <c r="J511" t="s">
        <v>3</v>
      </c>
      <c r="K511" t="s">
        <v>32</v>
      </c>
      <c r="L511">
        <v>1348</v>
      </c>
      <c r="N511">
        <v>1009</v>
      </c>
      <c r="O511" t="s">
        <v>33</v>
      </c>
      <c r="P511" t="s">
        <v>33</v>
      </c>
      <c r="Q511">
        <v>1000</v>
      </c>
      <c r="W511">
        <v>0</v>
      </c>
      <c r="X511">
        <v>2102561428</v>
      </c>
      <c r="Y511">
        <f t="shared" si="171"/>
        <v>1.18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1</v>
      </c>
      <c r="AJ511">
        <v>1</v>
      </c>
      <c r="AK511">
        <v>1</v>
      </c>
      <c r="AL511">
        <v>1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 t="s">
        <v>3</v>
      </c>
      <c r="AT511">
        <v>1.18</v>
      </c>
      <c r="AU511" t="s">
        <v>3</v>
      </c>
      <c r="AV511">
        <v>0</v>
      </c>
      <c r="AW511">
        <v>2</v>
      </c>
      <c r="AX511">
        <v>32953655</v>
      </c>
      <c r="AY511">
        <v>1</v>
      </c>
      <c r="AZ511">
        <v>0</v>
      </c>
      <c r="BA511">
        <v>511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  <c r="CV511">
        <v>0</v>
      </c>
      <c r="CW511">
        <v>0</v>
      </c>
      <c r="CX511">
        <f>ROUND(Y511*Source!I776,7)</f>
        <v>0</v>
      </c>
      <c r="CY511">
        <f>AA511</f>
        <v>0</v>
      </c>
      <c r="CZ511">
        <f>AE511</f>
        <v>0</v>
      </c>
      <c r="DA511">
        <f>AI511</f>
        <v>1</v>
      </c>
      <c r="DB511">
        <f t="shared" si="172"/>
        <v>0</v>
      </c>
      <c r="DC511">
        <f t="shared" si="173"/>
        <v>0</v>
      </c>
      <c r="DD511" t="s">
        <v>3</v>
      </c>
      <c r="DE511" t="s">
        <v>3</v>
      </c>
      <c r="DF511">
        <f t="shared" si="166"/>
        <v>0</v>
      </c>
      <c r="DG511">
        <f t="shared" si="167"/>
        <v>0</v>
      </c>
      <c r="DH511">
        <f t="shared" si="160"/>
        <v>0</v>
      </c>
      <c r="DI511">
        <f t="shared" si="161"/>
        <v>0</v>
      </c>
      <c r="DJ511">
        <f>DF511</f>
        <v>0</v>
      </c>
      <c r="DK511">
        <v>0</v>
      </c>
      <c r="DL511" t="s">
        <v>3</v>
      </c>
      <c r="DM511">
        <v>0</v>
      </c>
      <c r="DN511" t="s">
        <v>3</v>
      </c>
      <c r="DO511">
        <v>0</v>
      </c>
    </row>
    <row r="512" spans="1:119" x14ac:dyDescent="0.2">
      <c r="A512">
        <f>ROW(Source!A778)</f>
        <v>778</v>
      </c>
      <c r="B512">
        <v>32945098</v>
      </c>
      <c r="C512">
        <v>32953657</v>
      </c>
      <c r="D512">
        <v>25847979</v>
      </c>
      <c r="E512">
        <v>112</v>
      </c>
      <c r="F512">
        <v>1</v>
      </c>
      <c r="G512">
        <v>1</v>
      </c>
      <c r="H512">
        <v>1</v>
      </c>
      <c r="I512" t="s">
        <v>1005</v>
      </c>
      <c r="J512" t="s">
        <v>3</v>
      </c>
      <c r="K512" t="s">
        <v>1006</v>
      </c>
      <c r="L512">
        <v>1191</v>
      </c>
      <c r="N512">
        <v>1013</v>
      </c>
      <c r="O512" t="s">
        <v>848</v>
      </c>
      <c r="P512" t="s">
        <v>848</v>
      </c>
      <c r="Q512">
        <v>1</v>
      </c>
      <c r="W512">
        <v>0</v>
      </c>
      <c r="X512">
        <v>1689191095</v>
      </c>
      <c r="Y512">
        <f t="shared" si="171"/>
        <v>179.3</v>
      </c>
      <c r="AA512">
        <v>0</v>
      </c>
      <c r="AB512">
        <v>0</v>
      </c>
      <c r="AC512">
        <v>0</v>
      </c>
      <c r="AD512">
        <v>409.98</v>
      </c>
      <c r="AE512">
        <v>0</v>
      </c>
      <c r="AF512">
        <v>0</v>
      </c>
      <c r="AG512">
        <v>0</v>
      </c>
      <c r="AH512">
        <v>409.98</v>
      </c>
      <c r="AI512">
        <v>1</v>
      </c>
      <c r="AJ512">
        <v>1</v>
      </c>
      <c r="AK512">
        <v>1</v>
      </c>
      <c r="AL512">
        <v>1</v>
      </c>
      <c r="AM512">
        <v>-2</v>
      </c>
      <c r="AN512">
        <v>0</v>
      </c>
      <c r="AO512">
        <v>0</v>
      </c>
      <c r="AP512">
        <v>0</v>
      </c>
      <c r="AQ512">
        <v>1</v>
      </c>
      <c r="AR512">
        <v>0</v>
      </c>
      <c r="AS512" t="s">
        <v>3</v>
      </c>
      <c r="AT512">
        <v>179.3</v>
      </c>
      <c r="AU512" t="s">
        <v>3</v>
      </c>
      <c r="AV512">
        <v>1</v>
      </c>
      <c r="AW512">
        <v>2</v>
      </c>
      <c r="AX512">
        <v>32953662</v>
      </c>
      <c r="AY512">
        <v>2</v>
      </c>
      <c r="AZ512">
        <v>131072</v>
      </c>
      <c r="BA512">
        <v>512</v>
      </c>
      <c r="BB512">
        <v>1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73509.414000000004</v>
      </c>
      <c r="BN512">
        <v>179.3</v>
      </c>
      <c r="BO512">
        <v>0</v>
      </c>
      <c r="BP512">
        <v>1</v>
      </c>
      <c r="BQ512">
        <v>0</v>
      </c>
      <c r="BR512">
        <v>0</v>
      </c>
      <c r="BS512">
        <v>0</v>
      </c>
      <c r="BT512">
        <v>73509.414000000004</v>
      </c>
      <c r="BU512">
        <v>179.3</v>
      </c>
      <c r="BV512">
        <v>0</v>
      </c>
      <c r="BW512">
        <v>1</v>
      </c>
      <c r="CU512">
        <f>ROUND(AT512*Source!I778*AH512*AL512,2)</f>
        <v>0</v>
      </c>
      <c r="CV512">
        <f>ROUND(Y512*Source!I778,7)</f>
        <v>0</v>
      </c>
      <c r="CW512">
        <v>0</v>
      </c>
      <c r="CX512">
        <f>ROUND(Y512*Source!I778,7)</f>
        <v>0</v>
      </c>
      <c r="CY512">
        <f>AD512</f>
        <v>409.98</v>
      </c>
      <c r="CZ512">
        <f>AH512</f>
        <v>409.98</v>
      </c>
      <c r="DA512">
        <f>AL512</f>
        <v>1</v>
      </c>
      <c r="DB512">
        <f t="shared" si="172"/>
        <v>73509.41</v>
      </c>
      <c r="DC512">
        <f t="shared" si="173"/>
        <v>0</v>
      </c>
      <c r="DD512" t="s">
        <v>3</v>
      </c>
      <c r="DE512" t="s">
        <v>3</v>
      </c>
      <c r="DF512">
        <f t="shared" si="166"/>
        <v>0</v>
      </c>
      <c r="DG512">
        <f t="shared" si="167"/>
        <v>0</v>
      </c>
      <c r="DH512">
        <f t="shared" si="160"/>
        <v>0</v>
      </c>
      <c r="DI512">
        <f t="shared" si="161"/>
        <v>0</v>
      </c>
      <c r="DJ512">
        <f>DI512</f>
        <v>0</v>
      </c>
      <c r="DK512">
        <v>1</v>
      </c>
      <c r="DL512" t="s">
        <v>3</v>
      </c>
      <c r="DM512">
        <v>0</v>
      </c>
      <c r="DN512" t="s">
        <v>3</v>
      </c>
      <c r="DO512">
        <v>0</v>
      </c>
    </row>
    <row r="513" spans="1:119" x14ac:dyDescent="0.2">
      <c r="A513">
        <f>ROW(Source!A778)</f>
        <v>778</v>
      </c>
      <c r="B513">
        <v>32945098</v>
      </c>
      <c r="C513">
        <v>32953657</v>
      </c>
      <c r="D513">
        <v>30530037</v>
      </c>
      <c r="E513">
        <v>1</v>
      </c>
      <c r="F513">
        <v>1</v>
      </c>
      <c r="G513">
        <v>1</v>
      </c>
      <c r="H513">
        <v>2</v>
      </c>
      <c r="I513" t="s">
        <v>1007</v>
      </c>
      <c r="J513" t="s">
        <v>1008</v>
      </c>
      <c r="K513" t="s">
        <v>1009</v>
      </c>
      <c r="L513">
        <v>1368</v>
      </c>
      <c r="N513">
        <v>1011</v>
      </c>
      <c r="O513" t="s">
        <v>854</v>
      </c>
      <c r="P513" t="s">
        <v>854</v>
      </c>
      <c r="Q513">
        <v>1</v>
      </c>
      <c r="W513">
        <v>0</v>
      </c>
      <c r="X513">
        <v>1994487872</v>
      </c>
      <c r="Y513">
        <f t="shared" si="171"/>
        <v>3.97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1</v>
      </c>
      <c r="AJ513">
        <v>1</v>
      </c>
      <c r="AK513">
        <v>1</v>
      </c>
      <c r="AL513">
        <v>1</v>
      </c>
      <c r="AM513">
        <v>0</v>
      </c>
      <c r="AN513">
        <v>0</v>
      </c>
      <c r="AO513">
        <v>0</v>
      </c>
      <c r="AP513">
        <v>0</v>
      </c>
      <c r="AQ513">
        <v>1</v>
      </c>
      <c r="AR513">
        <v>0</v>
      </c>
      <c r="AS513" t="s">
        <v>3</v>
      </c>
      <c r="AT513">
        <v>3.97</v>
      </c>
      <c r="AU513" t="s">
        <v>3</v>
      </c>
      <c r="AV513">
        <v>1</v>
      </c>
      <c r="AW513">
        <v>2</v>
      </c>
      <c r="AX513">
        <v>32953663</v>
      </c>
      <c r="AY513">
        <v>1</v>
      </c>
      <c r="AZ513">
        <v>0</v>
      </c>
      <c r="BA513">
        <v>513</v>
      </c>
      <c r="BB513">
        <v>1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U513">
        <v>0</v>
      </c>
      <c r="BV513">
        <v>0</v>
      </c>
      <c r="BW513">
        <v>0</v>
      </c>
      <c r="CV513">
        <v>0</v>
      </c>
      <c r="CW513">
        <f>ROUND(Y513*Source!I778*DO513,7)</f>
        <v>0</v>
      </c>
      <c r="CX513">
        <f>ROUND(Y513*Source!I778,7)</f>
        <v>0</v>
      </c>
      <c r="CY513">
        <f>AB513</f>
        <v>0</v>
      </c>
      <c r="CZ513">
        <f>AF513</f>
        <v>0</v>
      </c>
      <c r="DA513">
        <f>AJ513</f>
        <v>1</v>
      </c>
      <c r="DB513">
        <f t="shared" si="172"/>
        <v>0</v>
      </c>
      <c r="DC513">
        <f t="shared" si="173"/>
        <v>0</v>
      </c>
      <c r="DD513" t="s">
        <v>3</v>
      </c>
      <c r="DE513" t="s">
        <v>3</v>
      </c>
      <c r="DF513">
        <f t="shared" si="166"/>
        <v>0</v>
      </c>
      <c r="DG513">
        <f t="shared" si="167"/>
        <v>0</v>
      </c>
      <c r="DH513">
        <f t="shared" ref="DH513:DH553" si="174">ROUND(ROUND(AG513,2)*CX513,2)</f>
        <v>0</v>
      </c>
      <c r="DI513">
        <f t="shared" ref="DI513:DI553" si="175">ROUND(ROUND(AH513,2)*CX513,2)</f>
        <v>0</v>
      </c>
      <c r="DJ513">
        <f>DG513+DH513</f>
        <v>0</v>
      </c>
      <c r="DK513">
        <v>0</v>
      </c>
      <c r="DL513" t="s">
        <v>3</v>
      </c>
      <c r="DM513">
        <v>0</v>
      </c>
      <c r="DN513" t="s">
        <v>3</v>
      </c>
      <c r="DO513">
        <v>0</v>
      </c>
    </row>
    <row r="514" spans="1:119" x14ac:dyDescent="0.2">
      <c r="A514">
        <f>ROW(Source!A778)</f>
        <v>778</v>
      </c>
      <c r="B514">
        <v>32945098</v>
      </c>
      <c r="C514">
        <v>32953657</v>
      </c>
      <c r="D514">
        <v>30530423</v>
      </c>
      <c r="E514">
        <v>1</v>
      </c>
      <c r="F514">
        <v>1</v>
      </c>
      <c r="G514">
        <v>1</v>
      </c>
      <c r="H514">
        <v>2</v>
      </c>
      <c r="I514" t="s">
        <v>1010</v>
      </c>
      <c r="J514" t="s">
        <v>1011</v>
      </c>
      <c r="K514" t="s">
        <v>1012</v>
      </c>
      <c r="L514">
        <v>1368</v>
      </c>
      <c r="N514">
        <v>1011</v>
      </c>
      <c r="O514" t="s">
        <v>854</v>
      </c>
      <c r="P514" t="s">
        <v>854</v>
      </c>
      <c r="Q514">
        <v>1</v>
      </c>
      <c r="W514">
        <v>0</v>
      </c>
      <c r="X514">
        <v>373737446</v>
      </c>
      <c r="Y514">
        <f t="shared" si="171"/>
        <v>7.93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1</v>
      </c>
      <c r="AJ514">
        <v>1</v>
      </c>
      <c r="AK514">
        <v>1</v>
      </c>
      <c r="AL514">
        <v>1</v>
      </c>
      <c r="AM514">
        <v>0</v>
      </c>
      <c r="AN514">
        <v>0</v>
      </c>
      <c r="AO514">
        <v>0</v>
      </c>
      <c r="AP514">
        <v>0</v>
      </c>
      <c r="AQ514">
        <v>1</v>
      </c>
      <c r="AR514">
        <v>0</v>
      </c>
      <c r="AS514" t="s">
        <v>3</v>
      </c>
      <c r="AT514">
        <v>7.93</v>
      </c>
      <c r="AU514" t="s">
        <v>3</v>
      </c>
      <c r="AV514">
        <v>1</v>
      </c>
      <c r="AW514">
        <v>2</v>
      </c>
      <c r="AX514">
        <v>32953664</v>
      </c>
      <c r="AY514">
        <v>1</v>
      </c>
      <c r="AZ514">
        <v>0</v>
      </c>
      <c r="BA514">
        <v>514</v>
      </c>
      <c r="BB514">
        <v>1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0</v>
      </c>
      <c r="BU514">
        <v>0</v>
      </c>
      <c r="BV514">
        <v>0</v>
      </c>
      <c r="BW514">
        <v>0</v>
      </c>
      <c r="CV514">
        <v>0</v>
      </c>
      <c r="CW514">
        <f>ROUND(Y514*Source!I778*DO514,7)</f>
        <v>0</v>
      </c>
      <c r="CX514">
        <f>ROUND(Y514*Source!I778,7)</f>
        <v>0</v>
      </c>
      <c r="CY514">
        <f>AB514</f>
        <v>0</v>
      </c>
      <c r="CZ514">
        <f>AF514</f>
        <v>0</v>
      </c>
      <c r="DA514">
        <f>AJ514</f>
        <v>1</v>
      </c>
      <c r="DB514">
        <f t="shared" si="172"/>
        <v>0</v>
      </c>
      <c r="DC514">
        <f t="shared" si="173"/>
        <v>0</v>
      </c>
      <c r="DD514" t="s">
        <v>3</v>
      </c>
      <c r="DE514" t="s">
        <v>3</v>
      </c>
      <c r="DF514">
        <f t="shared" si="166"/>
        <v>0</v>
      </c>
      <c r="DG514">
        <f t="shared" si="167"/>
        <v>0</v>
      </c>
      <c r="DH514">
        <f t="shared" si="174"/>
        <v>0</v>
      </c>
      <c r="DI514">
        <f t="shared" si="175"/>
        <v>0</v>
      </c>
      <c r="DJ514">
        <f>DG514+DH514</f>
        <v>0</v>
      </c>
      <c r="DK514">
        <v>0</v>
      </c>
      <c r="DL514" t="s">
        <v>3</v>
      </c>
      <c r="DM514">
        <v>0</v>
      </c>
      <c r="DN514" t="s">
        <v>3</v>
      </c>
      <c r="DO514">
        <v>0</v>
      </c>
    </row>
    <row r="515" spans="1:119" x14ac:dyDescent="0.2">
      <c r="A515">
        <f>ROW(Source!A778)</f>
        <v>778</v>
      </c>
      <c r="B515">
        <v>32945098</v>
      </c>
      <c r="C515">
        <v>32953657</v>
      </c>
      <c r="D515">
        <v>30416750</v>
      </c>
      <c r="E515">
        <v>112</v>
      </c>
      <c r="F515">
        <v>1</v>
      </c>
      <c r="G515">
        <v>1</v>
      </c>
      <c r="H515">
        <v>3</v>
      </c>
      <c r="I515" t="s">
        <v>31</v>
      </c>
      <c r="J515" t="s">
        <v>3</v>
      </c>
      <c r="K515" t="s">
        <v>32</v>
      </c>
      <c r="L515">
        <v>1348</v>
      </c>
      <c r="N515">
        <v>1009</v>
      </c>
      <c r="O515" t="s">
        <v>33</v>
      </c>
      <c r="P515" t="s">
        <v>33</v>
      </c>
      <c r="Q515">
        <v>1000</v>
      </c>
      <c r="W515">
        <v>0</v>
      </c>
      <c r="X515">
        <v>2102561428</v>
      </c>
      <c r="Y515">
        <f t="shared" si="171"/>
        <v>10.5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1</v>
      </c>
      <c r="AJ515">
        <v>1</v>
      </c>
      <c r="AK515">
        <v>1</v>
      </c>
      <c r="AL515">
        <v>1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 t="s">
        <v>3</v>
      </c>
      <c r="AT515">
        <v>10.5</v>
      </c>
      <c r="AU515" t="s">
        <v>3</v>
      </c>
      <c r="AV515">
        <v>0</v>
      </c>
      <c r="AW515">
        <v>2</v>
      </c>
      <c r="AX515">
        <v>32953665</v>
      </c>
      <c r="AY515">
        <v>1</v>
      </c>
      <c r="AZ515">
        <v>0</v>
      </c>
      <c r="BA515">
        <v>515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  <c r="CV515">
        <v>0</v>
      </c>
      <c r="CW515">
        <v>0</v>
      </c>
      <c r="CX515">
        <f>ROUND(Y515*Source!I778,7)</f>
        <v>0</v>
      </c>
      <c r="CY515">
        <f>AA515</f>
        <v>0</v>
      </c>
      <c r="CZ515">
        <f>AE515</f>
        <v>0</v>
      </c>
      <c r="DA515">
        <f>AI515</f>
        <v>1</v>
      </c>
      <c r="DB515">
        <f t="shared" si="172"/>
        <v>0</v>
      </c>
      <c r="DC515">
        <f t="shared" si="173"/>
        <v>0</v>
      </c>
      <c r="DD515" t="s">
        <v>3</v>
      </c>
      <c r="DE515" t="s">
        <v>3</v>
      </c>
      <c r="DF515">
        <f t="shared" si="166"/>
        <v>0</v>
      </c>
      <c r="DG515">
        <f t="shared" si="167"/>
        <v>0</v>
      </c>
      <c r="DH515">
        <f t="shared" si="174"/>
        <v>0</v>
      </c>
      <c r="DI515">
        <f t="shared" si="175"/>
        <v>0</v>
      </c>
      <c r="DJ515">
        <f>DF515</f>
        <v>0</v>
      </c>
      <c r="DK515">
        <v>0</v>
      </c>
      <c r="DL515" t="s">
        <v>3</v>
      </c>
      <c r="DM515">
        <v>0</v>
      </c>
      <c r="DN515" t="s">
        <v>3</v>
      </c>
      <c r="DO515">
        <v>0</v>
      </c>
    </row>
    <row r="516" spans="1:119" x14ac:dyDescent="0.2">
      <c r="A516">
        <f>ROW(Source!A780)</f>
        <v>780</v>
      </c>
      <c r="B516">
        <v>32945098</v>
      </c>
      <c r="C516">
        <v>32953667</v>
      </c>
      <c r="D516">
        <v>25848004</v>
      </c>
      <c r="E516">
        <v>114</v>
      </c>
      <c r="F516">
        <v>1</v>
      </c>
      <c r="G516">
        <v>1</v>
      </c>
      <c r="H516">
        <v>1</v>
      </c>
      <c r="I516" t="s">
        <v>928</v>
      </c>
      <c r="J516" t="s">
        <v>3</v>
      </c>
      <c r="K516" t="s">
        <v>929</v>
      </c>
      <c r="L516">
        <v>1191</v>
      </c>
      <c r="N516">
        <v>1013</v>
      </c>
      <c r="O516" t="s">
        <v>848</v>
      </c>
      <c r="P516" t="s">
        <v>848</v>
      </c>
      <c r="Q516">
        <v>1</v>
      </c>
      <c r="W516">
        <v>0</v>
      </c>
      <c r="X516">
        <v>1733635447</v>
      </c>
      <c r="Y516">
        <f>(AT516*ROUND(1.15,7))</f>
        <v>102.95949999999999</v>
      </c>
      <c r="AA516">
        <v>0</v>
      </c>
      <c r="AB516">
        <v>0</v>
      </c>
      <c r="AC516">
        <v>0</v>
      </c>
      <c r="AD516">
        <v>480.46</v>
      </c>
      <c r="AE516">
        <v>0</v>
      </c>
      <c r="AF516">
        <v>0</v>
      </c>
      <c r="AG516">
        <v>0</v>
      </c>
      <c r="AH516">
        <v>480.46</v>
      </c>
      <c r="AI516">
        <v>1</v>
      </c>
      <c r="AJ516">
        <v>1</v>
      </c>
      <c r="AK516">
        <v>1</v>
      </c>
      <c r="AL516">
        <v>1</v>
      </c>
      <c r="AM516">
        <v>-2</v>
      </c>
      <c r="AN516">
        <v>0</v>
      </c>
      <c r="AO516">
        <v>0</v>
      </c>
      <c r="AP516">
        <v>1</v>
      </c>
      <c r="AQ516">
        <v>1</v>
      </c>
      <c r="AR516">
        <v>0</v>
      </c>
      <c r="AS516" t="s">
        <v>3</v>
      </c>
      <c r="AT516">
        <v>89.53</v>
      </c>
      <c r="AU516" t="s">
        <v>39</v>
      </c>
      <c r="AV516">
        <v>1</v>
      </c>
      <c r="AW516">
        <v>2</v>
      </c>
      <c r="AX516">
        <v>32953680</v>
      </c>
      <c r="AY516">
        <v>1</v>
      </c>
      <c r="AZ516">
        <v>0</v>
      </c>
      <c r="BA516">
        <v>516</v>
      </c>
      <c r="BB516">
        <v>1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43015.5838</v>
      </c>
      <c r="BN516">
        <v>89.53</v>
      </c>
      <c r="BO516">
        <v>0</v>
      </c>
      <c r="BP516">
        <v>1</v>
      </c>
      <c r="BQ516">
        <v>0</v>
      </c>
      <c r="BR516">
        <v>0</v>
      </c>
      <c r="BS516">
        <v>0</v>
      </c>
      <c r="BT516">
        <v>49467.921369999996</v>
      </c>
      <c r="BU516">
        <v>102.95949999999999</v>
      </c>
      <c r="BV516">
        <v>0</v>
      </c>
      <c r="BW516">
        <v>1</v>
      </c>
      <c r="CU516">
        <f>ROUND(AT516*Source!I780*AH516*AL516,2)</f>
        <v>0</v>
      </c>
      <c r="CV516">
        <f>ROUND(Y516*Source!I780,7)</f>
        <v>0</v>
      </c>
      <c r="CW516">
        <v>0</v>
      </c>
      <c r="CX516">
        <f>ROUND(Y516*Source!I780,7)</f>
        <v>0</v>
      </c>
      <c r="CY516">
        <f>AD516</f>
        <v>480.46</v>
      </c>
      <c r="CZ516">
        <f>AH516</f>
        <v>480.46</v>
      </c>
      <c r="DA516">
        <f>AL516</f>
        <v>1</v>
      </c>
      <c r="DB516">
        <f>ROUND((ROUND(AT516*CZ516,2)*ROUND(1.15,7)),6)</f>
        <v>49467.917000000001</v>
      </c>
      <c r="DC516">
        <f>ROUND((ROUND(AT516*AG516,2)*ROUND(1.15,7)),6)</f>
        <v>0</v>
      </c>
      <c r="DD516" t="s">
        <v>3</v>
      </c>
      <c r="DE516" t="s">
        <v>3</v>
      </c>
      <c r="DF516">
        <f t="shared" si="166"/>
        <v>0</v>
      </c>
      <c r="DG516">
        <f t="shared" si="167"/>
        <v>0</v>
      </c>
      <c r="DH516">
        <f t="shared" si="174"/>
        <v>0</v>
      </c>
      <c r="DI516">
        <f t="shared" si="175"/>
        <v>0</v>
      </c>
      <c r="DJ516">
        <f>DI516</f>
        <v>0</v>
      </c>
      <c r="DK516">
        <v>1</v>
      </c>
      <c r="DL516" t="s">
        <v>3</v>
      </c>
      <c r="DM516">
        <v>0</v>
      </c>
      <c r="DN516" t="s">
        <v>3</v>
      </c>
      <c r="DO516">
        <v>0</v>
      </c>
    </row>
    <row r="517" spans="1:119" x14ac:dyDescent="0.2">
      <c r="A517">
        <f>ROW(Source!A780)</f>
        <v>780</v>
      </c>
      <c r="B517">
        <v>32945098</v>
      </c>
      <c r="C517">
        <v>32953667</v>
      </c>
      <c r="D517">
        <v>25847946</v>
      </c>
      <c r="E517">
        <v>114</v>
      </c>
      <c r="F517">
        <v>1</v>
      </c>
      <c r="G517">
        <v>1</v>
      </c>
      <c r="H517">
        <v>1</v>
      </c>
      <c r="I517" t="s">
        <v>849</v>
      </c>
      <c r="J517" t="s">
        <v>3</v>
      </c>
      <c r="K517" t="s">
        <v>850</v>
      </c>
      <c r="L517">
        <v>1191</v>
      </c>
      <c r="N517">
        <v>1013</v>
      </c>
      <c r="O517" t="s">
        <v>848</v>
      </c>
      <c r="P517" t="s">
        <v>848</v>
      </c>
      <c r="Q517">
        <v>1</v>
      </c>
      <c r="W517">
        <v>0</v>
      </c>
      <c r="X517">
        <v>-1417349443</v>
      </c>
      <c r="Y517">
        <f>(AT517*ROUND(1.25,7))</f>
        <v>16.299999999999997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1</v>
      </c>
      <c r="AJ517">
        <v>1</v>
      </c>
      <c r="AK517">
        <v>1</v>
      </c>
      <c r="AL517">
        <v>1</v>
      </c>
      <c r="AM517">
        <v>-2</v>
      </c>
      <c r="AN517">
        <v>0</v>
      </c>
      <c r="AO517">
        <v>0</v>
      </c>
      <c r="AP517">
        <v>1</v>
      </c>
      <c r="AQ517">
        <v>1</v>
      </c>
      <c r="AR517">
        <v>0</v>
      </c>
      <c r="AS517" t="s">
        <v>3</v>
      </c>
      <c r="AT517">
        <v>13.04</v>
      </c>
      <c r="AU517" t="s">
        <v>38</v>
      </c>
      <c r="AV517">
        <v>2</v>
      </c>
      <c r="AW517">
        <v>2</v>
      </c>
      <c r="AX517">
        <v>32953681</v>
      </c>
      <c r="AY517">
        <v>1</v>
      </c>
      <c r="AZ517">
        <v>0</v>
      </c>
      <c r="BA517">
        <v>517</v>
      </c>
      <c r="BB517">
        <v>1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0</v>
      </c>
      <c r="CV517">
        <v>0</v>
      </c>
      <c r="CW517">
        <v>0</v>
      </c>
      <c r="CX517">
        <f>ROUND(Y517*Source!I780,7)</f>
        <v>0</v>
      </c>
      <c r="CY517">
        <f>AD517</f>
        <v>0</v>
      </c>
      <c r="CZ517">
        <f>AH517</f>
        <v>0</v>
      </c>
      <c r="DA517">
        <f>AL517</f>
        <v>1</v>
      </c>
      <c r="DB517">
        <f>ROUND((ROUND(AT517*CZ517,2)*ROUND(1.25,7)),6)</f>
        <v>0</v>
      </c>
      <c r="DC517">
        <f>ROUND((ROUND(AT517*AG517,2)*ROUND(1.25,7)),6)</f>
        <v>0</v>
      </c>
      <c r="DD517" t="s">
        <v>3</v>
      </c>
      <c r="DE517" t="s">
        <v>3</v>
      </c>
      <c r="DF517">
        <f t="shared" si="166"/>
        <v>0</v>
      </c>
      <c r="DG517">
        <f t="shared" si="167"/>
        <v>0</v>
      </c>
      <c r="DH517">
        <f t="shared" si="174"/>
        <v>0</v>
      </c>
      <c r="DI517">
        <f t="shared" si="175"/>
        <v>0</v>
      </c>
      <c r="DJ517">
        <f>DI517</f>
        <v>0</v>
      </c>
      <c r="DK517">
        <v>0</v>
      </c>
      <c r="DL517" t="s">
        <v>3</v>
      </c>
      <c r="DM517">
        <v>0</v>
      </c>
      <c r="DN517" t="s">
        <v>3</v>
      </c>
      <c r="DO517">
        <v>0</v>
      </c>
    </row>
    <row r="518" spans="1:119" x14ac:dyDescent="0.2">
      <c r="A518">
        <f>ROW(Source!A780)</f>
        <v>780</v>
      </c>
      <c r="B518">
        <v>32945098</v>
      </c>
      <c r="C518">
        <v>32953667</v>
      </c>
      <c r="D518">
        <v>31965864</v>
      </c>
      <c r="E518">
        <v>1</v>
      </c>
      <c r="F518">
        <v>1</v>
      </c>
      <c r="G518">
        <v>1</v>
      </c>
      <c r="H518">
        <v>2</v>
      </c>
      <c r="I518" t="s">
        <v>930</v>
      </c>
      <c r="J518" t="s">
        <v>931</v>
      </c>
      <c r="K518" t="s">
        <v>932</v>
      </c>
      <c r="L518">
        <v>1368</v>
      </c>
      <c r="N518">
        <v>1011</v>
      </c>
      <c r="O518" t="s">
        <v>854</v>
      </c>
      <c r="P518" t="s">
        <v>854</v>
      </c>
      <c r="Q518">
        <v>1</v>
      </c>
      <c r="W518">
        <v>0</v>
      </c>
      <c r="X518">
        <v>-344999761</v>
      </c>
      <c r="Y518">
        <f>(AT518*ROUND(1.25,7))</f>
        <v>12.112499999999999</v>
      </c>
      <c r="AA518">
        <v>0</v>
      </c>
      <c r="AB518">
        <v>859.22</v>
      </c>
      <c r="AC518">
        <v>675.65</v>
      </c>
      <c r="AD518">
        <v>0</v>
      </c>
      <c r="AE518">
        <v>0</v>
      </c>
      <c r="AF518">
        <v>622.62</v>
      </c>
      <c r="AG518">
        <v>675.65</v>
      </c>
      <c r="AH518">
        <v>0</v>
      </c>
      <c r="AI518">
        <v>1</v>
      </c>
      <c r="AJ518">
        <v>1.38</v>
      </c>
      <c r="AK518">
        <v>1</v>
      </c>
      <c r="AL518">
        <v>1</v>
      </c>
      <c r="AM518">
        <v>2</v>
      </c>
      <c r="AN518">
        <v>0</v>
      </c>
      <c r="AO518">
        <v>0</v>
      </c>
      <c r="AP518">
        <v>1</v>
      </c>
      <c r="AQ518">
        <v>1</v>
      </c>
      <c r="AR518">
        <v>0</v>
      </c>
      <c r="AS518" t="s">
        <v>3</v>
      </c>
      <c r="AT518">
        <v>9.69</v>
      </c>
      <c r="AU518" t="s">
        <v>38</v>
      </c>
      <c r="AV518">
        <v>1</v>
      </c>
      <c r="AW518">
        <v>2</v>
      </c>
      <c r="AX518">
        <v>32953682</v>
      </c>
      <c r="AY518">
        <v>1</v>
      </c>
      <c r="AZ518">
        <v>0</v>
      </c>
      <c r="BA518">
        <v>518</v>
      </c>
      <c r="BB518">
        <v>1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6033.1877999999997</v>
      </c>
      <c r="BL518">
        <v>6547.0484999999999</v>
      </c>
      <c r="BM518">
        <v>0</v>
      </c>
      <c r="BN518">
        <v>0</v>
      </c>
      <c r="BO518">
        <v>9.69</v>
      </c>
      <c r="BP518">
        <v>1</v>
      </c>
      <c r="BQ518">
        <v>0</v>
      </c>
      <c r="BR518">
        <v>7541.4847499999996</v>
      </c>
      <c r="BS518">
        <v>8183.8106249999992</v>
      </c>
      <c r="BT518">
        <v>0</v>
      </c>
      <c r="BU518">
        <v>0</v>
      </c>
      <c r="BV518">
        <v>12.112499999999999</v>
      </c>
      <c r="BW518">
        <v>1</v>
      </c>
      <c r="CV518">
        <v>0</v>
      </c>
      <c r="CW518">
        <f>ROUND(Y518*Source!I780*DO518,7)</f>
        <v>0</v>
      </c>
      <c r="CX518">
        <f>ROUND(Y518*Source!I780,7)</f>
        <v>0</v>
      </c>
      <c r="CY518">
        <f>AB518</f>
        <v>859.22</v>
      </c>
      <c r="CZ518">
        <f>AF518</f>
        <v>622.62</v>
      </c>
      <c r="DA518">
        <f>AJ518</f>
        <v>1.38</v>
      </c>
      <c r="DB518">
        <f>ROUND((ROUND(AT518*CZ518,2)*ROUND(1.25,7)),6)</f>
        <v>7541.4875000000002</v>
      </c>
      <c r="DC518">
        <f>ROUND((ROUND(AT518*AG518,2)*ROUND(1.25,7)),6)</f>
        <v>8183.8125</v>
      </c>
      <c r="DD518" t="s">
        <v>3</v>
      </c>
      <c r="DE518" t="s">
        <v>3</v>
      </c>
      <c r="DF518">
        <f t="shared" si="166"/>
        <v>0</v>
      </c>
      <c r="DG518">
        <f>ROUND(ROUND(AF518*AJ518,2)*CX518,2)</f>
        <v>0</v>
      </c>
      <c r="DH518">
        <f t="shared" si="174"/>
        <v>0</v>
      </c>
      <c r="DI518">
        <f t="shared" si="175"/>
        <v>0</v>
      </c>
      <c r="DJ518">
        <f>DG518+DH518</f>
        <v>0</v>
      </c>
      <c r="DK518">
        <v>0</v>
      </c>
      <c r="DL518" t="s">
        <v>916</v>
      </c>
      <c r="DM518">
        <v>6</v>
      </c>
      <c r="DN518" t="s">
        <v>848</v>
      </c>
      <c r="DO518">
        <v>1</v>
      </c>
    </row>
    <row r="519" spans="1:119" x14ac:dyDescent="0.2">
      <c r="A519">
        <f>ROW(Source!A780)</f>
        <v>780</v>
      </c>
      <c r="B519">
        <v>32945098</v>
      </c>
      <c r="C519">
        <v>32953667</v>
      </c>
      <c r="D519">
        <v>31965916</v>
      </c>
      <c r="E519">
        <v>1</v>
      </c>
      <c r="F519">
        <v>1</v>
      </c>
      <c r="G519">
        <v>1</v>
      </c>
      <c r="H519">
        <v>2</v>
      </c>
      <c r="I519" t="s">
        <v>913</v>
      </c>
      <c r="J519" t="s">
        <v>914</v>
      </c>
      <c r="K519" t="s">
        <v>915</v>
      </c>
      <c r="L519">
        <v>1368</v>
      </c>
      <c r="N519">
        <v>1011</v>
      </c>
      <c r="O519" t="s">
        <v>854</v>
      </c>
      <c r="P519" t="s">
        <v>854</v>
      </c>
      <c r="Q519">
        <v>1</v>
      </c>
      <c r="W519">
        <v>0</v>
      </c>
      <c r="X519">
        <v>-468861091</v>
      </c>
      <c r="Y519">
        <f>(AT519*ROUND(1.25,7))</f>
        <v>1.9</v>
      </c>
      <c r="AA519">
        <v>0</v>
      </c>
      <c r="AB519">
        <v>1613.51</v>
      </c>
      <c r="AC519">
        <v>675.65</v>
      </c>
      <c r="AD519">
        <v>0</v>
      </c>
      <c r="AE519">
        <v>0</v>
      </c>
      <c r="AF519">
        <v>1613.51</v>
      </c>
      <c r="AG519">
        <v>675.65</v>
      </c>
      <c r="AH519">
        <v>0</v>
      </c>
      <c r="AI519">
        <v>1</v>
      </c>
      <c r="AJ519">
        <v>1</v>
      </c>
      <c r="AK519">
        <v>1</v>
      </c>
      <c r="AL519">
        <v>1</v>
      </c>
      <c r="AM519">
        <v>-2</v>
      </c>
      <c r="AN519">
        <v>0</v>
      </c>
      <c r="AO519">
        <v>0</v>
      </c>
      <c r="AP519">
        <v>1</v>
      </c>
      <c r="AQ519">
        <v>1</v>
      </c>
      <c r="AR519">
        <v>0</v>
      </c>
      <c r="AS519" t="s">
        <v>3</v>
      </c>
      <c r="AT519">
        <v>1.52</v>
      </c>
      <c r="AU519" t="s">
        <v>38</v>
      </c>
      <c r="AV519">
        <v>1</v>
      </c>
      <c r="AW519">
        <v>2</v>
      </c>
      <c r="AX519">
        <v>32953683</v>
      </c>
      <c r="AY519">
        <v>1</v>
      </c>
      <c r="AZ519">
        <v>0</v>
      </c>
      <c r="BA519">
        <v>519</v>
      </c>
      <c r="BB519">
        <v>1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2452.5351999999998</v>
      </c>
      <c r="BL519">
        <v>1026.9880000000001</v>
      </c>
      <c r="BM519">
        <v>0</v>
      </c>
      <c r="BN519">
        <v>0</v>
      </c>
      <c r="BO519">
        <v>1.52</v>
      </c>
      <c r="BP519">
        <v>1</v>
      </c>
      <c r="BQ519">
        <v>0</v>
      </c>
      <c r="BR519">
        <v>3065.6689999999999</v>
      </c>
      <c r="BS519">
        <v>1283.7349999999999</v>
      </c>
      <c r="BT519">
        <v>0</v>
      </c>
      <c r="BU519">
        <v>0</v>
      </c>
      <c r="BV519">
        <v>1.9</v>
      </c>
      <c r="BW519">
        <v>1</v>
      </c>
      <c r="CV519">
        <v>0</v>
      </c>
      <c r="CW519">
        <f>ROUND(Y519*Source!I780*DO519,7)</f>
        <v>0</v>
      </c>
      <c r="CX519">
        <f>ROUND(Y519*Source!I780,7)</f>
        <v>0</v>
      </c>
      <c r="CY519">
        <f>AB519</f>
        <v>1613.51</v>
      </c>
      <c r="CZ519">
        <f>AF519</f>
        <v>1613.51</v>
      </c>
      <c r="DA519">
        <f>AJ519</f>
        <v>1</v>
      </c>
      <c r="DB519">
        <f>ROUND((ROUND(AT519*CZ519,2)*ROUND(1.25,7)),6)</f>
        <v>3065.6750000000002</v>
      </c>
      <c r="DC519">
        <f>ROUND((ROUND(AT519*AG519,2)*ROUND(1.25,7)),6)</f>
        <v>1283.7375</v>
      </c>
      <c r="DD519" t="s">
        <v>3</v>
      </c>
      <c r="DE519" t="s">
        <v>3</v>
      </c>
      <c r="DF519">
        <f t="shared" si="166"/>
        <v>0</v>
      </c>
      <c r="DG519">
        <f t="shared" ref="DG519:DG547" si="176">ROUND(ROUND(AF519,2)*CX519,2)</f>
        <v>0</v>
      </c>
      <c r="DH519">
        <f t="shared" si="174"/>
        <v>0</v>
      </c>
      <c r="DI519">
        <f t="shared" si="175"/>
        <v>0</v>
      </c>
      <c r="DJ519">
        <f>DG519+DH519</f>
        <v>0</v>
      </c>
      <c r="DK519">
        <v>1</v>
      </c>
      <c r="DL519" t="s">
        <v>916</v>
      </c>
      <c r="DM519">
        <v>6</v>
      </c>
      <c r="DN519" t="s">
        <v>848</v>
      </c>
      <c r="DO519">
        <v>1</v>
      </c>
    </row>
    <row r="520" spans="1:119" x14ac:dyDescent="0.2">
      <c r="A520">
        <f>ROW(Source!A780)</f>
        <v>780</v>
      </c>
      <c r="B520">
        <v>32945098</v>
      </c>
      <c r="C520">
        <v>32953667</v>
      </c>
      <c r="D520">
        <v>31966811</v>
      </c>
      <c r="E520">
        <v>1</v>
      </c>
      <c r="F520">
        <v>1</v>
      </c>
      <c r="G520">
        <v>1</v>
      </c>
      <c r="H520">
        <v>2</v>
      </c>
      <c r="I520" t="s">
        <v>858</v>
      </c>
      <c r="J520" t="s">
        <v>859</v>
      </c>
      <c r="K520" t="s">
        <v>860</v>
      </c>
      <c r="L520">
        <v>1368</v>
      </c>
      <c r="N520">
        <v>1011</v>
      </c>
      <c r="O520" t="s">
        <v>854</v>
      </c>
      <c r="P520" t="s">
        <v>854</v>
      </c>
      <c r="Q520">
        <v>1</v>
      </c>
      <c r="W520">
        <v>0</v>
      </c>
      <c r="X520">
        <v>-1152394969</v>
      </c>
      <c r="Y520">
        <f>(AT520*ROUND(1.25,7))</f>
        <v>2.2875000000000001</v>
      </c>
      <c r="AA520">
        <v>0</v>
      </c>
      <c r="AB520">
        <v>605.36</v>
      </c>
      <c r="AC520">
        <v>502.98</v>
      </c>
      <c r="AD520">
        <v>0</v>
      </c>
      <c r="AE520">
        <v>0</v>
      </c>
      <c r="AF520">
        <v>605.36</v>
      </c>
      <c r="AG520">
        <v>502.98</v>
      </c>
      <c r="AH520">
        <v>0</v>
      </c>
      <c r="AI520">
        <v>1</v>
      </c>
      <c r="AJ520">
        <v>1</v>
      </c>
      <c r="AK520">
        <v>1</v>
      </c>
      <c r="AL520">
        <v>1</v>
      </c>
      <c r="AM520">
        <v>-2</v>
      </c>
      <c r="AN520">
        <v>0</v>
      </c>
      <c r="AO520">
        <v>0</v>
      </c>
      <c r="AP520">
        <v>1</v>
      </c>
      <c r="AQ520">
        <v>1</v>
      </c>
      <c r="AR520">
        <v>0</v>
      </c>
      <c r="AS520" t="s">
        <v>3</v>
      </c>
      <c r="AT520">
        <v>1.83</v>
      </c>
      <c r="AU520" t="s">
        <v>38</v>
      </c>
      <c r="AV520">
        <v>1</v>
      </c>
      <c r="AW520">
        <v>2</v>
      </c>
      <c r="AX520">
        <v>32953684</v>
      </c>
      <c r="AY520">
        <v>1</v>
      </c>
      <c r="AZ520">
        <v>0</v>
      </c>
      <c r="BA520">
        <v>520</v>
      </c>
      <c r="BB520">
        <v>1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1107.8088</v>
      </c>
      <c r="BL520">
        <v>920.4534000000001</v>
      </c>
      <c r="BM520">
        <v>0</v>
      </c>
      <c r="BN520">
        <v>0</v>
      </c>
      <c r="BO520">
        <v>1.83</v>
      </c>
      <c r="BP520">
        <v>1</v>
      </c>
      <c r="BQ520">
        <v>0</v>
      </c>
      <c r="BR520">
        <v>1384.7610000000002</v>
      </c>
      <c r="BS520">
        <v>1150.5667500000002</v>
      </c>
      <c r="BT520">
        <v>0</v>
      </c>
      <c r="BU520">
        <v>0</v>
      </c>
      <c r="BV520">
        <v>2.2875000000000001</v>
      </c>
      <c r="BW520">
        <v>1</v>
      </c>
      <c r="CV520">
        <v>0</v>
      </c>
      <c r="CW520">
        <f>ROUND(Y520*Source!I780*DO520,7)</f>
        <v>0</v>
      </c>
      <c r="CX520">
        <f>ROUND(Y520*Source!I780,7)</f>
        <v>0</v>
      </c>
      <c r="CY520">
        <f>AB520</f>
        <v>605.36</v>
      </c>
      <c r="CZ520">
        <f>AF520</f>
        <v>605.36</v>
      </c>
      <c r="DA520">
        <f>AJ520</f>
        <v>1</v>
      </c>
      <c r="DB520">
        <f>ROUND((ROUND(AT520*CZ520,2)*ROUND(1.25,7)),6)</f>
        <v>1384.7625</v>
      </c>
      <c r="DC520">
        <f>ROUND((ROUND(AT520*AG520,2)*ROUND(1.25,7)),6)</f>
        <v>1150.5625</v>
      </c>
      <c r="DD520" t="s">
        <v>3</v>
      </c>
      <c r="DE520" t="s">
        <v>3</v>
      </c>
      <c r="DF520">
        <f t="shared" si="166"/>
        <v>0</v>
      </c>
      <c r="DG520">
        <f t="shared" si="176"/>
        <v>0</v>
      </c>
      <c r="DH520">
        <f t="shared" si="174"/>
        <v>0</v>
      </c>
      <c r="DI520">
        <f t="shared" si="175"/>
        <v>0</v>
      </c>
      <c r="DJ520">
        <f>DG520+DH520</f>
        <v>0</v>
      </c>
      <c r="DK520">
        <v>1</v>
      </c>
      <c r="DL520" t="s">
        <v>861</v>
      </c>
      <c r="DM520">
        <v>4</v>
      </c>
      <c r="DN520" t="s">
        <v>848</v>
      </c>
      <c r="DO520">
        <v>1</v>
      </c>
    </row>
    <row r="521" spans="1:119" x14ac:dyDescent="0.2">
      <c r="A521">
        <f>ROW(Source!A780)</f>
        <v>780</v>
      </c>
      <c r="B521">
        <v>32945098</v>
      </c>
      <c r="C521">
        <v>32953667</v>
      </c>
      <c r="D521">
        <v>31838941</v>
      </c>
      <c r="E521">
        <v>114</v>
      </c>
      <c r="F521">
        <v>1</v>
      </c>
      <c r="G521">
        <v>1</v>
      </c>
      <c r="H521">
        <v>3</v>
      </c>
      <c r="I521" t="s">
        <v>244</v>
      </c>
      <c r="J521" t="s">
        <v>3</v>
      </c>
      <c r="K521" t="s">
        <v>245</v>
      </c>
      <c r="L521">
        <v>1377</v>
      </c>
      <c r="N521">
        <v>1013</v>
      </c>
      <c r="O521" t="s">
        <v>246</v>
      </c>
      <c r="P521" t="s">
        <v>246</v>
      </c>
      <c r="Q521">
        <v>1</v>
      </c>
      <c r="W521">
        <v>0</v>
      </c>
      <c r="X521">
        <v>805514110</v>
      </c>
      <c r="Y521">
        <f t="shared" ref="Y521:Y528" si="177">AT521</f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1</v>
      </c>
      <c r="AJ521">
        <v>1</v>
      </c>
      <c r="AK521">
        <v>1</v>
      </c>
      <c r="AL521">
        <v>1</v>
      </c>
      <c r="AM521">
        <v>0</v>
      </c>
      <c r="AN521">
        <v>1</v>
      </c>
      <c r="AO521">
        <v>0</v>
      </c>
      <c r="AP521">
        <v>0</v>
      </c>
      <c r="AQ521">
        <v>0</v>
      </c>
      <c r="AR521">
        <v>0</v>
      </c>
      <c r="AS521" t="s">
        <v>3</v>
      </c>
      <c r="AT521">
        <v>0</v>
      </c>
      <c r="AU521" t="s">
        <v>3</v>
      </c>
      <c r="AV521">
        <v>0</v>
      </c>
      <c r="AW521">
        <v>2</v>
      </c>
      <c r="AX521">
        <v>32953685</v>
      </c>
      <c r="AY521">
        <v>1</v>
      </c>
      <c r="AZ521">
        <v>0</v>
      </c>
      <c r="BA521">
        <v>521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CV521">
        <v>0</v>
      </c>
      <c r="CW521">
        <v>0</v>
      </c>
      <c r="CX521">
        <f>ROUND(Y521*Source!I780,7)</f>
        <v>0</v>
      </c>
      <c r="CY521">
        <f t="shared" ref="CY521:CY527" si="178">AA521</f>
        <v>0</v>
      </c>
      <c r="CZ521">
        <f t="shared" ref="CZ521:CZ527" si="179">AE521</f>
        <v>0</v>
      </c>
      <c r="DA521">
        <f t="shared" ref="DA521:DA527" si="180">AI521</f>
        <v>1</v>
      </c>
      <c r="DB521">
        <f t="shared" ref="DB521:DB528" si="181">ROUND(ROUND(AT521*CZ521,2),6)</f>
        <v>0</v>
      </c>
      <c r="DC521">
        <f t="shared" ref="DC521:DC528" si="182">ROUND(ROUND(AT521*AG521,2),6)</f>
        <v>0</v>
      </c>
      <c r="DD521" t="s">
        <v>3</v>
      </c>
      <c r="DE521" t="s">
        <v>3</v>
      </c>
      <c r="DF521">
        <f t="shared" si="166"/>
        <v>0</v>
      </c>
      <c r="DG521">
        <f t="shared" si="176"/>
        <v>0</v>
      </c>
      <c r="DH521">
        <f t="shared" si="174"/>
        <v>0</v>
      </c>
      <c r="DI521">
        <f t="shared" si="175"/>
        <v>0</v>
      </c>
      <c r="DJ521">
        <f t="shared" ref="DJ521:DJ527" si="183">DF521</f>
        <v>0</v>
      </c>
      <c r="DK521">
        <v>0</v>
      </c>
      <c r="DL521" t="s">
        <v>3</v>
      </c>
      <c r="DM521">
        <v>0</v>
      </c>
      <c r="DN521" t="s">
        <v>3</v>
      </c>
      <c r="DO521">
        <v>0</v>
      </c>
    </row>
    <row r="522" spans="1:119" x14ac:dyDescent="0.2">
      <c r="A522">
        <f>ROW(Source!A780)</f>
        <v>780</v>
      </c>
      <c r="B522">
        <v>32945098</v>
      </c>
      <c r="C522">
        <v>32953667</v>
      </c>
      <c r="D522">
        <v>31911946</v>
      </c>
      <c r="E522">
        <v>1</v>
      </c>
      <c r="F522">
        <v>1</v>
      </c>
      <c r="G522">
        <v>1</v>
      </c>
      <c r="H522">
        <v>3</v>
      </c>
      <c r="I522" t="s">
        <v>933</v>
      </c>
      <c r="J522" t="s">
        <v>934</v>
      </c>
      <c r="K522" t="s">
        <v>935</v>
      </c>
      <c r="L522">
        <v>1371</v>
      </c>
      <c r="N522">
        <v>1013</v>
      </c>
      <c r="O522" t="s">
        <v>370</v>
      </c>
      <c r="P522" t="s">
        <v>370</v>
      </c>
      <c r="Q522">
        <v>1</v>
      </c>
      <c r="W522">
        <v>0</v>
      </c>
      <c r="X522">
        <v>1985675817</v>
      </c>
      <c r="Y522">
        <f t="shared" si="177"/>
        <v>32.4</v>
      </c>
      <c r="AA522">
        <v>265.49</v>
      </c>
      <c r="AB522">
        <v>0</v>
      </c>
      <c r="AC522">
        <v>0</v>
      </c>
      <c r="AD522">
        <v>0</v>
      </c>
      <c r="AE522">
        <v>241.35</v>
      </c>
      <c r="AF522">
        <v>0</v>
      </c>
      <c r="AG522">
        <v>0</v>
      </c>
      <c r="AH522">
        <v>0</v>
      </c>
      <c r="AI522">
        <v>1.1000000000000001</v>
      </c>
      <c r="AJ522">
        <v>1</v>
      </c>
      <c r="AK522">
        <v>1</v>
      </c>
      <c r="AL522">
        <v>1</v>
      </c>
      <c r="AM522">
        <v>2</v>
      </c>
      <c r="AN522">
        <v>0</v>
      </c>
      <c r="AO522">
        <v>0</v>
      </c>
      <c r="AP522">
        <v>0</v>
      </c>
      <c r="AQ522">
        <v>1</v>
      </c>
      <c r="AR522">
        <v>0</v>
      </c>
      <c r="AS522" t="s">
        <v>3</v>
      </c>
      <c r="AT522">
        <v>32.4</v>
      </c>
      <c r="AU522" t="s">
        <v>3</v>
      </c>
      <c r="AV522">
        <v>0</v>
      </c>
      <c r="AW522">
        <v>2</v>
      </c>
      <c r="AX522">
        <v>32953686</v>
      </c>
      <c r="AY522">
        <v>1</v>
      </c>
      <c r="AZ522">
        <v>0</v>
      </c>
      <c r="BA522">
        <v>522</v>
      </c>
      <c r="BB522">
        <v>1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7819.74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1</v>
      </c>
      <c r="BQ522">
        <v>7819.74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1</v>
      </c>
      <c r="CV522">
        <v>0</v>
      </c>
      <c r="CW522">
        <v>0</v>
      </c>
      <c r="CX522">
        <f>ROUND(Y522*Source!I780,7)</f>
        <v>0</v>
      </c>
      <c r="CY522">
        <f t="shared" si="178"/>
        <v>265.49</v>
      </c>
      <c r="CZ522">
        <f t="shared" si="179"/>
        <v>241.35</v>
      </c>
      <c r="DA522">
        <f t="shared" si="180"/>
        <v>1.1000000000000001</v>
      </c>
      <c r="DB522">
        <f t="shared" si="181"/>
        <v>7819.74</v>
      </c>
      <c r="DC522">
        <f t="shared" si="182"/>
        <v>0</v>
      </c>
      <c r="DD522" t="s">
        <v>3</v>
      </c>
      <c r="DE522" t="s">
        <v>3</v>
      </c>
      <c r="DF522">
        <f>ROUND(ROUND(AE522*AI522,2)*CX522,2)</f>
        <v>0</v>
      </c>
      <c r="DG522">
        <f t="shared" si="176"/>
        <v>0</v>
      </c>
      <c r="DH522">
        <f t="shared" si="174"/>
        <v>0</v>
      </c>
      <c r="DI522">
        <f t="shared" si="175"/>
        <v>0</v>
      </c>
      <c r="DJ522">
        <f t="shared" si="183"/>
        <v>0</v>
      </c>
      <c r="DK522">
        <v>0</v>
      </c>
      <c r="DL522" t="s">
        <v>3</v>
      </c>
      <c r="DM522">
        <v>0</v>
      </c>
      <c r="DN522" t="s">
        <v>3</v>
      </c>
      <c r="DO522">
        <v>0</v>
      </c>
    </row>
    <row r="523" spans="1:119" x14ac:dyDescent="0.2">
      <c r="A523">
        <f>ROW(Source!A780)</f>
        <v>780</v>
      </c>
      <c r="B523">
        <v>32945098</v>
      </c>
      <c r="C523">
        <v>32953667</v>
      </c>
      <c r="D523">
        <v>31912334</v>
      </c>
      <c r="E523">
        <v>1</v>
      </c>
      <c r="F523">
        <v>1</v>
      </c>
      <c r="G523">
        <v>1</v>
      </c>
      <c r="H523">
        <v>3</v>
      </c>
      <c r="I523" t="s">
        <v>869</v>
      </c>
      <c r="J523" t="s">
        <v>870</v>
      </c>
      <c r="K523" t="s">
        <v>871</v>
      </c>
      <c r="L523">
        <v>1348</v>
      </c>
      <c r="N523">
        <v>1009</v>
      </c>
      <c r="O523" t="s">
        <v>33</v>
      </c>
      <c r="P523" t="s">
        <v>33</v>
      </c>
      <c r="Q523">
        <v>1000</v>
      </c>
      <c r="W523">
        <v>0</v>
      </c>
      <c r="X523">
        <v>748819973</v>
      </c>
      <c r="Y523">
        <f t="shared" si="177"/>
        <v>4.13E-3</v>
      </c>
      <c r="AA523">
        <v>91223.01</v>
      </c>
      <c r="AB523">
        <v>0</v>
      </c>
      <c r="AC523">
        <v>0</v>
      </c>
      <c r="AD523">
        <v>0</v>
      </c>
      <c r="AE523">
        <v>91223.01</v>
      </c>
      <c r="AF523">
        <v>0</v>
      </c>
      <c r="AG523">
        <v>0</v>
      </c>
      <c r="AH523">
        <v>0</v>
      </c>
      <c r="AI523">
        <v>1</v>
      </c>
      <c r="AJ523">
        <v>1</v>
      </c>
      <c r="AK523">
        <v>1</v>
      </c>
      <c r="AL523">
        <v>1</v>
      </c>
      <c r="AM523">
        <v>-2</v>
      </c>
      <c r="AN523">
        <v>0</v>
      </c>
      <c r="AO523">
        <v>0</v>
      </c>
      <c r="AP523">
        <v>0</v>
      </c>
      <c r="AQ523">
        <v>1</v>
      </c>
      <c r="AR523">
        <v>0</v>
      </c>
      <c r="AS523" t="s">
        <v>3</v>
      </c>
      <c r="AT523">
        <v>4.13E-3</v>
      </c>
      <c r="AU523" t="s">
        <v>3</v>
      </c>
      <c r="AV523">
        <v>0</v>
      </c>
      <c r="AW523">
        <v>2</v>
      </c>
      <c r="AX523">
        <v>32953687</v>
      </c>
      <c r="AY523">
        <v>1</v>
      </c>
      <c r="AZ523">
        <v>0</v>
      </c>
      <c r="BA523">
        <v>523</v>
      </c>
      <c r="BB523">
        <v>1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376.75103129999997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1</v>
      </c>
      <c r="BQ523">
        <v>376.75103129999997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1</v>
      </c>
      <c r="CV523">
        <v>0</v>
      </c>
      <c r="CW523">
        <v>0</v>
      </c>
      <c r="CX523">
        <f>ROUND(Y523*Source!I780,7)</f>
        <v>0</v>
      </c>
      <c r="CY523">
        <f t="shared" si="178"/>
        <v>91223.01</v>
      </c>
      <c r="CZ523">
        <f t="shared" si="179"/>
        <v>91223.01</v>
      </c>
      <c r="DA523">
        <f t="shared" si="180"/>
        <v>1</v>
      </c>
      <c r="DB523">
        <f t="shared" si="181"/>
        <v>376.75</v>
      </c>
      <c r="DC523">
        <f t="shared" si="182"/>
        <v>0</v>
      </c>
      <c r="DD523" t="s">
        <v>3</v>
      </c>
      <c r="DE523" t="s">
        <v>3</v>
      </c>
      <c r="DF523">
        <f>ROUND(ROUND(AE523,2)*CX523,2)</f>
        <v>0</v>
      </c>
      <c r="DG523">
        <f t="shared" si="176"/>
        <v>0</v>
      </c>
      <c r="DH523">
        <f t="shared" si="174"/>
        <v>0</v>
      </c>
      <c r="DI523">
        <f t="shared" si="175"/>
        <v>0</v>
      </c>
      <c r="DJ523">
        <f t="shared" si="183"/>
        <v>0</v>
      </c>
      <c r="DK523">
        <v>1</v>
      </c>
      <c r="DL523" t="s">
        <v>3</v>
      </c>
      <c r="DM523">
        <v>0</v>
      </c>
      <c r="DN523" t="s">
        <v>3</v>
      </c>
      <c r="DO523">
        <v>0</v>
      </c>
    </row>
    <row r="524" spans="1:119" x14ac:dyDescent="0.2">
      <c r="A524">
        <f>ROW(Source!A780)</f>
        <v>780</v>
      </c>
      <c r="B524">
        <v>32945098</v>
      </c>
      <c r="C524">
        <v>32953667</v>
      </c>
      <c r="D524">
        <v>31839242</v>
      </c>
      <c r="E524">
        <v>114</v>
      </c>
      <c r="F524">
        <v>1</v>
      </c>
      <c r="G524">
        <v>1</v>
      </c>
      <c r="H524">
        <v>3</v>
      </c>
      <c r="I524" t="s">
        <v>248</v>
      </c>
      <c r="J524" t="s">
        <v>3</v>
      </c>
      <c r="K524" t="s">
        <v>249</v>
      </c>
      <c r="L524">
        <v>1346</v>
      </c>
      <c r="N524">
        <v>1009</v>
      </c>
      <c r="O524" t="s">
        <v>68</v>
      </c>
      <c r="P524" t="s">
        <v>68</v>
      </c>
      <c r="Q524">
        <v>1</v>
      </c>
      <c r="W524">
        <v>0</v>
      </c>
      <c r="X524">
        <v>553349952</v>
      </c>
      <c r="Y524">
        <f t="shared" si="177"/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1</v>
      </c>
      <c r="AJ524">
        <v>1</v>
      </c>
      <c r="AK524">
        <v>1</v>
      </c>
      <c r="AL524">
        <v>1</v>
      </c>
      <c r="AM524">
        <v>0</v>
      </c>
      <c r="AN524">
        <v>1</v>
      </c>
      <c r="AO524">
        <v>0</v>
      </c>
      <c r="AP524">
        <v>0</v>
      </c>
      <c r="AQ524">
        <v>0</v>
      </c>
      <c r="AR524">
        <v>0</v>
      </c>
      <c r="AS524" t="s">
        <v>3</v>
      </c>
      <c r="AT524">
        <v>0</v>
      </c>
      <c r="AU524" t="s">
        <v>3</v>
      </c>
      <c r="AV524">
        <v>0</v>
      </c>
      <c r="AW524">
        <v>2</v>
      </c>
      <c r="AX524">
        <v>32953688</v>
      </c>
      <c r="AY524">
        <v>1</v>
      </c>
      <c r="AZ524">
        <v>0</v>
      </c>
      <c r="BA524">
        <v>524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CV524">
        <v>0</v>
      </c>
      <c r="CW524">
        <v>0</v>
      </c>
      <c r="CX524">
        <f>ROUND(Y524*Source!I780,7)</f>
        <v>0</v>
      </c>
      <c r="CY524">
        <f t="shared" si="178"/>
        <v>0</v>
      </c>
      <c r="CZ524">
        <f t="shared" si="179"/>
        <v>0</v>
      </c>
      <c r="DA524">
        <f t="shared" si="180"/>
        <v>1</v>
      </c>
      <c r="DB524">
        <f t="shared" si="181"/>
        <v>0</v>
      </c>
      <c r="DC524">
        <f t="shared" si="182"/>
        <v>0</v>
      </c>
      <c r="DD524" t="s">
        <v>3</v>
      </c>
      <c r="DE524" t="s">
        <v>3</v>
      </c>
      <c r="DF524">
        <f>ROUND(ROUND(AE524,2)*CX524,2)</f>
        <v>0</v>
      </c>
      <c r="DG524">
        <f t="shared" si="176"/>
        <v>0</v>
      </c>
      <c r="DH524">
        <f t="shared" si="174"/>
        <v>0</v>
      </c>
      <c r="DI524">
        <f t="shared" si="175"/>
        <v>0</v>
      </c>
      <c r="DJ524">
        <f t="shared" si="183"/>
        <v>0</v>
      </c>
      <c r="DK524">
        <v>0</v>
      </c>
      <c r="DL524" t="s">
        <v>3</v>
      </c>
      <c r="DM524">
        <v>0</v>
      </c>
      <c r="DN524" t="s">
        <v>3</v>
      </c>
      <c r="DO524">
        <v>0</v>
      </c>
    </row>
    <row r="525" spans="1:119" x14ac:dyDescent="0.2">
      <c r="A525">
        <f>ROW(Source!A780)</f>
        <v>780</v>
      </c>
      <c r="B525">
        <v>32945098</v>
      </c>
      <c r="C525">
        <v>32953667</v>
      </c>
      <c r="D525">
        <v>31915088</v>
      </c>
      <c r="E525">
        <v>1</v>
      </c>
      <c r="F525">
        <v>1</v>
      </c>
      <c r="G525">
        <v>1</v>
      </c>
      <c r="H525">
        <v>3</v>
      </c>
      <c r="I525" t="s">
        <v>936</v>
      </c>
      <c r="J525" t="s">
        <v>937</v>
      </c>
      <c r="K525" t="s">
        <v>938</v>
      </c>
      <c r="L525">
        <v>1339</v>
      </c>
      <c r="N525">
        <v>1007</v>
      </c>
      <c r="O525" t="s">
        <v>639</v>
      </c>
      <c r="P525" t="s">
        <v>639</v>
      </c>
      <c r="Q525">
        <v>1</v>
      </c>
      <c r="W525">
        <v>0</v>
      </c>
      <c r="X525">
        <v>671638259</v>
      </c>
      <c r="Y525">
        <f t="shared" si="177"/>
        <v>0.105</v>
      </c>
      <c r="AA525">
        <v>4653.83</v>
      </c>
      <c r="AB525">
        <v>0</v>
      </c>
      <c r="AC525">
        <v>0</v>
      </c>
      <c r="AD525">
        <v>0</v>
      </c>
      <c r="AE525">
        <v>3878.19</v>
      </c>
      <c r="AF525">
        <v>0</v>
      </c>
      <c r="AG525">
        <v>0</v>
      </c>
      <c r="AH525">
        <v>0</v>
      </c>
      <c r="AI525">
        <v>1.2</v>
      </c>
      <c r="AJ525">
        <v>1</v>
      </c>
      <c r="AK525">
        <v>1</v>
      </c>
      <c r="AL525">
        <v>1</v>
      </c>
      <c r="AM525">
        <v>2</v>
      </c>
      <c r="AN525">
        <v>0</v>
      </c>
      <c r="AO525">
        <v>0</v>
      </c>
      <c r="AP525">
        <v>0</v>
      </c>
      <c r="AQ525">
        <v>1</v>
      </c>
      <c r="AR525">
        <v>0</v>
      </c>
      <c r="AS525" t="s">
        <v>3</v>
      </c>
      <c r="AT525">
        <v>0.105</v>
      </c>
      <c r="AU525" t="s">
        <v>3</v>
      </c>
      <c r="AV525">
        <v>0</v>
      </c>
      <c r="AW525">
        <v>2</v>
      </c>
      <c r="AX525">
        <v>32953689</v>
      </c>
      <c r="AY525">
        <v>1</v>
      </c>
      <c r="AZ525">
        <v>0</v>
      </c>
      <c r="BA525">
        <v>525</v>
      </c>
      <c r="BB525">
        <v>1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407.20994999999999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1</v>
      </c>
      <c r="BQ525">
        <v>407.20994999999999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1</v>
      </c>
      <c r="CV525">
        <v>0</v>
      </c>
      <c r="CW525">
        <v>0</v>
      </c>
      <c r="CX525">
        <f>ROUND(Y525*Source!I780,7)</f>
        <v>0</v>
      </c>
      <c r="CY525">
        <f t="shared" si="178"/>
        <v>4653.83</v>
      </c>
      <c r="CZ525">
        <f t="shared" si="179"/>
        <v>3878.19</v>
      </c>
      <c r="DA525">
        <f t="shared" si="180"/>
        <v>1.2</v>
      </c>
      <c r="DB525">
        <f t="shared" si="181"/>
        <v>407.21</v>
      </c>
      <c r="DC525">
        <f t="shared" si="182"/>
        <v>0</v>
      </c>
      <c r="DD525" t="s">
        <v>3</v>
      </c>
      <c r="DE525" t="s">
        <v>3</v>
      </c>
      <c r="DF525">
        <f>ROUND(ROUND(AE525*AI525,2)*CX525,2)</f>
        <v>0</v>
      </c>
      <c r="DG525">
        <f t="shared" si="176"/>
        <v>0</v>
      </c>
      <c r="DH525">
        <f t="shared" si="174"/>
        <v>0</v>
      </c>
      <c r="DI525">
        <f t="shared" si="175"/>
        <v>0</v>
      </c>
      <c r="DJ525">
        <f t="shared" si="183"/>
        <v>0</v>
      </c>
      <c r="DK525">
        <v>0</v>
      </c>
      <c r="DL525" t="s">
        <v>3</v>
      </c>
      <c r="DM525">
        <v>0</v>
      </c>
      <c r="DN525" t="s">
        <v>3</v>
      </c>
      <c r="DO525">
        <v>0</v>
      </c>
    </row>
    <row r="526" spans="1:119" x14ac:dyDescent="0.2">
      <c r="A526">
        <f>ROW(Source!A780)</f>
        <v>780</v>
      </c>
      <c r="B526">
        <v>32945098</v>
      </c>
      <c r="C526">
        <v>32953667</v>
      </c>
      <c r="D526">
        <v>31922244</v>
      </c>
      <c r="E526">
        <v>1</v>
      </c>
      <c r="F526">
        <v>1</v>
      </c>
      <c r="G526">
        <v>1</v>
      </c>
      <c r="H526">
        <v>3</v>
      </c>
      <c r="I526" t="s">
        <v>939</v>
      </c>
      <c r="J526" t="s">
        <v>940</v>
      </c>
      <c r="K526" t="s">
        <v>941</v>
      </c>
      <c r="L526">
        <v>1339</v>
      </c>
      <c r="N526">
        <v>1007</v>
      </c>
      <c r="O526" t="s">
        <v>639</v>
      </c>
      <c r="P526" t="s">
        <v>639</v>
      </c>
      <c r="Q526">
        <v>1</v>
      </c>
      <c r="W526">
        <v>0</v>
      </c>
      <c r="X526">
        <v>-845314982</v>
      </c>
      <c r="Y526">
        <f t="shared" si="177"/>
        <v>0.08</v>
      </c>
      <c r="AA526">
        <v>11182.97</v>
      </c>
      <c r="AB526">
        <v>0</v>
      </c>
      <c r="AC526">
        <v>0</v>
      </c>
      <c r="AD526">
        <v>0</v>
      </c>
      <c r="AE526">
        <v>5764.42</v>
      </c>
      <c r="AF526">
        <v>0</v>
      </c>
      <c r="AG526">
        <v>0</v>
      </c>
      <c r="AH526">
        <v>0</v>
      </c>
      <c r="AI526">
        <v>1.94</v>
      </c>
      <c r="AJ526">
        <v>1</v>
      </c>
      <c r="AK526">
        <v>1</v>
      </c>
      <c r="AL526">
        <v>1</v>
      </c>
      <c r="AM526">
        <v>2</v>
      </c>
      <c r="AN526">
        <v>0</v>
      </c>
      <c r="AO526">
        <v>0</v>
      </c>
      <c r="AP526">
        <v>0</v>
      </c>
      <c r="AQ526">
        <v>1</v>
      </c>
      <c r="AR526">
        <v>0</v>
      </c>
      <c r="AS526" t="s">
        <v>3</v>
      </c>
      <c r="AT526">
        <v>0.08</v>
      </c>
      <c r="AU526" t="s">
        <v>3</v>
      </c>
      <c r="AV526">
        <v>0</v>
      </c>
      <c r="AW526">
        <v>2</v>
      </c>
      <c r="AX526">
        <v>32953690</v>
      </c>
      <c r="AY526">
        <v>1</v>
      </c>
      <c r="AZ526">
        <v>0</v>
      </c>
      <c r="BA526">
        <v>526</v>
      </c>
      <c r="BB526">
        <v>1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461.15360000000004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1</v>
      </c>
      <c r="BQ526">
        <v>461.15360000000004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1</v>
      </c>
      <c r="CV526">
        <v>0</v>
      </c>
      <c r="CW526">
        <v>0</v>
      </c>
      <c r="CX526">
        <f>ROUND(Y526*Source!I780,7)</f>
        <v>0</v>
      </c>
      <c r="CY526">
        <f t="shared" si="178"/>
        <v>11182.97</v>
      </c>
      <c r="CZ526">
        <f t="shared" si="179"/>
        <v>5764.42</v>
      </c>
      <c r="DA526">
        <f t="shared" si="180"/>
        <v>1.94</v>
      </c>
      <c r="DB526">
        <f t="shared" si="181"/>
        <v>461.15</v>
      </c>
      <c r="DC526">
        <f t="shared" si="182"/>
        <v>0</v>
      </c>
      <c r="DD526" t="s">
        <v>3</v>
      </c>
      <c r="DE526" t="s">
        <v>3</v>
      </c>
      <c r="DF526">
        <f>ROUND(ROUND(AE526*AI526,2)*CX526,2)</f>
        <v>0</v>
      </c>
      <c r="DG526">
        <f t="shared" si="176"/>
        <v>0</v>
      </c>
      <c r="DH526">
        <f t="shared" si="174"/>
        <v>0</v>
      </c>
      <c r="DI526">
        <f t="shared" si="175"/>
        <v>0</v>
      </c>
      <c r="DJ526">
        <f t="shared" si="183"/>
        <v>0</v>
      </c>
      <c r="DK526">
        <v>0</v>
      </c>
      <c r="DL526" t="s">
        <v>3</v>
      </c>
      <c r="DM526">
        <v>0</v>
      </c>
      <c r="DN526" t="s">
        <v>3</v>
      </c>
      <c r="DO526">
        <v>0</v>
      </c>
    </row>
    <row r="527" spans="1:119" x14ac:dyDescent="0.2">
      <c r="A527">
        <f>ROW(Source!A780)</f>
        <v>780</v>
      </c>
      <c r="B527">
        <v>32945098</v>
      </c>
      <c r="C527">
        <v>32953667</v>
      </c>
      <c r="D527">
        <v>31841482</v>
      </c>
      <c r="E527">
        <v>114</v>
      </c>
      <c r="F527">
        <v>1</v>
      </c>
      <c r="G527">
        <v>1</v>
      </c>
      <c r="H527">
        <v>3</v>
      </c>
      <c r="I527" t="s">
        <v>251</v>
      </c>
      <c r="J527" t="s">
        <v>3</v>
      </c>
      <c r="K527" t="s">
        <v>252</v>
      </c>
      <c r="L527">
        <v>1327</v>
      </c>
      <c r="N527">
        <v>1005</v>
      </c>
      <c r="O527" t="s">
        <v>64</v>
      </c>
      <c r="P527" t="s">
        <v>64</v>
      </c>
      <c r="Q527">
        <v>1</v>
      </c>
      <c r="W527">
        <v>0</v>
      </c>
      <c r="X527">
        <v>-732808487</v>
      </c>
      <c r="Y527">
        <f t="shared" si="177"/>
        <v>100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1</v>
      </c>
      <c r="AJ527">
        <v>1</v>
      </c>
      <c r="AK527">
        <v>1</v>
      </c>
      <c r="AL527">
        <v>1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 t="s">
        <v>3</v>
      </c>
      <c r="AT527">
        <v>100</v>
      </c>
      <c r="AU527" t="s">
        <v>3</v>
      </c>
      <c r="AV527">
        <v>0</v>
      </c>
      <c r="AW527">
        <v>2</v>
      </c>
      <c r="AX527">
        <v>32953691</v>
      </c>
      <c r="AY527">
        <v>1</v>
      </c>
      <c r="AZ527">
        <v>0</v>
      </c>
      <c r="BA527">
        <v>527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CV527">
        <v>0</v>
      </c>
      <c r="CW527">
        <v>0</v>
      </c>
      <c r="CX527">
        <f>ROUND(Y527*Source!I780,7)</f>
        <v>0</v>
      </c>
      <c r="CY527">
        <f t="shared" si="178"/>
        <v>0</v>
      </c>
      <c r="CZ527">
        <f t="shared" si="179"/>
        <v>0</v>
      </c>
      <c r="DA527">
        <f t="shared" si="180"/>
        <v>1</v>
      </c>
      <c r="DB527">
        <f t="shared" si="181"/>
        <v>0</v>
      </c>
      <c r="DC527">
        <f t="shared" si="182"/>
        <v>0</v>
      </c>
      <c r="DD527" t="s">
        <v>3</v>
      </c>
      <c r="DE527" t="s">
        <v>3</v>
      </c>
      <c r="DF527">
        <f t="shared" ref="DF527:DF553" si="184">ROUND(ROUND(AE527,2)*CX527,2)</f>
        <v>0</v>
      </c>
      <c r="DG527">
        <f t="shared" si="176"/>
        <v>0</v>
      </c>
      <c r="DH527">
        <f t="shared" si="174"/>
        <v>0</v>
      </c>
      <c r="DI527">
        <f t="shared" si="175"/>
        <v>0</v>
      </c>
      <c r="DJ527">
        <f t="shared" si="183"/>
        <v>0</v>
      </c>
      <c r="DK527">
        <v>0</v>
      </c>
      <c r="DL527" t="s">
        <v>3</v>
      </c>
      <c r="DM527">
        <v>0</v>
      </c>
      <c r="DN527" t="s">
        <v>3</v>
      </c>
      <c r="DO527">
        <v>0</v>
      </c>
    </row>
    <row r="528" spans="1:119" x14ac:dyDescent="0.2">
      <c r="A528">
        <f>ROW(Source!A820)</f>
        <v>820</v>
      </c>
      <c r="B528">
        <v>32945098</v>
      </c>
      <c r="C528">
        <v>32953696</v>
      </c>
      <c r="D528">
        <v>25847973</v>
      </c>
      <c r="E528">
        <v>112</v>
      </c>
      <c r="F528">
        <v>1</v>
      </c>
      <c r="G528">
        <v>1</v>
      </c>
      <c r="H528">
        <v>1</v>
      </c>
      <c r="I528" t="s">
        <v>846</v>
      </c>
      <c r="J528" t="s">
        <v>3</v>
      </c>
      <c r="K528" t="s">
        <v>847</v>
      </c>
      <c r="L528">
        <v>1191</v>
      </c>
      <c r="N528">
        <v>1013</v>
      </c>
      <c r="O528" t="s">
        <v>848</v>
      </c>
      <c r="P528" t="s">
        <v>848</v>
      </c>
      <c r="Q528">
        <v>1</v>
      </c>
      <c r="W528">
        <v>0</v>
      </c>
      <c r="X528">
        <v>370475345</v>
      </c>
      <c r="Y528">
        <f t="shared" si="177"/>
        <v>17.8</v>
      </c>
      <c r="AA528">
        <v>0</v>
      </c>
      <c r="AB528">
        <v>0</v>
      </c>
      <c r="AC528">
        <v>0</v>
      </c>
      <c r="AD528">
        <v>398.99</v>
      </c>
      <c r="AE528">
        <v>0</v>
      </c>
      <c r="AF528">
        <v>0</v>
      </c>
      <c r="AG528">
        <v>0</v>
      </c>
      <c r="AH528">
        <v>398.99</v>
      </c>
      <c r="AI528">
        <v>1</v>
      </c>
      <c r="AJ528">
        <v>1</v>
      </c>
      <c r="AK528">
        <v>1</v>
      </c>
      <c r="AL528">
        <v>1</v>
      </c>
      <c r="AM528">
        <v>-2</v>
      </c>
      <c r="AN528">
        <v>0</v>
      </c>
      <c r="AO528">
        <v>0</v>
      </c>
      <c r="AP528">
        <v>0</v>
      </c>
      <c r="AQ528">
        <v>1</v>
      </c>
      <c r="AR528">
        <v>0</v>
      </c>
      <c r="AS528" t="s">
        <v>3</v>
      </c>
      <c r="AT528">
        <v>17.8</v>
      </c>
      <c r="AU528" t="s">
        <v>3</v>
      </c>
      <c r="AV528">
        <v>1</v>
      </c>
      <c r="AW528">
        <v>2</v>
      </c>
      <c r="AX528">
        <v>32953698</v>
      </c>
      <c r="AY528">
        <v>2</v>
      </c>
      <c r="AZ528">
        <v>131072</v>
      </c>
      <c r="BA528">
        <v>528</v>
      </c>
      <c r="BB528">
        <v>1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7102.0220000000008</v>
      </c>
      <c r="BN528">
        <v>17.8</v>
      </c>
      <c r="BO528">
        <v>0</v>
      </c>
      <c r="BP528">
        <v>1</v>
      </c>
      <c r="BQ528">
        <v>0</v>
      </c>
      <c r="BR528">
        <v>0</v>
      </c>
      <c r="BS528">
        <v>0</v>
      </c>
      <c r="BT528">
        <v>7102.0220000000008</v>
      </c>
      <c r="BU528">
        <v>17.8</v>
      </c>
      <c r="BV528">
        <v>0</v>
      </c>
      <c r="BW528">
        <v>1</v>
      </c>
      <c r="CU528">
        <f>ROUND(AT528*Source!I820*AH528*AL528,2)</f>
        <v>0</v>
      </c>
      <c r="CV528">
        <f>ROUND(Y528*Source!I820,7)</f>
        <v>0</v>
      </c>
      <c r="CW528">
        <v>0</v>
      </c>
      <c r="CX528">
        <f>ROUND(Y528*Source!I820,7)</f>
        <v>0</v>
      </c>
      <c r="CY528">
        <f>AD528</f>
        <v>398.99</v>
      </c>
      <c r="CZ528">
        <f>AH528</f>
        <v>398.99</v>
      </c>
      <c r="DA528">
        <f>AL528</f>
        <v>1</v>
      </c>
      <c r="DB528">
        <f t="shared" si="181"/>
        <v>7102.02</v>
      </c>
      <c r="DC528">
        <f t="shared" si="182"/>
        <v>0</v>
      </c>
      <c r="DD528" t="s">
        <v>3</v>
      </c>
      <c r="DE528" t="s">
        <v>3</v>
      </c>
      <c r="DF528">
        <f t="shared" si="184"/>
        <v>0</v>
      </c>
      <c r="DG528">
        <f t="shared" si="176"/>
        <v>0</v>
      </c>
      <c r="DH528">
        <f t="shared" si="174"/>
        <v>0</v>
      </c>
      <c r="DI528">
        <f t="shared" si="175"/>
        <v>0</v>
      </c>
      <c r="DJ528">
        <f>DI528</f>
        <v>0</v>
      </c>
      <c r="DK528">
        <v>1</v>
      </c>
      <c r="DL528" t="s">
        <v>3</v>
      </c>
      <c r="DM528">
        <v>0</v>
      </c>
      <c r="DN528" t="s">
        <v>3</v>
      </c>
      <c r="DO528">
        <v>0</v>
      </c>
    </row>
    <row r="529" spans="1:119" x14ac:dyDescent="0.2">
      <c r="A529">
        <f>ROW(Source!A821)</f>
        <v>821</v>
      </c>
      <c r="B529">
        <v>32945098</v>
      </c>
      <c r="C529">
        <v>32953699</v>
      </c>
      <c r="D529">
        <v>25847992</v>
      </c>
      <c r="E529">
        <v>112</v>
      </c>
      <c r="F529">
        <v>1</v>
      </c>
      <c r="G529">
        <v>1</v>
      </c>
      <c r="H529">
        <v>1</v>
      </c>
      <c r="I529" t="s">
        <v>856</v>
      </c>
      <c r="J529" t="s">
        <v>3</v>
      </c>
      <c r="K529" t="s">
        <v>857</v>
      </c>
      <c r="L529">
        <v>1191</v>
      </c>
      <c r="N529">
        <v>1013</v>
      </c>
      <c r="O529" t="s">
        <v>848</v>
      </c>
      <c r="P529" t="s">
        <v>848</v>
      </c>
      <c r="Q529">
        <v>1</v>
      </c>
      <c r="W529">
        <v>0</v>
      </c>
      <c r="X529">
        <v>-1833565283</v>
      </c>
      <c r="Y529">
        <f>(AT529*ROUND(1.15,7))</f>
        <v>43.400999999999996</v>
      </c>
      <c r="AA529">
        <v>0</v>
      </c>
      <c r="AB529">
        <v>0</v>
      </c>
      <c r="AC529">
        <v>0</v>
      </c>
      <c r="AD529">
        <v>435.6</v>
      </c>
      <c r="AE529">
        <v>0</v>
      </c>
      <c r="AF529">
        <v>0</v>
      </c>
      <c r="AG529">
        <v>0</v>
      </c>
      <c r="AH529">
        <v>435.6</v>
      </c>
      <c r="AI529">
        <v>1</v>
      </c>
      <c r="AJ529">
        <v>1</v>
      </c>
      <c r="AK529">
        <v>1</v>
      </c>
      <c r="AL529">
        <v>1</v>
      </c>
      <c r="AM529">
        <v>-2</v>
      </c>
      <c r="AN529">
        <v>0</v>
      </c>
      <c r="AO529">
        <v>0</v>
      </c>
      <c r="AP529">
        <v>1</v>
      </c>
      <c r="AQ529">
        <v>1</v>
      </c>
      <c r="AR529">
        <v>0</v>
      </c>
      <c r="AS529" t="s">
        <v>3</v>
      </c>
      <c r="AT529">
        <v>37.74</v>
      </c>
      <c r="AU529" t="s">
        <v>521</v>
      </c>
      <c r="AV529">
        <v>1</v>
      </c>
      <c r="AW529">
        <v>2</v>
      </c>
      <c r="AX529">
        <v>32953708</v>
      </c>
      <c r="AY529">
        <v>2</v>
      </c>
      <c r="AZ529">
        <v>131072</v>
      </c>
      <c r="BA529">
        <v>529</v>
      </c>
      <c r="BB529">
        <v>1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16439.544000000002</v>
      </c>
      <c r="BN529">
        <v>37.74</v>
      </c>
      <c r="BO529">
        <v>0</v>
      </c>
      <c r="BP529">
        <v>1</v>
      </c>
      <c r="BQ529">
        <v>0</v>
      </c>
      <c r="BR529">
        <v>0</v>
      </c>
      <c r="BS529">
        <v>0</v>
      </c>
      <c r="BT529">
        <v>18905.475599999998</v>
      </c>
      <c r="BU529">
        <v>43.400999999999996</v>
      </c>
      <c r="BV529">
        <v>0</v>
      </c>
      <c r="BW529">
        <v>1</v>
      </c>
      <c r="CU529">
        <f>ROUND(AT529*Source!I821*AH529*AL529,2)</f>
        <v>0</v>
      </c>
      <c r="CV529">
        <f>ROUND(Y529*Source!I821,7)</f>
        <v>0</v>
      </c>
      <c r="CW529">
        <v>0</v>
      </c>
      <c r="CX529">
        <f>ROUND(Y529*Source!I821,7)</f>
        <v>0</v>
      </c>
      <c r="CY529">
        <f>AD529</f>
        <v>435.6</v>
      </c>
      <c r="CZ529">
        <f>AH529</f>
        <v>435.6</v>
      </c>
      <c r="DA529">
        <f>AL529</f>
        <v>1</v>
      </c>
      <c r="DB529">
        <f>ROUND((ROUND(AT529*CZ529,2)*ROUND(1.15,7)),6)</f>
        <v>18905.471000000001</v>
      </c>
      <c r="DC529">
        <f>ROUND((ROUND(AT529*AG529,2)*ROUND(1.15,7)),6)</f>
        <v>0</v>
      </c>
      <c r="DD529" t="s">
        <v>3</v>
      </c>
      <c r="DE529" t="s">
        <v>3</v>
      </c>
      <c r="DF529">
        <f t="shared" si="184"/>
        <v>0</v>
      </c>
      <c r="DG529">
        <f t="shared" si="176"/>
        <v>0</v>
      </c>
      <c r="DH529">
        <f t="shared" si="174"/>
        <v>0</v>
      </c>
      <c r="DI529">
        <f t="shared" si="175"/>
        <v>0</v>
      </c>
      <c r="DJ529">
        <f>DI529</f>
        <v>0</v>
      </c>
      <c r="DK529">
        <v>1</v>
      </c>
      <c r="DL529" t="s">
        <v>3</v>
      </c>
      <c r="DM529">
        <v>0</v>
      </c>
      <c r="DN529" t="s">
        <v>3</v>
      </c>
      <c r="DO529">
        <v>0</v>
      </c>
    </row>
    <row r="530" spans="1:119" x14ac:dyDescent="0.2">
      <c r="A530">
        <f>ROW(Source!A821)</f>
        <v>821</v>
      </c>
      <c r="B530">
        <v>32945098</v>
      </c>
      <c r="C530">
        <v>32953699</v>
      </c>
      <c r="D530">
        <v>25847946</v>
      </c>
      <c r="E530">
        <v>112</v>
      </c>
      <c r="F530">
        <v>1</v>
      </c>
      <c r="G530">
        <v>1</v>
      </c>
      <c r="H530">
        <v>1</v>
      </c>
      <c r="I530" t="s">
        <v>849</v>
      </c>
      <c r="J530" t="s">
        <v>3</v>
      </c>
      <c r="K530" t="s">
        <v>850</v>
      </c>
      <c r="L530">
        <v>1191</v>
      </c>
      <c r="N530">
        <v>1013</v>
      </c>
      <c r="O530" t="s">
        <v>848</v>
      </c>
      <c r="P530" t="s">
        <v>848</v>
      </c>
      <c r="Q530">
        <v>1</v>
      </c>
      <c r="W530">
        <v>0</v>
      </c>
      <c r="X530">
        <v>-1417349443</v>
      </c>
      <c r="Y530">
        <f>(AT530*ROUND(1.25,7))</f>
        <v>1.2375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1</v>
      </c>
      <c r="AJ530">
        <v>1</v>
      </c>
      <c r="AK530">
        <v>1</v>
      </c>
      <c r="AL530">
        <v>1</v>
      </c>
      <c r="AM530">
        <v>-2</v>
      </c>
      <c r="AN530">
        <v>0</v>
      </c>
      <c r="AO530">
        <v>0</v>
      </c>
      <c r="AP530">
        <v>1</v>
      </c>
      <c r="AQ530">
        <v>1</v>
      </c>
      <c r="AR530">
        <v>0</v>
      </c>
      <c r="AS530" t="s">
        <v>3</v>
      </c>
      <c r="AT530">
        <v>0.99</v>
      </c>
      <c r="AU530" t="s">
        <v>520</v>
      </c>
      <c r="AV530">
        <v>2</v>
      </c>
      <c r="AW530">
        <v>2</v>
      </c>
      <c r="AX530">
        <v>32953709</v>
      </c>
      <c r="AY530">
        <v>1</v>
      </c>
      <c r="AZ530">
        <v>0</v>
      </c>
      <c r="BA530">
        <v>530</v>
      </c>
      <c r="BB530">
        <v>1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0</v>
      </c>
      <c r="BU530">
        <v>0</v>
      </c>
      <c r="BV530">
        <v>0</v>
      </c>
      <c r="BW530">
        <v>0</v>
      </c>
      <c r="CV530">
        <v>0</v>
      </c>
      <c r="CW530">
        <v>0</v>
      </c>
      <c r="CX530">
        <f>ROUND(Y530*Source!I821,7)</f>
        <v>0</v>
      </c>
      <c r="CY530">
        <f>AD530</f>
        <v>0</v>
      </c>
      <c r="CZ530">
        <f>AH530</f>
        <v>0</v>
      </c>
      <c r="DA530">
        <f>AL530</f>
        <v>1</v>
      </c>
      <c r="DB530">
        <f>ROUND((ROUND(AT530*CZ530,2)*ROUND(1.25,7)),6)</f>
        <v>0</v>
      </c>
      <c r="DC530">
        <f>ROUND((ROUND(AT530*AG530,2)*ROUND(1.25,7)),6)</f>
        <v>0</v>
      </c>
      <c r="DD530" t="s">
        <v>3</v>
      </c>
      <c r="DE530" t="s">
        <v>3</v>
      </c>
      <c r="DF530">
        <f t="shared" si="184"/>
        <v>0</v>
      </c>
      <c r="DG530">
        <f t="shared" si="176"/>
        <v>0</v>
      </c>
      <c r="DH530">
        <f t="shared" si="174"/>
        <v>0</v>
      </c>
      <c r="DI530">
        <f t="shared" si="175"/>
        <v>0</v>
      </c>
      <c r="DJ530">
        <f>DI530</f>
        <v>0</v>
      </c>
      <c r="DK530">
        <v>0</v>
      </c>
      <c r="DL530" t="s">
        <v>3</v>
      </c>
      <c r="DM530">
        <v>0</v>
      </c>
      <c r="DN530" t="s">
        <v>3</v>
      </c>
      <c r="DO530">
        <v>0</v>
      </c>
    </row>
    <row r="531" spans="1:119" x14ac:dyDescent="0.2">
      <c r="A531">
        <f>ROW(Source!A821)</f>
        <v>821</v>
      </c>
      <c r="B531">
        <v>32945098</v>
      </c>
      <c r="C531">
        <v>32953699</v>
      </c>
      <c r="D531">
        <v>30529096</v>
      </c>
      <c r="E531">
        <v>1</v>
      </c>
      <c r="F531">
        <v>1</v>
      </c>
      <c r="G531">
        <v>1</v>
      </c>
      <c r="H531">
        <v>2</v>
      </c>
      <c r="I531" t="s">
        <v>944</v>
      </c>
      <c r="J531" t="s">
        <v>945</v>
      </c>
      <c r="K531" t="s">
        <v>946</v>
      </c>
      <c r="L531">
        <v>1368</v>
      </c>
      <c r="N531">
        <v>1011</v>
      </c>
      <c r="O531" t="s">
        <v>854</v>
      </c>
      <c r="P531" t="s">
        <v>854</v>
      </c>
      <c r="Q531">
        <v>1</v>
      </c>
      <c r="W531">
        <v>0</v>
      </c>
      <c r="X531">
        <v>-318968462</v>
      </c>
      <c r="Y531">
        <f>(AT531*ROUND(1.25,7))</f>
        <v>2.5000000000000001E-2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1</v>
      </c>
      <c r="AJ531">
        <v>1</v>
      </c>
      <c r="AK531">
        <v>1</v>
      </c>
      <c r="AL531">
        <v>1</v>
      </c>
      <c r="AM531">
        <v>0</v>
      </c>
      <c r="AN531">
        <v>0</v>
      </c>
      <c r="AO531">
        <v>0</v>
      </c>
      <c r="AP531">
        <v>1</v>
      </c>
      <c r="AQ531">
        <v>1</v>
      </c>
      <c r="AR531">
        <v>0</v>
      </c>
      <c r="AS531" t="s">
        <v>3</v>
      </c>
      <c r="AT531">
        <v>0.02</v>
      </c>
      <c r="AU531" t="s">
        <v>520</v>
      </c>
      <c r="AV531">
        <v>1</v>
      </c>
      <c r="AW531">
        <v>2</v>
      </c>
      <c r="AX531">
        <v>32953710</v>
      </c>
      <c r="AY531">
        <v>1</v>
      </c>
      <c r="AZ531">
        <v>0</v>
      </c>
      <c r="BA531">
        <v>531</v>
      </c>
      <c r="BB531">
        <v>1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0.02</v>
      </c>
      <c r="BP531">
        <v>1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2.5000000000000001E-2</v>
      </c>
      <c r="BW531">
        <v>1</v>
      </c>
      <c r="CV531">
        <v>0</v>
      </c>
      <c r="CW531">
        <f>ROUND(Y531*Source!I821*DO531,7)</f>
        <v>0</v>
      </c>
      <c r="CX531">
        <f>ROUND(Y531*Source!I821,7)</f>
        <v>0</v>
      </c>
      <c r="CY531">
        <f>AB531</f>
        <v>0</v>
      </c>
      <c r="CZ531">
        <f>AF531</f>
        <v>0</v>
      </c>
      <c r="DA531">
        <f>AJ531</f>
        <v>1</v>
      </c>
      <c r="DB531">
        <f>ROUND((ROUND(AT531*CZ531,2)*ROUND(1.25,7)),6)</f>
        <v>0</v>
      </c>
      <c r="DC531">
        <f>ROUND((ROUND(AT531*AG531,2)*ROUND(1.25,7)),6)</f>
        <v>0</v>
      </c>
      <c r="DD531" t="s">
        <v>3</v>
      </c>
      <c r="DE531" t="s">
        <v>3</v>
      </c>
      <c r="DF531">
        <f t="shared" si="184"/>
        <v>0</v>
      </c>
      <c r="DG531">
        <f t="shared" si="176"/>
        <v>0</v>
      </c>
      <c r="DH531">
        <f t="shared" si="174"/>
        <v>0</v>
      </c>
      <c r="DI531">
        <f t="shared" si="175"/>
        <v>0</v>
      </c>
      <c r="DJ531">
        <f>DG531+DH531</f>
        <v>0</v>
      </c>
      <c r="DK531">
        <v>0</v>
      </c>
      <c r="DL531" t="s">
        <v>947</v>
      </c>
      <c r="DM531">
        <v>5</v>
      </c>
      <c r="DN531" t="s">
        <v>848</v>
      </c>
      <c r="DO531">
        <v>1</v>
      </c>
    </row>
    <row r="532" spans="1:119" x14ac:dyDescent="0.2">
      <c r="A532">
        <f>ROW(Source!A821)</f>
        <v>821</v>
      </c>
      <c r="B532">
        <v>32945098</v>
      </c>
      <c r="C532">
        <v>32953699</v>
      </c>
      <c r="D532">
        <v>30529126</v>
      </c>
      <c r="E532">
        <v>1</v>
      </c>
      <c r="F532">
        <v>1</v>
      </c>
      <c r="G532">
        <v>1</v>
      </c>
      <c r="H532">
        <v>2</v>
      </c>
      <c r="I532" t="s">
        <v>851</v>
      </c>
      <c r="J532" t="s">
        <v>852</v>
      </c>
      <c r="K532" t="s">
        <v>853</v>
      </c>
      <c r="L532">
        <v>1368</v>
      </c>
      <c r="N532">
        <v>1011</v>
      </c>
      <c r="O532" t="s">
        <v>854</v>
      </c>
      <c r="P532" t="s">
        <v>854</v>
      </c>
      <c r="Q532">
        <v>1</v>
      </c>
      <c r="W532">
        <v>0</v>
      </c>
      <c r="X532">
        <v>-989791600</v>
      </c>
      <c r="Y532">
        <f>(AT532*ROUND(1.25,7))</f>
        <v>0.27500000000000002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1</v>
      </c>
      <c r="AJ532">
        <v>1</v>
      </c>
      <c r="AK532">
        <v>1</v>
      </c>
      <c r="AL532">
        <v>1</v>
      </c>
      <c r="AM532">
        <v>0</v>
      </c>
      <c r="AN532">
        <v>0</v>
      </c>
      <c r="AO532">
        <v>0</v>
      </c>
      <c r="AP532">
        <v>1</v>
      </c>
      <c r="AQ532">
        <v>1</v>
      </c>
      <c r="AR532">
        <v>0</v>
      </c>
      <c r="AS532" t="s">
        <v>3</v>
      </c>
      <c r="AT532">
        <v>0.22</v>
      </c>
      <c r="AU532" t="s">
        <v>520</v>
      </c>
      <c r="AV532">
        <v>1</v>
      </c>
      <c r="AW532">
        <v>2</v>
      </c>
      <c r="AX532">
        <v>32953711</v>
      </c>
      <c r="AY532">
        <v>1</v>
      </c>
      <c r="AZ532">
        <v>0</v>
      </c>
      <c r="BA532">
        <v>532</v>
      </c>
      <c r="BB532">
        <v>1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0.22</v>
      </c>
      <c r="BP532">
        <v>1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0.27500000000000002</v>
      </c>
      <c r="BW532">
        <v>1</v>
      </c>
      <c r="CV532">
        <v>0</v>
      </c>
      <c r="CW532">
        <f>ROUND(Y532*Source!I821*DO532,7)</f>
        <v>0</v>
      </c>
      <c r="CX532">
        <f>ROUND(Y532*Source!I821,7)</f>
        <v>0</v>
      </c>
      <c r="CY532">
        <f>AB532</f>
        <v>0</v>
      </c>
      <c r="CZ532">
        <f>AF532</f>
        <v>0</v>
      </c>
      <c r="DA532">
        <f>AJ532</f>
        <v>1</v>
      </c>
      <c r="DB532">
        <f>ROUND((ROUND(AT532*CZ532,2)*ROUND(1.25,7)),6)</f>
        <v>0</v>
      </c>
      <c r="DC532">
        <f>ROUND((ROUND(AT532*AG532,2)*ROUND(1.25,7)),6)</f>
        <v>0</v>
      </c>
      <c r="DD532" t="s">
        <v>3</v>
      </c>
      <c r="DE532" t="s">
        <v>3</v>
      </c>
      <c r="DF532">
        <f t="shared" si="184"/>
        <v>0</v>
      </c>
      <c r="DG532">
        <f t="shared" si="176"/>
        <v>0</v>
      </c>
      <c r="DH532">
        <f t="shared" si="174"/>
        <v>0</v>
      </c>
      <c r="DI532">
        <f t="shared" si="175"/>
        <v>0</v>
      </c>
      <c r="DJ532">
        <f>DG532+DH532</f>
        <v>0</v>
      </c>
      <c r="DK532">
        <v>0</v>
      </c>
      <c r="DL532" t="s">
        <v>855</v>
      </c>
      <c r="DM532">
        <v>3</v>
      </c>
      <c r="DN532" t="s">
        <v>848</v>
      </c>
      <c r="DO532">
        <v>1</v>
      </c>
    </row>
    <row r="533" spans="1:119" x14ac:dyDescent="0.2">
      <c r="A533">
        <f>ROW(Source!A821)</f>
        <v>821</v>
      </c>
      <c r="B533">
        <v>32945098</v>
      </c>
      <c r="C533">
        <v>32953699</v>
      </c>
      <c r="D533">
        <v>30529230</v>
      </c>
      <c r="E533">
        <v>1</v>
      </c>
      <c r="F533">
        <v>1</v>
      </c>
      <c r="G533">
        <v>1</v>
      </c>
      <c r="H533">
        <v>2</v>
      </c>
      <c r="I533" t="s">
        <v>948</v>
      </c>
      <c r="J533" t="s">
        <v>949</v>
      </c>
      <c r="K533" t="s">
        <v>950</v>
      </c>
      <c r="L533">
        <v>1368</v>
      </c>
      <c r="N533">
        <v>1011</v>
      </c>
      <c r="O533" t="s">
        <v>854</v>
      </c>
      <c r="P533" t="s">
        <v>854</v>
      </c>
      <c r="Q533">
        <v>1</v>
      </c>
      <c r="W533">
        <v>0</v>
      </c>
      <c r="X533">
        <v>-21182267</v>
      </c>
      <c r="Y533">
        <f>(AT533*ROUND(1.25,7))</f>
        <v>0.9375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1</v>
      </c>
      <c r="AJ533">
        <v>1</v>
      </c>
      <c r="AK533">
        <v>1</v>
      </c>
      <c r="AL533">
        <v>1</v>
      </c>
      <c r="AM533">
        <v>0</v>
      </c>
      <c r="AN533">
        <v>0</v>
      </c>
      <c r="AO533">
        <v>0</v>
      </c>
      <c r="AP533">
        <v>1</v>
      </c>
      <c r="AQ533">
        <v>1</v>
      </c>
      <c r="AR533">
        <v>0</v>
      </c>
      <c r="AS533" t="s">
        <v>3</v>
      </c>
      <c r="AT533">
        <v>0.75</v>
      </c>
      <c r="AU533" t="s">
        <v>520</v>
      </c>
      <c r="AV533">
        <v>1</v>
      </c>
      <c r="AW533">
        <v>2</v>
      </c>
      <c r="AX533">
        <v>32953712</v>
      </c>
      <c r="AY533">
        <v>1</v>
      </c>
      <c r="AZ533">
        <v>0</v>
      </c>
      <c r="BA533">
        <v>533</v>
      </c>
      <c r="BB533">
        <v>1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0.75</v>
      </c>
      <c r="BP533">
        <v>1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0.9375</v>
      </c>
      <c r="BW533">
        <v>1</v>
      </c>
      <c r="CV533">
        <v>0</v>
      </c>
      <c r="CW533">
        <f>ROUND(Y533*Source!I821*DO533,7)</f>
        <v>0</v>
      </c>
      <c r="CX533">
        <f>ROUND(Y533*Source!I821,7)</f>
        <v>0</v>
      </c>
      <c r="CY533">
        <f>AB533</f>
        <v>0</v>
      </c>
      <c r="CZ533">
        <f>AF533</f>
        <v>0</v>
      </c>
      <c r="DA533">
        <f>AJ533</f>
        <v>1</v>
      </c>
      <c r="DB533">
        <f>ROUND((ROUND(AT533*CZ533,2)*ROUND(1.25,7)),6)</f>
        <v>0</v>
      </c>
      <c r="DC533">
        <f>ROUND((ROUND(AT533*AG533,2)*ROUND(1.25,7)),6)</f>
        <v>0</v>
      </c>
      <c r="DD533" t="s">
        <v>3</v>
      </c>
      <c r="DE533" t="s">
        <v>3</v>
      </c>
      <c r="DF533">
        <f t="shared" si="184"/>
        <v>0</v>
      </c>
      <c r="DG533">
        <f t="shared" si="176"/>
        <v>0</v>
      </c>
      <c r="DH533">
        <f t="shared" si="174"/>
        <v>0</v>
      </c>
      <c r="DI533">
        <f t="shared" si="175"/>
        <v>0</v>
      </c>
      <c r="DJ533">
        <f>DG533+DH533</f>
        <v>0</v>
      </c>
      <c r="DK533">
        <v>0</v>
      </c>
      <c r="DL533" t="s">
        <v>855</v>
      </c>
      <c r="DM533">
        <v>3</v>
      </c>
      <c r="DN533" t="s">
        <v>848</v>
      </c>
      <c r="DO533">
        <v>1</v>
      </c>
    </row>
    <row r="534" spans="1:119" x14ac:dyDescent="0.2">
      <c r="A534">
        <f>ROW(Source!A821)</f>
        <v>821</v>
      </c>
      <c r="B534">
        <v>32945098</v>
      </c>
      <c r="C534">
        <v>32953699</v>
      </c>
      <c r="D534">
        <v>30481840</v>
      </c>
      <c r="E534">
        <v>1</v>
      </c>
      <c r="F534">
        <v>1</v>
      </c>
      <c r="G534">
        <v>1</v>
      </c>
      <c r="H534">
        <v>3</v>
      </c>
      <c r="I534" t="s">
        <v>951</v>
      </c>
      <c r="J534" t="s">
        <v>952</v>
      </c>
      <c r="K534" t="s">
        <v>953</v>
      </c>
      <c r="L534">
        <v>1339</v>
      </c>
      <c r="N534">
        <v>1007</v>
      </c>
      <c r="O534" t="s">
        <v>639</v>
      </c>
      <c r="P534" t="s">
        <v>639</v>
      </c>
      <c r="Q534">
        <v>1</v>
      </c>
      <c r="W534">
        <v>0</v>
      </c>
      <c r="X534">
        <v>-2108704274</v>
      </c>
      <c r="Y534">
        <f>AT534</f>
        <v>0.54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1</v>
      </c>
      <c r="AJ534">
        <v>1</v>
      </c>
      <c r="AK534">
        <v>1</v>
      </c>
      <c r="AL534">
        <v>1</v>
      </c>
      <c r="AM534">
        <v>0</v>
      </c>
      <c r="AN534">
        <v>0</v>
      </c>
      <c r="AO534">
        <v>0</v>
      </c>
      <c r="AP534">
        <v>0</v>
      </c>
      <c r="AQ534">
        <v>1</v>
      </c>
      <c r="AR534">
        <v>0</v>
      </c>
      <c r="AS534" t="s">
        <v>3</v>
      </c>
      <c r="AT534">
        <v>0.54</v>
      </c>
      <c r="AU534" t="s">
        <v>3</v>
      </c>
      <c r="AV534">
        <v>0</v>
      </c>
      <c r="AW534">
        <v>2</v>
      </c>
      <c r="AX534">
        <v>32953713</v>
      </c>
      <c r="AY534">
        <v>1</v>
      </c>
      <c r="AZ534">
        <v>0</v>
      </c>
      <c r="BA534">
        <v>534</v>
      </c>
      <c r="BB534">
        <v>1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CV534">
        <v>0</v>
      </c>
      <c r="CW534">
        <v>0</v>
      </c>
      <c r="CX534">
        <f>ROUND(Y534*Source!I821,7)</f>
        <v>0</v>
      </c>
      <c r="CY534">
        <f>AA534</f>
        <v>0</v>
      </c>
      <c r="CZ534">
        <f>AE534</f>
        <v>0</v>
      </c>
      <c r="DA534">
        <f>AI534</f>
        <v>1</v>
      </c>
      <c r="DB534">
        <f>ROUND(ROUND(AT534*CZ534,2),6)</f>
        <v>0</v>
      </c>
      <c r="DC534">
        <f>ROUND(ROUND(AT534*AG534,2),6)</f>
        <v>0</v>
      </c>
      <c r="DD534" t="s">
        <v>3</v>
      </c>
      <c r="DE534" t="s">
        <v>3</v>
      </c>
      <c r="DF534">
        <f t="shared" si="184"/>
        <v>0</v>
      </c>
      <c r="DG534">
        <f t="shared" si="176"/>
        <v>0</v>
      </c>
      <c r="DH534">
        <f t="shared" si="174"/>
        <v>0</v>
      </c>
      <c r="DI534">
        <f t="shared" si="175"/>
        <v>0</v>
      </c>
      <c r="DJ534">
        <f>DF534</f>
        <v>0</v>
      </c>
      <c r="DK534">
        <v>0</v>
      </c>
      <c r="DL534" t="s">
        <v>3</v>
      </c>
      <c r="DM534">
        <v>0</v>
      </c>
      <c r="DN534" t="s">
        <v>3</v>
      </c>
      <c r="DO534">
        <v>0</v>
      </c>
    </row>
    <row r="535" spans="1:119" x14ac:dyDescent="0.2">
      <c r="A535">
        <f>ROW(Source!A821)</f>
        <v>821</v>
      </c>
      <c r="B535">
        <v>32945098</v>
      </c>
      <c r="C535">
        <v>32953699</v>
      </c>
      <c r="D535">
        <v>30412301</v>
      </c>
      <c r="E535">
        <v>112</v>
      </c>
      <c r="F535">
        <v>1</v>
      </c>
      <c r="G535">
        <v>1</v>
      </c>
      <c r="H535">
        <v>3</v>
      </c>
      <c r="I535" t="s">
        <v>282</v>
      </c>
      <c r="J535" t="s">
        <v>3</v>
      </c>
      <c r="K535" t="s">
        <v>283</v>
      </c>
      <c r="L535">
        <v>1348</v>
      </c>
      <c r="N535">
        <v>1009</v>
      </c>
      <c r="O535" t="s">
        <v>33</v>
      </c>
      <c r="P535" t="s">
        <v>33</v>
      </c>
      <c r="Q535">
        <v>1000</v>
      </c>
      <c r="W535">
        <v>0</v>
      </c>
      <c r="X535">
        <v>1880203204</v>
      </c>
      <c r="Y535">
        <f>AT535</f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1</v>
      </c>
      <c r="AJ535">
        <v>1</v>
      </c>
      <c r="AK535">
        <v>1</v>
      </c>
      <c r="AL535">
        <v>1</v>
      </c>
      <c r="AM535">
        <v>0</v>
      </c>
      <c r="AN535">
        <v>1</v>
      </c>
      <c r="AO535">
        <v>0</v>
      </c>
      <c r="AP535">
        <v>0</v>
      </c>
      <c r="AQ535">
        <v>0</v>
      </c>
      <c r="AR535">
        <v>0</v>
      </c>
      <c r="AS535" t="s">
        <v>3</v>
      </c>
      <c r="AT535">
        <v>0</v>
      </c>
      <c r="AU535" t="s">
        <v>3</v>
      </c>
      <c r="AV535">
        <v>0</v>
      </c>
      <c r="AW535">
        <v>2</v>
      </c>
      <c r="AX535">
        <v>32953714</v>
      </c>
      <c r="AY535">
        <v>1</v>
      </c>
      <c r="AZ535">
        <v>0</v>
      </c>
      <c r="BA535">
        <v>535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0</v>
      </c>
      <c r="BW535">
        <v>0</v>
      </c>
      <c r="CV535">
        <v>0</v>
      </c>
      <c r="CW535">
        <v>0</v>
      </c>
      <c r="CX535">
        <f>ROUND(Y535*Source!I821,7)</f>
        <v>0</v>
      </c>
      <c r="CY535">
        <f>AA535</f>
        <v>0</v>
      </c>
      <c r="CZ535">
        <f>AE535</f>
        <v>0</v>
      </c>
      <c r="DA535">
        <f>AI535</f>
        <v>1</v>
      </c>
      <c r="DB535">
        <f>ROUND(ROUND(AT535*CZ535,2),6)</f>
        <v>0</v>
      </c>
      <c r="DC535">
        <f>ROUND(ROUND(AT535*AG535,2),6)</f>
        <v>0</v>
      </c>
      <c r="DD535" t="s">
        <v>3</v>
      </c>
      <c r="DE535" t="s">
        <v>3</v>
      </c>
      <c r="DF535">
        <f t="shared" si="184"/>
        <v>0</v>
      </c>
      <c r="DG535">
        <f t="shared" si="176"/>
        <v>0</v>
      </c>
      <c r="DH535">
        <f t="shared" si="174"/>
        <v>0</v>
      </c>
      <c r="DI535">
        <f t="shared" si="175"/>
        <v>0</v>
      </c>
      <c r="DJ535">
        <f>DF535</f>
        <v>0</v>
      </c>
      <c r="DK535">
        <v>0</v>
      </c>
      <c r="DL535" t="s">
        <v>3</v>
      </c>
      <c r="DM535">
        <v>0</v>
      </c>
      <c r="DN535" t="s">
        <v>3</v>
      </c>
      <c r="DO535">
        <v>0</v>
      </c>
    </row>
    <row r="536" spans="1:119" x14ac:dyDescent="0.2">
      <c r="A536">
        <f>ROW(Source!A821)</f>
        <v>821</v>
      </c>
      <c r="B536">
        <v>32945098</v>
      </c>
      <c r="C536">
        <v>32953699</v>
      </c>
      <c r="D536">
        <v>30414724</v>
      </c>
      <c r="E536">
        <v>112</v>
      </c>
      <c r="F536">
        <v>1</v>
      </c>
      <c r="G536">
        <v>1</v>
      </c>
      <c r="H536">
        <v>3</v>
      </c>
      <c r="I536" t="s">
        <v>285</v>
      </c>
      <c r="J536" t="s">
        <v>3</v>
      </c>
      <c r="K536" t="s">
        <v>191</v>
      </c>
      <c r="L536">
        <v>1348</v>
      </c>
      <c r="N536">
        <v>1009</v>
      </c>
      <c r="O536" t="s">
        <v>33</v>
      </c>
      <c r="P536" t="s">
        <v>33</v>
      </c>
      <c r="Q536">
        <v>1000</v>
      </c>
      <c r="W536">
        <v>0</v>
      </c>
      <c r="X536">
        <v>-1212923053</v>
      </c>
      <c r="Y536">
        <f>AT536</f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1</v>
      </c>
      <c r="AJ536">
        <v>1</v>
      </c>
      <c r="AK536">
        <v>1</v>
      </c>
      <c r="AL536">
        <v>1</v>
      </c>
      <c r="AM536">
        <v>0</v>
      </c>
      <c r="AN536">
        <v>1</v>
      </c>
      <c r="AO536">
        <v>0</v>
      </c>
      <c r="AP536">
        <v>0</v>
      </c>
      <c r="AQ536">
        <v>0</v>
      </c>
      <c r="AR536">
        <v>0</v>
      </c>
      <c r="AS536" t="s">
        <v>3</v>
      </c>
      <c r="AT536">
        <v>0</v>
      </c>
      <c r="AU536" t="s">
        <v>3</v>
      </c>
      <c r="AV536">
        <v>0</v>
      </c>
      <c r="AW536">
        <v>2</v>
      </c>
      <c r="AX536">
        <v>32953715</v>
      </c>
      <c r="AY536">
        <v>1</v>
      </c>
      <c r="AZ536">
        <v>0</v>
      </c>
      <c r="BA536">
        <v>536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0</v>
      </c>
      <c r="BU536">
        <v>0</v>
      </c>
      <c r="BV536">
        <v>0</v>
      </c>
      <c r="BW536">
        <v>0</v>
      </c>
      <c r="CV536">
        <v>0</v>
      </c>
      <c r="CW536">
        <v>0</v>
      </c>
      <c r="CX536">
        <f>ROUND(Y536*Source!I821,7)</f>
        <v>0</v>
      </c>
      <c r="CY536">
        <f>AA536</f>
        <v>0</v>
      </c>
      <c r="CZ536">
        <f>AE536</f>
        <v>0</v>
      </c>
      <c r="DA536">
        <f>AI536</f>
        <v>1</v>
      </c>
      <c r="DB536">
        <f>ROUND(ROUND(AT536*CZ536,2),6)</f>
        <v>0</v>
      </c>
      <c r="DC536">
        <f>ROUND(ROUND(AT536*AG536,2),6)</f>
        <v>0</v>
      </c>
      <c r="DD536" t="s">
        <v>3</v>
      </c>
      <c r="DE536" t="s">
        <v>3</v>
      </c>
      <c r="DF536">
        <f t="shared" si="184"/>
        <v>0</v>
      </c>
      <c r="DG536">
        <f t="shared" si="176"/>
        <v>0</v>
      </c>
      <c r="DH536">
        <f t="shared" si="174"/>
        <v>0</v>
      </c>
      <c r="DI536">
        <f t="shared" si="175"/>
        <v>0</v>
      </c>
      <c r="DJ536">
        <f>DF536</f>
        <v>0</v>
      </c>
      <c r="DK536">
        <v>0</v>
      </c>
      <c r="DL536" t="s">
        <v>3</v>
      </c>
      <c r="DM536">
        <v>0</v>
      </c>
      <c r="DN536" t="s">
        <v>3</v>
      </c>
      <c r="DO536">
        <v>0</v>
      </c>
    </row>
    <row r="537" spans="1:119" x14ac:dyDescent="0.2">
      <c r="A537">
        <f>ROW(Source!A826)</f>
        <v>826</v>
      </c>
      <c r="B537">
        <v>32945098</v>
      </c>
      <c r="C537">
        <v>32953720</v>
      </c>
      <c r="D537">
        <v>25847998</v>
      </c>
      <c r="E537">
        <v>112</v>
      </c>
      <c r="F537">
        <v>1</v>
      </c>
      <c r="G537">
        <v>1</v>
      </c>
      <c r="H537">
        <v>1</v>
      </c>
      <c r="I537" t="s">
        <v>960</v>
      </c>
      <c r="J537" t="s">
        <v>3</v>
      </c>
      <c r="K537" t="s">
        <v>961</v>
      </c>
      <c r="L537">
        <v>1191</v>
      </c>
      <c r="N537">
        <v>1013</v>
      </c>
      <c r="O537" t="s">
        <v>848</v>
      </c>
      <c r="P537" t="s">
        <v>848</v>
      </c>
      <c r="Q537">
        <v>1</v>
      </c>
      <c r="W537">
        <v>0</v>
      </c>
      <c r="X537">
        <v>32079103</v>
      </c>
      <c r="Y537">
        <f>(AT537*ROUND(1.15,7))</f>
        <v>45.97699999999999</v>
      </c>
      <c r="AA537">
        <v>0</v>
      </c>
      <c r="AB537">
        <v>0</v>
      </c>
      <c r="AC537">
        <v>0</v>
      </c>
      <c r="AD537">
        <v>452.07</v>
      </c>
      <c r="AE537">
        <v>0</v>
      </c>
      <c r="AF537">
        <v>0</v>
      </c>
      <c r="AG537">
        <v>0</v>
      </c>
      <c r="AH537">
        <v>452.07</v>
      </c>
      <c r="AI537">
        <v>1</v>
      </c>
      <c r="AJ537">
        <v>1</v>
      </c>
      <c r="AK537">
        <v>1</v>
      </c>
      <c r="AL537">
        <v>1</v>
      </c>
      <c r="AM537">
        <v>-2</v>
      </c>
      <c r="AN537">
        <v>0</v>
      </c>
      <c r="AO537">
        <v>0</v>
      </c>
      <c r="AP537">
        <v>1</v>
      </c>
      <c r="AQ537">
        <v>1</v>
      </c>
      <c r="AR537">
        <v>0</v>
      </c>
      <c r="AS537" t="s">
        <v>3</v>
      </c>
      <c r="AT537">
        <v>39.979999999999997</v>
      </c>
      <c r="AU537" t="s">
        <v>521</v>
      </c>
      <c r="AV537">
        <v>1</v>
      </c>
      <c r="AW537">
        <v>2</v>
      </c>
      <c r="AX537">
        <v>32953730</v>
      </c>
      <c r="AY537">
        <v>2</v>
      </c>
      <c r="AZ537">
        <v>131072</v>
      </c>
      <c r="BA537">
        <v>537</v>
      </c>
      <c r="BB537">
        <v>1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18073.758599999997</v>
      </c>
      <c r="BN537">
        <v>39.979999999999997</v>
      </c>
      <c r="BO537">
        <v>0</v>
      </c>
      <c r="BP537">
        <v>1</v>
      </c>
      <c r="BQ537">
        <v>0</v>
      </c>
      <c r="BR537">
        <v>0</v>
      </c>
      <c r="BS537">
        <v>0</v>
      </c>
      <c r="BT537">
        <v>20784.822389999994</v>
      </c>
      <c r="BU537">
        <v>45.97699999999999</v>
      </c>
      <c r="BV537">
        <v>0</v>
      </c>
      <c r="BW537">
        <v>1</v>
      </c>
      <c r="CU537">
        <f>ROUND(AT537*Source!I826*AH537*AL537,2)</f>
        <v>0</v>
      </c>
      <c r="CV537">
        <f>ROUND(Y537*Source!I826,7)</f>
        <v>0</v>
      </c>
      <c r="CW537">
        <v>0</v>
      </c>
      <c r="CX537">
        <f>ROUND(Y537*Source!I826,7)</f>
        <v>0</v>
      </c>
      <c r="CY537">
        <f>AD537</f>
        <v>452.07</v>
      </c>
      <c r="CZ537">
        <f>AH537</f>
        <v>452.07</v>
      </c>
      <c r="DA537">
        <f>AL537</f>
        <v>1</v>
      </c>
      <c r="DB537">
        <f>ROUND((ROUND(AT537*CZ537,2)*ROUND(1.15,7)),6)</f>
        <v>20784.824000000001</v>
      </c>
      <c r="DC537">
        <f>ROUND((ROUND(AT537*AG537,2)*ROUND(1.15,7)),6)</f>
        <v>0</v>
      </c>
      <c r="DD537" t="s">
        <v>3</v>
      </c>
      <c r="DE537" t="s">
        <v>3</v>
      </c>
      <c r="DF537">
        <f t="shared" si="184"/>
        <v>0</v>
      </c>
      <c r="DG537">
        <f t="shared" si="176"/>
        <v>0</v>
      </c>
      <c r="DH537">
        <f t="shared" si="174"/>
        <v>0</v>
      </c>
      <c r="DI537">
        <f t="shared" si="175"/>
        <v>0</v>
      </c>
      <c r="DJ537">
        <f>DI537</f>
        <v>0</v>
      </c>
      <c r="DK537">
        <v>1</v>
      </c>
      <c r="DL537" t="s">
        <v>3</v>
      </c>
      <c r="DM537">
        <v>0</v>
      </c>
      <c r="DN537" t="s">
        <v>3</v>
      </c>
      <c r="DO537">
        <v>0</v>
      </c>
    </row>
    <row r="538" spans="1:119" x14ac:dyDescent="0.2">
      <c r="A538">
        <f>ROW(Source!A826)</f>
        <v>826</v>
      </c>
      <c r="B538">
        <v>32945098</v>
      </c>
      <c r="C538">
        <v>32953720</v>
      </c>
      <c r="D538">
        <v>25847946</v>
      </c>
      <c r="E538">
        <v>112</v>
      </c>
      <c r="F538">
        <v>1</v>
      </c>
      <c r="G538">
        <v>1</v>
      </c>
      <c r="H538">
        <v>1</v>
      </c>
      <c r="I538" t="s">
        <v>849</v>
      </c>
      <c r="J538" t="s">
        <v>3</v>
      </c>
      <c r="K538" t="s">
        <v>850</v>
      </c>
      <c r="L538">
        <v>1191</v>
      </c>
      <c r="N538">
        <v>1013</v>
      </c>
      <c r="O538" t="s">
        <v>848</v>
      </c>
      <c r="P538" t="s">
        <v>848</v>
      </c>
      <c r="Q538">
        <v>1</v>
      </c>
      <c r="W538">
        <v>0</v>
      </c>
      <c r="X538">
        <v>-1417349443</v>
      </c>
      <c r="Y538">
        <f>(AT538*ROUND(1.25,7))</f>
        <v>0.13750000000000001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1</v>
      </c>
      <c r="AJ538">
        <v>1</v>
      </c>
      <c r="AK538">
        <v>1</v>
      </c>
      <c r="AL538">
        <v>1</v>
      </c>
      <c r="AM538">
        <v>-2</v>
      </c>
      <c r="AN538">
        <v>0</v>
      </c>
      <c r="AO538">
        <v>0</v>
      </c>
      <c r="AP538">
        <v>1</v>
      </c>
      <c r="AQ538">
        <v>1</v>
      </c>
      <c r="AR538">
        <v>0</v>
      </c>
      <c r="AS538" t="s">
        <v>3</v>
      </c>
      <c r="AT538">
        <v>0.11</v>
      </c>
      <c r="AU538" t="s">
        <v>520</v>
      </c>
      <c r="AV538">
        <v>2</v>
      </c>
      <c r="AW538">
        <v>2</v>
      </c>
      <c r="AX538">
        <v>32953731</v>
      </c>
      <c r="AY538">
        <v>1</v>
      </c>
      <c r="AZ538">
        <v>0</v>
      </c>
      <c r="BA538">
        <v>538</v>
      </c>
      <c r="BB538">
        <v>1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0</v>
      </c>
      <c r="BV538">
        <v>0</v>
      </c>
      <c r="BW538">
        <v>0</v>
      </c>
      <c r="CV538">
        <v>0</v>
      </c>
      <c r="CW538">
        <v>0</v>
      </c>
      <c r="CX538">
        <f>ROUND(Y538*Source!I826,7)</f>
        <v>0</v>
      </c>
      <c r="CY538">
        <f>AD538</f>
        <v>0</v>
      </c>
      <c r="CZ538">
        <f>AH538</f>
        <v>0</v>
      </c>
      <c r="DA538">
        <f>AL538</f>
        <v>1</v>
      </c>
      <c r="DB538">
        <f>ROUND((ROUND(AT538*CZ538,2)*ROUND(1.25,7)),6)</f>
        <v>0</v>
      </c>
      <c r="DC538">
        <f>ROUND((ROUND(AT538*AG538,2)*ROUND(1.25,7)),6)</f>
        <v>0</v>
      </c>
      <c r="DD538" t="s">
        <v>3</v>
      </c>
      <c r="DE538" t="s">
        <v>3</v>
      </c>
      <c r="DF538">
        <f t="shared" si="184"/>
        <v>0</v>
      </c>
      <c r="DG538">
        <f t="shared" si="176"/>
        <v>0</v>
      </c>
      <c r="DH538">
        <f t="shared" si="174"/>
        <v>0</v>
      </c>
      <c r="DI538">
        <f t="shared" si="175"/>
        <v>0</v>
      </c>
      <c r="DJ538">
        <f>DI538</f>
        <v>0</v>
      </c>
      <c r="DK538">
        <v>0</v>
      </c>
      <c r="DL538" t="s">
        <v>3</v>
      </c>
      <c r="DM538">
        <v>0</v>
      </c>
      <c r="DN538" t="s">
        <v>3</v>
      </c>
      <c r="DO538">
        <v>0</v>
      </c>
    </row>
    <row r="539" spans="1:119" x14ac:dyDescent="0.2">
      <c r="A539">
        <f>ROW(Source!A826)</f>
        <v>826</v>
      </c>
      <c r="B539">
        <v>32945098</v>
      </c>
      <c r="C539">
        <v>32953720</v>
      </c>
      <c r="D539">
        <v>30529124</v>
      </c>
      <c r="E539">
        <v>1</v>
      </c>
      <c r="F539">
        <v>1</v>
      </c>
      <c r="G539">
        <v>1</v>
      </c>
      <c r="H539">
        <v>2</v>
      </c>
      <c r="I539" t="s">
        <v>905</v>
      </c>
      <c r="J539" t="s">
        <v>906</v>
      </c>
      <c r="K539" t="s">
        <v>907</v>
      </c>
      <c r="L539">
        <v>1368</v>
      </c>
      <c r="N539">
        <v>1011</v>
      </c>
      <c r="O539" t="s">
        <v>854</v>
      </c>
      <c r="P539" t="s">
        <v>854</v>
      </c>
      <c r="Q539">
        <v>1</v>
      </c>
      <c r="W539">
        <v>0</v>
      </c>
      <c r="X539">
        <v>-1362334293</v>
      </c>
      <c r="Y539">
        <f>(AT539*ROUND(1.25,7))</f>
        <v>1.2500000000000001E-2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1</v>
      </c>
      <c r="AJ539">
        <v>1</v>
      </c>
      <c r="AK539">
        <v>1</v>
      </c>
      <c r="AL539">
        <v>1</v>
      </c>
      <c r="AM539">
        <v>0</v>
      </c>
      <c r="AN539">
        <v>0</v>
      </c>
      <c r="AO539">
        <v>0</v>
      </c>
      <c r="AP539">
        <v>1</v>
      </c>
      <c r="AQ539">
        <v>1</v>
      </c>
      <c r="AR539">
        <v>0</v>
      </c>
      <c r="AS539" t="s">
        <v>3</v>
      </c>
      <c r="AT539">
        <v>0.01</v>
      </c>
      <c r="AU539" t="s">
        <v>520</v>
      </c>
      <c r="AV539">
        <v>1</v>
      </c>
      <c r="AW539">
        <v>2</v>
      </c>
      <c r="AX539">
        <v>32953732</v>
      </c>
      <c r="AY539">
        <v>1</v>
      </c>
      <c r="AZ539">
        <v>0</v>
      </c>
      <c r="BA539">
        <v>539</v>
      </c>
      <c r="BB539">
        <v>1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0</v>
      </c>
      <c r="BO539">
        <v>0.01</v>
      </c>
      <c r="BP539">
        <v>1</v>
      </c>
      <c r="BQ539">
        <v>0</v>
      </c>
      <c r="BR539">
        <v>0</v>
      </c>
      <c r="BS539">
        <v>0</v>
      </c>
      <c r="BT539">
        <v>0</v>
      </c>
      <c r="BU539">
        <v>0</v>
      </c>
      <c r="BV539">
        <v>1.2500000000000001E-2</v>
      </c>
      <c r="BW539">
        <v>1</v>
      </c>
      <c r="CV539">
        <v>0</v>
      </c>
      <c r="CW539">
        <f>ROUND(Y539*Source!I826*DO539,7)</f>
        <v>0</v>
      </c>
      <c r="CX539">
        <f>ROUND(Y539*Source!I826,7)</f>
        <v>0</v>
      </c>
      <c r="CY539">
        <f>AB539</f>
        <v>0</v>
      </c>
      <c r="CZ539">
        <f>AF539</f>
        <v>0</v>
      </c>
      <c r="DA539">
        <f>AJ539</f>
        <v>1</v>
      </c>
      <c r="DB539">
        <f>ROUND((ROUND(AT539*CZ539,2)*ROUND(1.25,7)),6)</f>
        <v>0</v>
      </c>
      <c r="DC539">
        <f>ROUND((ROUND(AT539*AG539,2)*ROUND(1.25,7)),6)</f>
        <v>0</v>
      </c>
      <c r="DD539" t="s">
        <v>3</v>
      </c>
      <c r="DE539" t="s">
        <v>3</v>
      </c>
      <c r="DF539">
        <f t="shared" si="184"/>
        <v>0</v>
      </c>
      <c r="DG539">
        <f t="shared" si="176"/>
        <v>0</v>
      </c>
      <c r="DH539">
        <f t="shared" si="174"/>
        <v>0</v>
      </c>
      <c r="DI539">
        <f t="shared" si="175"/>
        <v>0</v>
      </c>
      <c r="DJ539">
        <f>DG539+DH539</f>
        <v>0</v>
      </c>
      <c r="DK539">
        <v>0</v>
      </c>
      <c r="DL539" t="s">
        <v>855</v>
      </c>
      <c r="DM539">
        <v>3</v>
      </c>
      <c r="DN539" t="s">
        <v>848</v>
      </c>
      <c r="DO539">
        <v>1</v>
      </c>
    </row>
    <row r="540" spans="1:119" x14ac:dyDescent="0.2">
      <c r="A540">
        <f>ROW(Source!A826)</f>
        <v>826</v>
      </c>
      <c r="B540">
        <v>32945098</v>
      </c>
      <c r="C540">
        <v>32953720</v>
      </c>
      <c r="D540">
        <v>30529825</v>
      </c>
      <c r="E540">
        <v>1</v>
      </c>
      <c r="F540">
        <v>1</v>
      </c>
      <c r="G540">
        <v>1</v>
      </c>
      <c r="H540">
        <v>2</v>
      </c>
      <c r="I540" t="s">
        <v>858</v>
      </c>
      <c r="J540" t="s">
        <v>859</v>
      </c>
      <c r="K540" t="s">
        <v>860</v>
      </c>
      <c r="L540">
        <v>1368</v>
      </c>
      <c r="N540">
        <v>1011</v>
      </c>
      <c r="O540" t="s">
        <v>854</v>
      </c>
      <c r="P540" t="s">
        <v>854</v>
      </c>
      <c r="Q540">
        <v>1</v>
      </c>
      <c r="W540">
        <v>0</v>
      </c>
      <c r="X540">
        <v>1032761012</v>
      </c>
      <c r="Y540">
        <f>(AT540*ROUND(1.25,7))</f>
        <v>0.125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1</v>
      </c>
      <c r="AJ540">
        <v>1</v>
      </c>
      <c r="AK540">
        <v>1</v>
      </c>
      <c r="AL540">
        <v>1</v>
      </c>
      <c r="AM540">
        <v>0</v>
      </c>
      <c r="AN540">
        <v>0</v>
      </c>
      <c r="AO540">
        <v>0</v>
      </c>
      <c r="AP540">
        <v>1</v>
      </c>
      <c r="AQ540">
        <v>1</v>
      </c>
      <c r="AR540">
        <v>0</v>
      </c>
      <c r="AS540" t="s">
        <v>3</v>
      </c>
      <c r="AT540">
        <v>0.1</v>
      </c>
      <c r="AU540" t="s">
        <v>520</v>
      </c>
      <c r="AV540">
        <v>1</v>
      </c>
      <c r="AW540">
        <v>2</v>
      </c>
      <c r="AX540">
        <v>32953733</v>
      </c>
      <c r="AY540">
        <v>1</v>
      </c>
      <c r="AZ540">
        <v>0</v>
      </c>
      <c r="BA540">
        <v>540</v>
      </c>
      <c r="BB540">
        <v>1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0.1</v>
      </c>
      <c r="BP540">
        <v>1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0.125</v>
      </c>
      <c r="BW540">
        <v>1</v>
      </c>
      <c r="CV540">
        <v>0</v>
      </c>
      <c r="CW540">
        <f>ROUND(Y540*Source!I826*DO540,7)</f>
        <v>0</v>
      </c>
      <c r="CX540">
        <f>ROUND(Y540*Source!I826,7)</f>
        <v>0</v>
      </c>
      <c r="CY540">
        <f>AB540</f>
        <v>0</v>
      </c>
      <c r="CZ540">
        <f>AF540</f>
        <v>0</v>
      </c>
      <c r="DA540">
        <f>AJ540</f>
        <v>1</v>
      </c>
      <c r="DB540">
        <f>ROUND((ROUND(AT540*CZ540,2)*ROUND(1.25,7)),6)</f>
        <v>0</v>
      </c>
      <c r="DC540">
        <f>ROUND((ROUND(AT540*AG540,2)*ROUND(1.25,7)),6)</f>
        <v>0</v>
      </c>
      <c r="DD540" t="s">
        <v>3</v>
      </c>
      <c r="DE540" t="s">
        <v>3</v>
      </c>
      <c r="DF540">
        <f t="shared" si="184"/>
        <v>0</v>
      </c>
      <c r="DG540">
        <f t="shared" si="176"/>
        <v>0</v>
      </c>
      <c r="DH540">
        <f t="shared" si="174"/>
        <v>0</v>
      </c>
      <c r="DI540">
        <f t="shared" si="175"/>
        <v>0</v>
      </c>
      <c r="DJ540">
        <f>DG540+DH540</f>
        <v>0</v>
      </c>
      <c r="DK540">
        <v>0</v>
      </c>
      <c r="DL540" t="s">
        <v>861</v>
      </c>
      <c r="DM540">
        <v>4</v>
      </c>
      <c r="DN540" t="s">
        <v>848</v>
      </c>
      <c r="DO540">
        <v>1</v>
      </c>
    </row>
    <row r="541" spans="1:119" x14ac:dyDescent="0.2">
      <c r="A541">
        <f>ROW(Source!A826)</f>
        <v>826</v>
      </c>
      <c r="B541">
        <v>32945098</v>
      </c>
      <c r="C541">
        <v>32953720</v>
      </c>
      <c r="D541">
        <v>30484041</v>
      </c>
      <c r="E541">
        <v>1</v>
      </c>
      <c r="F541">
        <v>1</v>
      </c>
      <c r="G541">
        <v>1</v>
      </c>
      <c r="H541">
        <v>3</v>
      </c>
      <c r="I541" t="s">
        <v>888</v>
      </c>
      <c r="J541" t="s">
        <v>889</v>
      </c>
      <c r="K541" t="s">
        <v>890</v>
      </c>
      <c r="L541">
        <v>1327</v>
      </c>
      <c r="N541">
        <v>1005</v>
      </c>
      <c r="O541" t="s">
        <v>64</v>
      </c>
      <c r="P541" t="s">
        <v>64</v>
      </c>
      <c r="Q541">
        <v>1</v>
      </c>
      <c r="W541">
        <v>0</v>
      </c>
      <c r="X541">
        <v>900772405</v>
      </c>
      <c r="Y541">
        <f t="shared" ref="Y541:Y553" si="185">AT541</f>
        <v>0.84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1</v>
      </c>
      <c r="AJ541">
        <v>1</v>
      </c>
      <c r="AK541">
        <v>1</v>
      </c>
      <c r="AL541">
        <v>1</v>
      </c>
      <c r="AM541">
        <v>0</v>
      </c>
      <c r="AN541">
        <v>0</v>
      </c>
      <c r="AO541">
        <v>0</v>
      </c>
      <c r="AP541">
        <v>0</v>
      </c>
      <c r="AQ541">
        <v>1</v>
      </c>
      <c r="AR541">
        <v>0</v>
      </c>
      <c r="AS541" t="s">
        <v>3</v>
      </c>
      <c r="AT541">
        <v>0.84</v>
      </c>
      <c r="AU541" t="s">
        <v>3</v>
      </c>
      <c r="AV541">
        <v>0</v>
      </c>
      <c r="AW541">
        <v>2</v>
      </c>
      <c r="AX541">
        <v>32953734</v>
      </c>
      <c r="AY541">
        <v>1</v>
      </c>
      <c r="AZ541">
        <v>0</v>
      </c>
      <c r="BA541">
        <v>541</v>
      </c>
      <c r="BB541">
        <v>1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CV541">
        <v>0</v>
      </c>
      <c r="CW541">
        <v>0</v>
      </c>
      <c r="CX541">
        <f>ROUND(Y541*Source!I826,7)</f>
        <v>0</v>
      </c>
      <c r="CY541">
        <f>AA541</f>
        <v>0</v>
      </c>
      <c r="CZ541">
        <f>AE541</f>
        <v>0</v>
      </c>
      <c r="DA541">
        <f>AI541</f>
        <v>1</v>
      </c>
      <c r="DB541">
        <f t="shared" ref="DB541:DB553" si="186">ROUND(ROUND(AT541*CZ541,2),6)</f>
        <v>0</v>
      </c>
      <c r="DC541">
        <f t="shared" ref="DC541:DC553" si="187">ROUND(ROUND(AT541*AG541,2),6)</f>
        <v>0</v>
      </c>
      <c r="DD541" t="s">
        <v>3</v>
      </c>
      <c r="DE541" t="s">
        <v>3</v>
      </c>
      <c r="DF541">
        <f t="shared" si="184"/>
        <v>0</v>
      </c>
      <c r="DG541">
        <f t="shared" si="176"/>
        <v>0</v>
      </c>
      <c r="DH541">
        <f t="shared" si="174"/>
        <v>0</v>
      </c>
      <c r="DI541">
        <f t="shared" si="175"/>
        <v>0</v>
      </c>
      <c r="DJ541">
        <f>DF541</f>
        <v>0</v>
      </c>
      <c r="DK541">
        <v>0</v>
      </c>
      <c r="DL541" t="s">
        <v>3</v>
      </c>
      <c r="DM541">
        <v>0</v>
      </c>
      <c r="DN541" t="s">
        <v>3</v>
      </c>
      <c r="DO541">
        <v>0</v>
      </c>
    </row>
    <row r="542" spans="1:119" x14ac:dyDescent="0.2">
      <c r="A542">
        <f>ROW(Source!A826)</f>
        <v>826</v>
      </c>
      <c r="B542">
        <v>32945098</v>
      </c>
      <c r="C542">
        <v>32953720</v>
      </c>
      <c r="D542">
        <v>30484388</v>
      </c>
      <c r="E542">
        <v>1</v>
      </c>
      <c r="F542">
        <v>1</v>
      </c>
      <c r="G542">
        <v>1</v>
      </c>
      <c r="H542">
        <v>3</v>
      </c>
      <c r="I542" t="s">
        <v>877</v>
      </c>
      <c r="J542" t="s">
        <v>878</v>
      </c>
      <c r="K542" t="s">
        <v>879</v>
      </c>
      <c r="L542">
        <v>1346</v>
      </c>
      <c r="N542">
        <v>1009</v>
      </c>
      <c r="O542" t="s">
        <v>68</v>
      </c>
      <c r="P542" t="s">
        <v>68</v>
      </c>
      <c r="Q542">
        <v>1</v>
      </c>
      <c r="W542">
        <v>0</v>
      </c>
      <c r="X542">
        <v>1826362753</v>
      </c>
      <c r="Y542">
        <f t="shared" si="185"/>
        <v>0.31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1</v>
      </c>
      <c r="AJ542">
        <v>1</v>
      </c>
      <c r="AK542">
        <v>1</v>
      </c>
      <c r="AL542">
        <v>1</v>
      </c>
      <c r="AM542">
        <v>0</v>
      </c>
      <c r="AN542">
        <v>0</v>
      </c>
      <c r="AO542">
        <v>0</v>
      </c>
      <c r="AP542">
        <v>0</v>
      </c>
      <c r="AQ542">
        <v>1</v>
      </c>
      <c r="AR542">
        <v>0</v>
      </c>
      <c r="AS542" t="s">
        <v>3</v>
      </c>
      <c r="AT542">
        <v>0.31</v>
      </c>
      <c r="AU542" t="s">
        <v>3</v>
      </c>
      <c r="AV542">
        <v>0</v>
      </c>
      <c r="AW542">
        <v>2</v>
      </c>
      <c r="AX542">
        <v>32953735</v>
      </c>
      <c r="AY542">
        <v>1</v>
      </c>
      <c r="AZ542">
        <v>0</v>
      </c>
      <c r="BA542">
        <v>542</v>
      </c>
      <c r="BB542">
        <v>1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0</v>
      </c>
      <c r="CV542">
        <v>0</v>
      </c>
      <c r="CW542">
        <v>0</v>
      </c>
      <c r="CX542">
        <f>ROUND(Y542*Source!I826,7)</f>
        <v>0</v>
      </c>
      <c r="CY542">
        <f>AA542</f>
        <v>0</v>
      </c>
      <c r="CZ542">
        <f>AE542</f>
        <v>0</v>
      </c>
      <c r="DA542">
        <f>AI542</f>
        <v>1</v>
      </c>
      <c r="DB542">
        <f t="shared" si="186"/>
        <v>0</v>
      </c>
      <c r="DC542">
        <f t="shared" si="187"/>
        <v>0</v>
      </c>
      <c r="DD542" t="s">
        <v>3</v>
      </c>
      <c r="DE542" t="s">
        <v>3</v>
      </c>
      <c r="DF542">
        <f t="shared" si="184"/>
        <v>0</v>
      </c>
      <c r="DG542">
        <f t="shared" si="176"/>
        <v>0</v>
      </c>
      <c r="DH542">
        <f t="shared" si="174"/>
        <v>0</v>
      </c>
      <c r="DI542">
        <f t="shared" si="175"/>
        <v>0</v>
      </c>
      <c r="DJ542">
        <f>DF542</f>
        <v>0</v>
      </c>
      <c r="DK542">
        <v>0</v>
      </c>
      <c r="DL542" t="s">
        <v>3</v>
      </c>
      <c r="DM542">
        <v>0</v>
      </c>
      <c r="DN542" t="s">
        <v>3</v>
      </c>
      <c r="DO542">
        <v>0</v>
      </c>
    </row>
    <row r="543" spans="1:119" x14ac:dyDescent="0.2">
      <c r="A543">
        <f>ROW(Source!A826)</f>
        <v>826</v>
      </c>
      <c r="B543">
        <v>32945098</v>
      </c>
      <c r="C543">
        <v>32953720</v>
      </c>
      <c r="D543">
        <v>30414685</v>
      </c>
      <c r="E543">
        <v>112</v>
      </c>
      <c r="F543">
        <v>1</v>
      </c>
      <c r="G543">
        <v>1</v>
      </c>
      <c r="H543">
        <v>3</v>
      </c>
      <c r="I543" t="s">
        <v>187</v>
      </c>
      <c r="J543" t="s">
        <v>3</v>
      </c>
      <c r="K543" t="s">
        <v>188</v>
      </c>
      <c r="L543">
        <v>1348</v>
      </c>
      <c r="N543">
        <v>1009</v>
      </c>
      <c r="O543" t="s">
        <v>33</v>
      </c>
      <c r="P543" t="s">
        <v>33</v>
      </c>
      <c r="Q543">
        <v>1000</v>
      </c>
      <c r="W543">
        <v>0</v>
      </c>
      <c r="X543">
        <v>1853111044</v>
      </c>
      <c r="Y543">
        <f t="shared" si="185"/>
        <v>3.3000000000000002E-2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1</v>
      </c>
      <c r="AJ543">
        <v>1</v>
      </c>
      <c r="AK543">
        <v>1</v>
      </c>
      <c r="AL543">
        <v>1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 t="s">
        <v>3</v>
      </c>
      <c r="AT543">
        <v>3.3000000000000002E-2</v>
      </c>
      <c r="AU543" t="s">
        <v>3</v>
      </c>
      <c r="AV543">
        <v>0</v>
      </c>
      <c r="AW543">
        <v>2</v>
      </c>
      <c r="AX543">
        <v>32953736</v>
      </c>
      <c r="AY543">
        <v>1</v>
      </c>
      <c r="AZ543">
        <v>0</v>
      </c>
      <c r="BA543">
        <v>543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CV543">
        <v>0</v>
      </c>
      <c r="CW543">
        <v>0</v>
      </c>
      <c r="CX543">
        <f>ROUND(Y543*Source!I826,7)</f>
        <v>0</v>
      </c>
      <c r="CY543">
        <f>AA543</f>
        <v>0</v>
      </c>
      <c r="CZ543">
        <f>AE543</f>
        <v>0</v>
      </c>
      <c r="DA543">
        <f>AI543</f>
        <v>1</v>
      </c>
      <c r="DB543">
        <f t="shared" si="186"/>
        <v>0</v>
      </c>
      <c r="DC543">
        <f t="shared" si="187"/>
        <v>0</v>
      </c>
      <c r="DD543" t="s">
        <v>3</v>
      </c>
      <c r="DE543" t="s">
        <v>3</v>
      </c>
      <c r="DF543">
        <f t="shared" si="184"/>
        <v>0</v>
      </c>
      <c r="DG543">
        <f t="shared" si="176"/>
        <v>0</v>
      </c>
      <c r="DH543">
        <f t="shared" si="174"/>
        <v>0</v>
      </c>
      <c r="DI543">
        <f t="shared" si="175"/>
        <v>0</v>
      </c>
      <c r="DJ543">
        <f>DF543</f>
        <v>0</v>
      </c>
      <c r="DK543">
        <v>0</v>
      </c>
      <c r="DL543" t="s">
        <v>3</v>
      </c>
      <c r="DM543">
        <v>0</v>
      </c>
      <c r="DN543" t="s">
        <v>3</v>
      </c>
      <c r="DO543">
        <v>0</v>
      </c>
    </row>
    <row r="544" spans="1:119" x14ac:dyDescent="0.2">
      <c r="A544">
        <f>ROW(Source!A826)</f>
        <v>826</v>
      </c>
      <c r="B544">
        <v>32945098</v>
      </c>
      <c r="C544">
        <v>32953720</v>
      </c>
      <c r="D544">
        <v>30414703</v>
      </c>
      <c r="E544">
        <v>112</v>
      </c>
      <c r="F544">
        <v>1</v>
      </c>
      <c r="G544">
        <v>1</v>
      </c>
      <c r="H544">
        <v>3</v>
      </c>
      <c r="I544" t="s">
        <v>190</v>
      </c>
      <c r="J544" t="s">
        <v>3</v>
      </c>
      <c r="K544" t="s">
        <v>191</v>
      </c>
      <c r="L544">
        <v>1348</v>
      </c>
      <c r="N544">
        <v>1009</v>
      </c>
      <c r="O544" t="s">
        <v>33</v>
      </c>
      <c r="P544" t="s">
        <v>33</v>
      </c>
      <c r="Q544">
        <v>1000</v>
      </c>
      <c r="W544">
        <v>0</v>
      </c>
      <c r="X544">
        <v>696686784</v>
      </c>
      <c r="Y544">
        <f t="shared" si="185"/>
        <v>2.1999999999999999E-2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1</v>
      </c>
      <c r="AJ544">
        <v>1</v>
      </c>
      <c r="AK544">
        <v>1</v>
      </c>
      <c r="AL544">
        <v>1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 t="s">
        <v>3</v>
      </c>
      <c r="AT544">
        <v>2.1999999999999999E-2</v>
      </c>
      <c r="AU544" t="s">
        <v>3</v>
      </c>
      <c r="AV544">
        <v>0</v>
      </c>
      <c r="AW544">
        <v>2</v>
      </c>
      <c r="AX544">
        <v>32953737</v>
      </c>
      <c r="AY544">
        <v>1</v>
      </c>
      <c r="AZ544">
        <v>0</v>
      </c>
      <c r="BA544">
        <v>544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CV544">
        <v>0</v>
      </c>
      <c r="CW544">
        <v>0</v>
      </c>
      <c r="CX544">
        <f>ROUND(Y544*Source!I826,7)</f>
        <v>0</v>
      </c>
      <c r="CY544">
        <f>AA544</f>
        <v>0</v>
      </c>
      <c r="CZ544">
        <f>AE544</f>
        <v>0</v>
      </c>
      <c r="DA544">
        <f>AI544</f>
        <v>1</v>
      </c>
      <c r="DB544">
        <f t="shared" si="186"/>
        <v>0</v>
      </c>
      <c r="DC544">
        <f t="shared" si="187"/>
        <v>0</v>
      </c>
      <c r="DD544" t="s">
        <v>3</v>
      </c>
      <c r="DE544" t="s">
        <v>3</v>
      </c>
      <c r="DF544">
        <f t="shared" si="184"/>
        <v>0</v>
      </c>
      <c r="DG544">
        <f t="shared" si="176"/>
        <v>0</v>
      </c>
      <c r="DH544">
        <f t="shared" si="174"/>
        <v>0</v>
      </c>
      <c r="DI544">
        <f t="shared" si="175"/>
        <v>0</v>
      </c>
      <c r="DJ544">
        <f>DF544</f>
        <v>0</v>
      </c>
      <c r="DK544">
        <v>0</v>
      </c>
      <c r="DL544" t="s">
        <v>3</v>
      </c>
      <c r="DM544">
        <v>0</v>
      </c>
      <c r="DN544" t="s">
        <v>3</v>
      </c>
      <c r="DO544">
        <v>0</v>
      </c>
    </row>
    <row r="545" spans="1:119" x14ac:dyDescent="0.2">
      <c r="A545">
        <f>ROW(Source!A826)</f>
        <v>826</v>
      </c>
      <c r="B545">
        <v>32945098</v>
      </c>
      <c r="C545">
        <v>32953720</v>
      </c>
      <c r="D545">
        <v>30500303</v>
      </c>
      <c r="E545">
        <v>1</v>
      </c>
      <c r="F545">
        <v>1</v>
      </c>
      <c r="G545">
        <v>1</v>
      </c>
      <c r="H545">
        <v>3</v>
      </c>
      <c r="I545" t="s">
        <v>908</v>
      </c>
      <c r="J545" t="s">
        <v>909</v>
      </c>
      <c r="K545" t="s">
        <v>910</v>
      </c>
      <c r="L545">
        <v>1348</v>
      </c>
      <c r="N545">
        <v>1009</v>
      </c>
      <c r="O545" t="s">
        <v>33</v>
      </c>
      <c r="P545" t="s">
        <v>33</v>
      </c>
      <c r="Q545">
        <v>1000</v>
      </c>
      <c r="W545">
        <v>0</v>
      </c>
      <c r="X545">
        <v>-1114382935</v>
      </c>
      <c r="Y545">
        <f t="shared" si="185"/>
        <v>5.4999999999999997E-3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1</v>
      </c>
      <c r="AJ545">
        <v>1</v>
      </c>
      <c r="AK545">
        <v>1</v>
      </c>
      <c r="AL545">
        <v>1</v>
      </c>
      <c r="AM545">
        <v>0</v>
      </c>
      <c r="AN545">
        <v>0</v>
      </c>
      <c r="AO545">
        <v>0</v>
      </c>
      <c r="AP545">
        <v>0</v>
      </c>
      <c r="AQ545">
        <v>1</v>
      </c>
      <c r="AR545">
        <v>0</v>
      </c>
      <c r="AS545" t="s">
        <v>3</v>
      </c>
      <c r="AT545">
        <v>5.4999999999999997E-3</v>
      </c>
      <c r="AU545" t="s">
        <v>3</v>
      </c>
      <c r="AV545">
        <v>0</v>
      </c>
      <c r="AW545">
        <v>2</v>
      </c>
      <c r="AX545">
        <v>32953738</v>
      </c>
      <c r="AY545">
        <v>1</v>
      </c>
      <c r="AZ545">
        <v>0</v>
      </c>
      <c r="BA545">
        <v>545</v>
      </c>
      <c r="BB545">
        <v>1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0</v>
      </c>
      <c r="BU545">
        <v>0</v>
      </c>
      <c r="BV545">
        <v>0</v>
      </c>
      <c r="BW545">
        <v>0</v>
      </c>
      <c r="CV545">
        <v>0</v>
      </c>
      <c r="CW545">
        <v>0</v>
      </c>
      <c r="CX545">
        <f>ROUND(Y545*Source!I826,7)</f>
        <v>0</v>
      </c>
      <c r="CY545">
        <f>AA545</f>
        <v>0</v>
      </c>
      <c r="CZ545">
        <f>AE545</f>
        <v>0</v>
      </c>
      <c r="DA545">
        <f>AI545</f>
        <v>1</v>
      </c>
      <c r="DB545">
        <f t="shared" si="186"/>
        <v>0</v>
      </c>
      <c r="DC545">
        <f t="shared" si="187"/>
        <v>0</v>
      </c>
      <c r="DD545" t="s">
        <v>3</v>
      </c>
      <c r="DE545" t="s">
        <v>3</v>
      </c>
      <c r="DF545">
        <f t="shared" si="184"/>
        <v>0</v>
      </c>
      <c r="DG545">
        <f t="shared" si="176"/>
        <v>0</v>
      </c>
      <c r="DH545">
        <f t="shared" si="174"/>
        <v>0</v>
      </c>
      <c r="DI545">
        <f t="shared" si="175"/>
        <v>0</v>
      </c>
      <c r="DJ545">
        <f>DF545</f>
        <v>0</v>
      </c>
      <c r="DK545">
        <v>0</v>
      </c>
      <c r="DL545" t="s">
        <v>3</v>
      </c>
      <c r="DM545">
        <v>0</v>
      </c>
      <c r="DN545" t="s">
        <v>3</v>
      </c>
      <c r="DO545">
        <v>0</v>
      </c>
    </row>
    <row r="546" spans="1:119" x14ac:dyDescent="0.2">
      <c r="A546">
        <f>ROW(Source!A831)</f>
        <v>831</v>
      </c>
      <c r="B546">
        <v>32945098</v>
      </c>
      <c r="C546">
        <v>32953743</v>
      </c>
      <c r="D546">
        <v>25847979</v>
      </c>
      <c r="E546">
        <v>114</v>
      </c>
      <c r="F546">
        <v>1</v>
      </c>
      <c r="G546">
        <v>1</v>
      </c>
      <c r="H546">
        <v>1</v>
      </c>
      <c r="I546" t="s">
        <v>1005</v>
      </c>
      <c r="J546" t="s">
        <v>3</v>
      </c>
      <c r="K546" t="s">
        <v>1006</v>
      </c>
      <c r="L546">
        <v>1191</v>
      </c>
      <c r="N546">
        <v>1013</v>
      </c>
      <c r="O546" t="s">
        <v>848</v>
      </c>
      <c r="P546" t="s">
        <v>848</v>
      </c>
      <c r="Q546">
        <v>1</v>
      </c>
      <c r="W546">
        <v>0</v>
      </c>
      <c r="X546">
        <v>1689191095</v>
      </c>
      <c r="Y546">
        <f t="shared" si="185"/>
        <v>17.89</v>
      </c>
      <c r="AA546">
        <v>0</v>
      </c>
      <c r="AB546">
        <v>0</v>
      </c>
      <c r="AC546">
        <v>0</v>
      </c>
      <c r="AD546">
        <v>420.4</v>
      </c>
      <c r="AE546">
        <v>0</v>
      </c>
      <c r="AF546">
        <v>0</v>
      </c>
      <c r="AG546">
        <v>0</v>
      </c>
      <c r="AH546">
        <v>420.4</v>
      </c>
      <c r="AI546">
        <v>1</v>
      </c>
      <c r="AJ546">
        <v>1</v>
      </c>
      <c r="AK546">
        <v>1</v>
      </c>
      <c r="AL546">
        <v>1</v>
      </c>
      <c r="AM546">
        <v>-2</v>
      </c>
      <c r="AN546">
        <v>0</v>
      </c>
      <c r="AO546">
        <v>0</v>
      </c>
      <c r="AP546">
        <v>0</v>
      </c>
      <c r="AQ546">
        <v>1</v>
      </c>
      <c r="AR546">
        <v>0</v>
      </c>
      <c r="AS546" t="s">
        <v>3</v>
      </c>
      <c r="AT546">
        <v>17.89</v>
      </c>
      <c r="AU546" t="s">
        <v>3</v>
      </c>
      <c r="AV546">
        <v>1</v>
      </c>
      <c r="AW546">
        <v>2</v>
      </c>
      <c r="AX546">
        <v>32953747</v>
      </c>
      <c r="AY546">
        <v>1</v>
      </c>
      <c r="AZ546">
        <v>0</v>
      </c>
      <c r="BA546">
        <v>546</v>
      </c>
      <c r="BB546">
        <v>1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7520.9560000000001</v>
      </c>
      <c r="BN546">
        <v>17.89</v>
      </c>
      <c r="BO546">
        <v>0</v>
      </c>
      <c r="BP546">
        <v>1</v>
      </c>
      <c r="BQ546">
        <v>0</v>
      </c>
      <c r="BR546">
        <v>0</v>
      </c>
      <c r="BS546">
        <v>0</v>
      </c>
      <c r="BT546">
        <v>7520.9560000000001</v>
      </c>
      <c r="BU546">
        <v>17.89</v>
      </c>
      <c r="BV546">
        <v>0</v>
      </c>
      <c r="BW546">
        <v>1</v>
      </c>
      <c r="CU546">
        <f>ROUND(AT546*Source!I831*AH546*AL546,2)</f>
        <v>0</v>
      </c>
      <c r="CV546">
        <f>ROUND(Y546*Source!I831,7)</f>
        <v>0</v>
      </c>
      <c r="CW546">
        <v>0</v>
      </c>
      <c r="CX546">
        <f>ROUND(Y546*Source!I831,7)</f>
        <v>0</v>
      </c>
      <c r="CY546">
        <f>AD546</f>
        <v>420.4</v>
      </c>
      <c r="CZ546">
        <f>AH546</f>
        <v>420.4</v>
      </c>
      <c r="DA546">
        <f>AL546</f>
        <v>1</v>
      </c>
      <c r="DB546">
        <f t="shared" si="186"/>
        <v>7520.96</v>
      </c>
      <c r="DC546">
        <f t="shared" si="187"/>
        <v>0</v>
      </c>
      <c r="DD546" t="s">
        <v>3</v>
      </c>
      <c r="DE546" t="s">
        <v>3</v>
      </c>
      <c r="DF546">
        <f t="shared" si="184"/>
        <v>0</v>
      </c>
      <c r="DG546">
        <f t="shared" si="176"/>
        <v>0</v>
      </c>
      <c r="DH546">
        <f t="shared" si="174"/>
        <v>0</v>
      </c>
      <c r="DI546">
        <f t="shared" si="175"/>
        <v>0</v>
      </c>
      <c r="DJ546">
        <f>DI546</f>
        <v>0</v>
      </c>
      <c r="DK546">
        <v>1</v>
      </c>
      <c r="DL546" t="s">
        <v>3</v>
      </c>
      <c r="DM546">
        <v>0</v>
      </c>
      <c r="DN546" t="s">
        <v>3</v>
      </c>
      <c r="DO546">
        <v>0</v>
      </c>
    </row>
    <row r="547" spans="1:119" x14ac:dyDescent="0.2">
      <c r="A547">
        <f>ROW(Source!A831)</f>
        <v>831</v>
      </c>
      <c r="B547">
        <v>32945098</v>
      </c>
      <c r="C547">
        <v>32953743</v>
      </c>
      <c r="D547">
        <v>25847946</v>
      </c>
      <c r="E547">
        <v>114</v>
      </c>
      <c r="F547">
        <v>1</v>
      </c>
      <c r="G547">
        <v>1</v>
      </c>
      <c r="H547">
        <v>1</v>
      </c>
      <c r="I547" t="s">
        <v>849</v>
      </c>
      <c r="J547" t="s">
        <v>3</v>
      </c>
      <c r="K547" t="s">
        <v>850</v>
      </c>
      <c r="L547">
        <v>1191</v>
      </c>
      <c r="N547">
        <v>1013</v>
      </c>
      <c r="O547" t="s">
        <v>848</v>
      </c>
      <c r="P547" t="s">
        <v>848</v>
      </c>
      <c r="Q547">
        <v>1</v>
      </c>
      <c r="W547">
        <v>0</v>
      </c>
      <c r="X547">
        <v>-1417349443</v>
      </c>
      <c r="Y547">
        <f t="shared" si="185"/>
        <v>0.08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1</v>
      </c>
      <c r="AJ547">
        <v>1</v>
      </c>
      <c r="AK547">
        <v>1</v>
      </c>
      <c r="AL547">
        <v>1</v>
      </c>
      <c r="AM547">
        <v>-2</v>
      </c>
      <c r="AN547">
        <v>0</v>
      </c>
      <c r="AO547">
        <v>0</v>
      </c>
      <c r="AP547">
        <v>0</v>
      </c>
      <c r="AQ547">
        <v>1</v>
      </c>
      <c r="AR547">
        <v>0</v>
      </c>
      <c r="AS547" t="s">
        <v>3</v>
      </c>
      <c r="AT547">
        <v>0.08</v>
      </c>
      <c r="AU547" t="s">
        <v>3</v>
      </c>
      <c r="AV547">
        <v>2</v>
      </c>
      <c r="AW547">
        <v>2</v>
      </c>
      <c r="AX547">
        <v>32953748</v>
      </c>
      <c r="AY547">
        <v>1</v>
      </c>
      <c r="AZ547">
        <v>0</v>
      </c>
      <c r="BA547">
        <v>547</v>
      </c>
      <c r="BB547">
        <v>1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CV547">
        <v>0</v>
      </c>
      <c r="CW547">
        <v>0</v>
      </c>
      <c r="CX547">
        <f>ROUND(Y547*Source!I831,7)</f>
        <v>0</v>
      </c>
      <c r="CY547">
        <f>AD547</f>
        <v>0</v>
      </c>
      <c r="CZ547">
        <f>AH547</f>
        <v>0</v>
      </c>
      <c r="DA547">
        <f>AL547</f>
        <v>1</v>
      </c>
      <c r="DB547">
        <f t="shared" si="186"/>
        <v>0</v>
      </c>
      <c r="DC547">
        <f t="shared" si="187"/>
        <v>0</v>
      </c>
      <c r="DD547" t="s">
        <v>3</v>
      </c>
      <c r="DE547" t="s">
        <v>3</v>
      </c>
      <c r="DF547">
        <f t="shared" si="184"/>
        <v>0</v>
      </c>
      <c r="DG547">
        <f t="shared" si="176"/>
        <v>0</v>
      </c>
      <c r="DH547">
        <f t="shared" si="174"/>
        <v>0</v>
      </c>
      <c r="DI547">
        <f t="shared" si="175"/>
        <v>0</v>
      </c>
      <c r="DJ547">
        <f>DI547</f>
        <v>0</v>
      </c>
      <c r="DK547">
        <v>0</v>
      </c>
      <c r="DL547" t="s">
        <v>3</v>
      </c>
      <c r="DM547">
        <v>0</v>
      </c>
      <c r="DN547" t="s">
        <v>3</v>
      </c>
      <c r="DO547">
        <v>0</v>
      </c>
    </row>
    <row r="548" spans="1:119" x14ac:dyDescent="0.2">
      <c r="A548">
        <f>ROW(Source!A831)</f>
        <v>831</v>
      </c>
      <c r="B548">
        <v>32945098</v>
      </c>
      <c r="C548">
        <v>32953743</v>
      </c>
      <c r="D548">
        <v>31966102</v>
      </c>
      <c r="E548">
        <v>1</v>
      </c>
      <c r="F548">
        <v>1</v>
      </c>
      <c r="G548">
        <v>1</v>
      </c>
      <c r="H548">
        <v>2</v>
      </c>
      <c r="I548" t="s">
        <v>851</v>
      </c>
      <c r="J548" t="s">
        <v>852</v>
      </c>
      <c r="K548" t="s">
        <v>853</v>
      </c>
      <c r="L548">
        <v>1368</v>
      </c>
      <c r="N548">
        <v>1011</v>
      </c>
      <c r="O548" t="s">
        <v>854</v>
      </c>
      <c r="P548" t="s">
        <v>854</v>
      </c>
      <c r="Q548">
        <v>1</v>
      </c>
      <c r="W548">
        <v>0</v>
      </c>
      <c r="X548">
        <v>-92307625</v>
      </c>
      <c r="Y548">
        <f t="shared" si="185"/>
        <v>0.08</v>
      </c>
      <c r="AA548">
        <v>0</v>
      </c>
      <c r="AB548">
        <v>54.86</v>
      </c>
      <c r="AC548">
        <v>446.68</v>
      </c>
      <c r="AD548">
        <v>0</v>
      </c>
      <c r="AE548">
        <v>0</v>
      </c>
      <c r="AF548">
        <v>37.32</v>
      </c>
      <c r="AG548">
        <v>446.68</v>
      </c>
      <c r="AH548">
        <v>0</v>
      </c>
      <c r="AI548">
        <v>1</v>
      </c>
      <c r="AJ548">
        <v>1.47</v>
      </c>
      <c r="AK548">
        <v>1</v>
      </c>
      <c r="AL548">
        <v>1</v>
      </c>
      <c r="AM548">
        <v>2</v>
      </c>
      <c r="AN548">
        <v>0</v>
      </c>
      <c r="AO548">
        <v>0</v>
      </c>
      <c r="AP548">
        <v>0</v>
      </c>
      <c r="AQ548">
        <v>1</v>
      </c>
      <c r="AR548">
        <v>0</v>
      </c>
      <c r="AS548" t="s">
        <v>3</v>
      </c>
      <c r="AT548">
        <v>0.08</v>
      </c>
      <c r="AU548" t="s">
        <v>3</v>
      </c>
      <c r="AV548">
        <v>1</v>
      </c>
      <c r="AW548">
        <v>2</v>
      </c>
      <c r="AX548">
        <v>32953749</v>
      </c>
      <c r="AY548">
        <v>1</v>
      </c>
      <c r="AZ548">
        <v>0</v>
      </c>
      <c r="BA548">
        <v>548</v>
      </c>
      <c r="BB548">
        <v>1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2.9856000000000003</v>
      </c>
      <c r="BL548">
        <v>35.734400000000001</v>
      </c>
      <c r="BM548">
        <v>0</v>
      </c>
      <c r="BN548">
        <v>0</v>
      </c>
      <c r="BO548">
        <v>0.08</v>
      </c>
      <c r="BP548">
        <v>1</v>
      </c>
      <c r="BQ548">
        <v>0</v>
      </c>
      <c r="BR548">
        <v>2.9856000000000003</v>
      </c>
      <c r="BS548">
        <v>35.734400000000001</v>
      </c>
      <c r="BT548">
        <v>0</v>
      </c>
      <c r="BU548">
        <v>0</v>
      </c>
      <c r="BV548">
        <v>0.08</v>
      </c>
      <c r="BW548">
        <v>1</v>
      </c>
      <c r="CV548">
        <v>0</v>
      </c>
      <c r="CW548">
        <f>ROUND(Y548*Source!I831*DO548,7)</f>
        <v>0</v>
      </c>
      <c r="CX548">
        <f>ROUND(Y548*Source!I831,7)</f>
        <v>0</v>
      </c>
      <c r="CY548">
        <f>AB548</f>
        <v>54.86</v>
      </c>
      <c r="CZ548">
        <f>AF548</f>
        <v>37.32</v>
      </c>
      <c r="DA548">
        <f>AJ548</f>
        <v>1.47</v>
      </c>
      <c r="DB548">
        <f t="shared" si="186"/>
        <v>2.99</v>
      </c>
      <c r="DC548">
        <f t="shared" si="187"/>
        <v>35.729999999999997</v>
      </c>
      <c r="DD548" t="s">
        <v>3</v>
      </c>
      <c r="DE548" t="s">
        <v>3</v>
      </c>
      <c r="DF548">
        <f t="shared" si="184"/>
        <v>0</v>
      </c>
      <c r="DG548">
        <f>ROUND(ROUND(AF548*AJ548,2)*CX548,2)</f>
        <v>0</v>
      </c>
      <c r="DH548">
        <f t="shared" si="174"/>
        <v>0</v>
      </c>
      <c r="DI548">
        <f t="shared" si="175"/>
        <v>0</v>
      </c>
      <c r="DJ548">
        <f>DG548+DH548</f>
        <v>0</v>
      </c>
      <c r="DK548">
        <v>0</v>
      </c>
      <c r="DL548" t="s">
        <v>855</v>
      </c>
      <c r="DM548">
        <v>3</v>
      </c>
      <c r="DN548" t="s">
        <v>848</v>
      </c>
      <c r="DO548">
        <v>1</v>
      </c>
    </row>
    <row r="549" spans="1:119" x14ac:dyDescent="0.2">
      <c r="A549">
        <f>ROW(Source!A832)</f>
        <v>832</v>
      </c>
      <c r="B549">
        <v>32945098</v>
      </c>
      <c r="C549">
        <v>32953750</v>
      </c>
      <c r="D549">
        <v>31838544</v>
      </c>
      <c r="E549">
        <v>114</v>
      </c>
      <c r="F549">
        <v>1</v>
      </c>
      <c r="G549">
        <v>1</v>
      </c>
      <c r="H549">
        <v>1</v>
      </c>
      <c r="I549" t="s">
        <v>1013</v>
      </c>
      <c r="J549" t="s">
        <v>3</v>
      </c>
      <c r="K549" t="s">
        <v>1014</v>
      </c>
      <c r="L549">
        <v>1369</v>
      </c>
      <c r="N549">
        <v>1013</v>
      </c>
      <c r="O549" t="s">
        <v>1015</v>
      </c>
      <c r="P549" t="s">
        <v>1015</v>
      </c>
      <c r="Q549">
        <v>1</v>
      </c>
      <c r="W549">
        <v>0</v>
      </c>
      <c r="X549">
        <v>1187391579</v>
      </c>
      <c r="Y549">
        <f t="shared" si="185"/>
        <v>0.41</v>
      </c>
      <c r="AA549">
        <v>0</v>
      </c>
      <c r="AB549">
        <v>0</v>
      </c>
      <c r="AC549">
        <v>0</v>
      </c>
      <c r="AD549">
        <v>375.36</v>
      </c>
      <c r="AE549">
        <v>0</v>
      </c>
      <c r="AF549">
        <v>0</v>
      </c>
      <c r="AG549">
        <v>0</v>
      </c>
      <c r="AH549">
        <v>375.36</v>
      </c>
      <c r="AI549">
        <v>1</v>
      </c>
      <c r="AJ549">
        <v>1</v>
      </c>
      <c r="AK549">
        <v>1</v>
      </c>
      <c r="AL549">
        <v>1</v>
      </c>
      <c r="AM549">
        <v>-2</v>
      </c>
      <c r="AN549">
        <v>0</v>
      </c>
      <c r="AO549">
        <v>0</v>
      </c>
      <c r="AP549">
        <v>0</v>
      </c>
      <c r="AQ549">
        <v>1</v>
      </c>
      <c r="AR549">
        <v>0</v>
      </c>
      <c r="AS549" t="s">
        <v>3</v>
      </c>
      <c r="AT549">
        <v>0.41</v>
      </c>
      <c r="AU549" t="s">
        <v>3</v>
      </c>
      <c r="AV549">
        <v>1</v>
      </c>
      <c r="AW549">
        <v>2</v>
      </c>
      <c r="AX549">
        <v>32953756</v>
      </c>
      <c r="AY549">
        <v>1</v>
      </c>
      <c r="AZ549">
        <v>0</v>
      </c>
      <c r="BA549">
        <v>549</v>
      </c>
      <c r="BB549">
        <v>1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153.89759999999998</v>
      </c>
      <c r="BN549">
        <v>0.41</v>
      </c>
      <c r="BO549">
        <v>0</v>
      </c>
      <c r="BP549">
        <v>1</v>
      </c>
      <c r="BQ549">
        <v>0</v>
      </c>
      <c r="BR549">
        <v>0</v>
      </c>
      <c r="BS549">
        <v>0</v>
      </c>
      <c r="BT549">
        <v>153.89759999999998</v>
      </c>
      <c r="BU549">
        <v>0.41</v>
      </c>
      <c r="BV549">
        <v>0</v>
      </c>
      <c r="BW549">
        <v>1</v>
      </c>
      <c r="CU549">
        <f>ROUND(AT549*Source!I832*AH549*AL549,2)</f>
        <v>0</v>
      </c>
      <c r="CV549">
        <f>ROUND(Y549*Source!I832,7)</f>
        <v>0</v>
      </c>
      <c r="CW549">
        <v>0</v>
      </c>
      <c r="CX549">
        <f>ROUND(Y549*Source!I832,7)</f>
        <v>0</v>
      </c>
      <c r="CY549">
        <f>AD549</f>
        <v>375.36</v>
      </c>
      <c r="CZ549">
        <f>AH549</f>
        <v>375.36</v>
      </c>
      <c r="DA549">
        <f>AL549</f>
        <v>1</v>
      </c>
      <c r="DB549">
        <f t="shared" si="186"/>
        <v>153.9</v>
      </c>
      <c r="DC549">
        <f t="shared" si="187"/>
        <v>0</v>
      </c>
      <c r="DD549" t="s">
        <v>3</v>
      </c>
      <c r="DE549" t="s">
        <v>3</v>
      </c>
      <c r="DF549">
        <f t="shared" si="184"/>
        <v>0</v>
      </c>
      <c r="DG549">
        <f>ROUND(ROUND(AF549,2)*CX549,2)</f>
        <v>0</v>
      </c>
      <c r="DH549">
        <f t="shared" si="174"/>
        <v>0</v>
      </c>
      <c r="DI549">
        <f t="shared" si="175"/>
        <v>0</v>
      </c>
      <c r="DJ549">
        <f>DI549</f>
        <v>0</v>
      </c>
      <c r="DK549">
        <v>1</v>
      </c>
      <c r="DL549" t="s">
        <v>3</v>
      </c>
      <c r="DM549">
        <v>0</v>
      </c>
      <c r="DN549" t="s">
        <v>3</v>
      </c>
      <c r="DO549">
        <v>0</v>
      </c>
    </row>
    <row r="550" spans="1:119" x14ac:dyDescent="0.2">
      <c r="A550">
        <f>ROW(Source!A832)</f>
        <v>832</v>
      </c>
      <c r="B550">
        <v>32945098</v>
      </c>
      <c r="C550">
        <v>32953750</v>
      </c>
      <c r="D550">
        <v>31838554</v>
      </c>
      <c r="E550">
        <v>114</v>
      </c>
      <c r="F550">
        <v>1</v>
      </c>
      <c r="G550">
        <v>1</v>
      </c>
      <c r="H550">
        <v>1</v>
      </c>
      <c r="I550" t="s">
        <v>1016</v>
      </c>
      <c r="J550" t="s">
        <v>3</v>
      </c>
      <c r="K550" t="s">
        <v>1017</v>
      </c>
      <c r="L550">
        <v>1369</v>
      </c>
      <c r="N550">
        <v>1013</v>
      </c>
      <c r="O550" t="s">
        <v>1015</v>
      </c>
      <c r="P550" t="s">
        <v>1015</v>
      </c>
      <c r="Q550">
        <v>1</v>
      </c>
      <c r="W550">
        <v>0</v>
      </c>
      <c r="X550">
        <v>-512803540</v>
      </c>
      <c r="Y550">
        <f t="shared" si="185"/>
        <v>19.16</v>
      </c>
      <c r="AA550">
        <v>0</v>
      </c>
      <c r="AB550">
        <v>0</v>
      </c>
      <c r="AC550">
        <v>0</v>
      </c>
      <c r="AD550">
        <v>502.98</v>
      </c>
      <c r="AE550">
        <v>0</v>
      </c>
      <c r="AF550">
        <v>0</v>
      </c>
      <c r="AG550">
        <v>0</v>
      </c>
      <c r="AH550">
        <v>502.98</v>
      </c>
      <c r="AI550">
        <v>1</v>
      </c>
      <c r="AJ550">
        <v>1</v>
      </c>
      <c r="AK550">
        <v>1</v>
      </c>
      <c r="AL550">
        <v>1</v>
      </c>
      <c r="AM550">
        <v>-2</v>
      </c>
      <c r="AN550">
        <v>0</v>
      </c>
      <c r="AO550">
        <v>0</v>
      </c>
      <c r="AP550">
        <v>0</v>
      </c>
      <c r="AQ550">
        <v>1</v>
      </c>
      <c r="AR550">
        <v>0</v>
      </c>
      <c r="AS550" t="s">
        <v>3</v>
      </c>
      <c r="AT550">
        <v>19.16</v>
      </c>
      <c r="AU550" t="s">
        <v>3</v>
      </c>
      <c r="AV550">
        <v>1</v>
      </c>
      <c r="AW550">
        <v>2</v>
      </c>
      <c r="AX550">
        <v>32953757</v>
      </c>
      <c r="AY550">
        <v>1</v>
      </c>
      <c r="AZ550">
        <v>0</v>
      </c>
      <c r="BA550">
        <v>550</v>
      </c>
      <c r="BB550">
        <v>1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9637.0968000000012</v>
      </c>
      <c r="BN550">
        <v>19.16</v>
      </c>
      <c r="BO550">
        <v>0</v>
      </c>
      <c r="BP550">
        <v>1</v>
      </c>
      <c r="BQ550">
        <v>0</v>
      </c>
      <c r="BR550">
        <v>0</v>
      </c>
      <c r="BS550">
        <v>0</v>
      </c>
      <c r="BT550">
        <v>9637.0968000000012</v>
      </c>
      <c r="BU550">
        <v>19.16</v>
      </c>
      <c r="BV550">
        <v>0</v>
      </c>
      <c r="BW550">
        <v>1</v>
      </c>
      <c r="CU550">
        <f>ROUND(AT550*Source!I832*AH550*AL550,2)</f>
        <v>0</v>
      </c>
      <c r="CV550">
        <f>ROUND(Y550*Source!I832,7)</f>
        <v>0</v>
      </c>
      <c r="CW550">
        <v>0</v>
      </c>
      <c r="CX550">
        <f>ROUND(Y550*Source!I832,7)</f>
        <v>0</v>
      </c>
      <c r="CY550">
        <f>AD550</f>
        <v>502.98</v>
      </c>
      <c r="CZ550">
        <f>AH550</f>
        <v>502.98</v>
      </c>
      <c r="DA550">
        <f>AL550</f>
        <v>1</v>
      </c>
      <c r="DB550">
        <f t="shared" si="186"/>
        <v>9637.1</v>
      </c>
      <c r="DC550">
        <f t="shared" si="187"/>
        <v>0</v>
      </c>
      <c r="DD550" t="s">
        <v>3</v>
      </c>
      <c r="DE550" t="s">
        <v>3</v>
      </c>
      <c r="DF550">
        <f t="shared" si="184"/>
        <v>0</v>
      </c>
      <c r="DG550">
        <f>ROUND(ROUND(AF550,2)*CX550,2)</f>
        <v>0</v>
      </c>
      <c r="DH550">
        <f t="shared" si="174"/>
        <v>0</v>
      </c>
      <c r="DI550">
        <f t="shared" si="175"/>
        <v>0</v>
      </c>
      <c r="DJ550">
        <f>DI550</f>
        <v>0</v>
      </c>
      <c r="DK550">
        <v>1</v>
      </c>
      <c r="DL550" t="s">
        <v>3</v>
      </c>
      <c r="DM550">
        <v>0</v>
      </c>
      <c r="DN550" t="s">
        <v>3</v>
      </c>
      <c r="DO550">
        <v>0</v>
      </c>
    </row>
    <row r="551" spans="1:119" x14ac:dyDescent="0.2">
      <c r="A551">
        <f>ROW(Source!A832)</f>
        <v>832</v>
      </c>
      <c r="B551">
        <v>32945098</v>
      </c>
      <c r="C551">
        <v>32953750</v>
      </c>
      <c r="D551">
        <v>25847946</v>
      </c>
      <c r="E551">
        <v>114</v>
      </c>
      <c r="F551">
        <v>1</v>
      </c>
      <c r="G551">
        <v>1</v>
      </c>
      <c r="H551">
        <v>1</v>
      </c>
      <c r="I551" t="s">
        <v>849</v>
      </c>
      <c r="J551" t="s">
        <v>3</v>
      </c>
      <c r="K551" t="s">
        <v>850</v>
      </c>
      <c r="L551">
        <v>1191</v>
      </c>
      <c r="N551">
        <v>1013</v>
      </c>
      <c r="O551" t="s">
        <v>848</v>
      </c>
      <c r="P551" t="s">
        <v>848</v>
      </c>
      <c r="Q551">
        <v>1</v>
      </c>
      <c r="W551">
        <v>0</v>
      </c>
      <c r="X551">
        <v>-1417349443</v>
      </c>
      <c r="Y551">
        <f t="shared" si="185"/>
        <v>0.28000000000000003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1</v>
      </c>
      <c r="AJ551">
        <v>1</v>
      </c>
      <c r="AK551">
        <v>1</v>
      </c>
      <c r="AL551">
        <v>1</v>
      </c>
      <c r="AM551">
        <v>-2</v>
      </c>
      <c r="AN551">
        <v>0</v>
      </c>
      <c r="AO551">
        <v>0</v>
      </c>
      <c r="AP551">
        <v>0</v>
      </c>
      <c r="AQ551">
        <v>1</v>
      </c>
      <c r="AR551">
        <v>0</v>
      </c>
      <c r="AS551" t="s">
        <v>3</v>
      </c>
      <c r="AT551">
        <v>0.28000000000000003</v>
      </c>
      <c r="AU551" t="s">
        <v>3</v>
      </c>
      <c r="AV551">
        <v>2</v>
      </c>
      <c r="AW551">
        <v>2</v>
      </c>
      <c r="AX551">
        <v>32953758</v>
      </c>
      <c r="AY551">
        <v>1</v>
      </c>
      <c r="AZ551">
        <v>0</v>
      </c>
      <c r="BA551">
        <v>551</v>
      </c>
      <c r="BB551">
        <v>1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CV551">
        <v>0</v>
      </c>
      <c r="CW551">
        <v>0</v>
      </c>
      <c r="CX551">
        <f>ROUND(Y551*Source!I832,7)</f>
        <v>0</v>
      </c>
      <c r="CY551">
        <f>AD551</f>
        <v>0</v>
      </c>
      <c r="CZ551">
        <f>AH551</f>
        <v>0</v>
      </c>
      <c r="DA551">
        <f>AL551</f>
        <v>1</v>
      </c>
      <c r="DB551">
        <f t="shared" si="186"/>
        <v>0</v>
      </c>
      <c r="DC551">
        <f t="shared" si="187"/>
        <v>0</v>
      </c>
      <c r="DD551" t="s">
        <v>3</v>
      </c>
      <c r="DE551" t="s">
        <v>3</v>
      </c>
      <c r="DF551">
        <f t="shared" si="184"/>
        <v>0</v>
      </c>
      <c r="DG551">
        <f>ROUND(ROUND(AF551,2)*CX551,2)</f>
        <v>0</v>
      </c>
      <c r="DH551">
        <f t="shared" si="174"/>
        <v>0</v>
      </c>
      <c r="DI551">
        <f t="shared" si="175"/>
        <v>0</v>
      </c>
      <c r="DJ551">
        <f>DI551</f>
        <v>0</v>
      </c>
      <c r="DK551">
        <v>0</v>
      </c>
      <c r="DL551" t="s">
        <v>3</v>
      </c>
      <c r="DM551">
        <v>0</v>
      </c>
      <c r="DN551" t="s">
        <v>3</v>
      </c>
      <c r="DO551">
        <v>0</v>
      </c>
    </row>
    <row r="552" spans="1:119" x14ac:dyDescent="0.2">
      <c r="A552">
        <f>ROW(Source!A832)</f>
        <v>832</v>
      </c>
      <c r="B552">
        <v>32945098</v>
      </c>
      <c r="C552">
        <v>32953750</v>
      </c>
      <c r="D552">
        <v>31966811</v>
      </c>
      <c r="E552">
        <v>1</v>
      </c>
      <c r="F552">
        <v>1</v>
      </c>
      <c r="G552">
        <v>1</v>
      </c>
      <c r="H552">
        <v>2</v>
      </c>
      <c r="I552" t="s">
        <v>858</v>
      </c>
      <c r="J552" t="s">
        <v>859</v>
      </c>
      <c r="K552" t="s">
        <v>860</v>
      </c>
      <c r="L552">
        <v>1368</v>
      </c>
      <c r="N552">
        <v>1011</v>
      </c>
      <c r="O552" t="s">
        <v>854</v>
      </c>
      <c r="P552" t="s">
        <v>854</v>
      </c>
      <c r="Q552">
        <v>1</v>
      </c>
      <c r="W552">
        <v>0</v>
      </c>
      <c r="X552">
        <v>-1152394969</v>
      </c>
      <c r="Y552">
        <f t="shared" si="185"/>
        <v>0.28000000000000003</v>
      </c>
      <c r="AA552">
        <v>0</v>
      </c>
      <c r="AB552">
        <v>605.36</v>
      </c>
      <c r="AC552">
        <v>502.98</v>
      </c>
      <c r="AD552">
        <v>0</v>
      </c>
      <c r="AE552">
        <v>0</v>
      </c>
      <c r="AF552">
        <v>605.36</v>
      </c>
      <c r="AG552">
        <v>502.98</v>
      </c>
      <c r="AH552">
        <v>0</v>
      </c>
      <c r="AI552">
        <v>1</v>
      </c>
      <c r="AJ552">
        <v>1</v>
      </c>
      <c r="AK552">
        <v>1</v>
      </c>
      <c r="AL552">
        <v>1</v>
      </c>
      <c r="AM552">
        <v>-2</v>
      </c>
      <c r="AN552">
        <v>0</v>
      </c>
      <c r="AO552">
        <v>0</v>
      </c>
      <c r="AP552">
        <v>0</v>
      </c>
      <c r="AQ552">
        <v>1</v>
      </c>
      <c r="AR552">
        <v>0</v>
      </c>
      <c r="AS552" t="s">
        <v>3</v>
      </c>
      <c r="AT552">
        <v>0.28000000000000003</v>
      </c>
      <c r="AU552" t="s">
        <v>3</v>
      </c>
      <c r="AV552">
        <v>1</v>
      </c>
      <c r="AW552">
        <v>2</v>
      </c>
      <c r="AX552">
        <v>32953759</v>
      </c>
      <c r="AY552">
        <v>1</v>
      </c>
      <c r="AZ552">
        <v>0</v>
      </c>
      <c r="BA552">
        <v>552</v>
      </c>
      <c r="BB552">
        <v>1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169.50080000000003</v>
      </c>
      <c r="BL552">
        <v>140.83440000000002</v>
      </c>
      <c r="BM552">
        <v>0</v>
      </c>
      <c r="BN552">
        <v>0</v>
      </c>
      <c r="BO552">
        <v>0.28000000000000003</v>
      </c>
      <c r="BP552">
        <v>1</v>
      </c>
      <c r="BQ552">
        <v>0</v>
      </c>
      <c r="BR552">
        <v>169.50080000000003</v>
      </c>
      <c r="BS552">
        <v>140.83440000000002</v>
      </c>
      <c r="BT552">
        <v>0</v>
      </c>
      <c r="BU552">
        <v>0</v>
      </c>
      <c r="BV552">
        <v>0.28000000000000003</v>
      </c>
      <c r="BW552">
        <v>1</v>
      </c>
      <c r="CV552">
        <v>0</v>
      </c>
      <c r="CW552">
        <f>ROUND(Y552*Source!I832*DO552,7)</f>
        <v>0</v>
      </c>
      <c r="CX552">
        <f>ROUND(Y552*Source!I832,7)</f>
        <v>0</v>
      </c>
      <c r="CY552">
        <f>AB552</f>
        <v>605.36</v>
      </c>
      <c r="CZ552">
        <f>AF552</f>
        <v>605.36</v>
      </c>
      <c r="DA552">
        <f>AJ552</f>
        <v>1</v>
      </c>
      <c r="DB552">
        <f t="shared" si="186"/>
        <v>169.5</v>
      </c>
      <c r="DC552">
        <f t="shared" si="187"/>
        <v>140.83000000000001</v>
      </c>
      <c r="DD552" t="s">
        <v>3</v>
      </c>
      <c r="DE552" t="s">
        <v>3</v>
      </c>
      <c r="DF552">
        <f t="shared" si="184"/>
        <v>0</v>
      </c>
      <c r="DG552">
        <f>ROUND(ROUND(AF552,2)*CX552,2)</f>
        <v>0</v>
      </c>
      <c r="DH552">
        <f t="shared" si="174"/>
        <v>0</v>
      </c>
      <c r="DI552">
        <f t="shared" si="175"/>
        <v>0</v>
      </c>
      <c r="DJ552">
        <f>DG552+DH552</f>
        <v>0</v>
      </c>
      <c r="DK552">
        <v>1</v>
      </c>
      <c r="DL552" t="s">
        <v>861</v>
      </c>
      <c r="DM552">
        <v>4</v>
      </c>
      <c r="DN552" t="s">
        <v>848</v>
      </c>
      <c r="DO552">
        <v>1</v>
      </c>
    </row>
    <row r="553" spans="1:119" x14ac:dyDescent="0.2">
      <c r="A553">
        <f>ROW(Source!A832)</f>
        <v>832</v>
      </c>
      <c r="B553">
        <v>32945098</v>
      </c>
      <c r="C553">
        <v>32953750</v>
      </c>
      <c r="D553">
        <v>31844297</v>
      </c>
      <c r="E553">
        <v>114</v>
      </c>
      <c r="F553">
        <v>1</v>
      </c>
      <c r="G553">
        <v>1</v>
      </c>
      <c r="H553">
        <v>3</v>
      </c>
      <c r="I553" t="s">
        <v>617</v>
      </c>
      <c r="J553" t="s">
        <v>3</v>
      </c>
      <c r="K553" t="s">
        <v>618</v>
      </c>
      <c r="L553">
        <v>3277935</v>
      </c>
      <c r="N553">
        <v>1013</v>
      </c>
      <c r="O553" t="s">
        <v>619</v>
      </c>
      <c r="P553" t="s">
        <v>619</v>
      </c>
      <c r="Q553">
        <v>1</v>
      </c>
      <c r="W553">
        <v>0</v>
      </c>
      <c r="X553">
        <v>274903907</v>
      </c>
      <c r="Y553">
        <f t="shared" si="185"/>
        <v>2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1</v>
      </c>
      <c r="AJ553">
        <v>1</v>
      </c>
      <c r="AK553">
        <v>1</v>
      </c>
      <c r="AL553">
        <v>1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 t="s">
        <v>3</v>
      </c>
      <c r="AT553">
        <v>2</v>
      </c>
      <c r="AU553" t="s">
        <v>3</v>
      </c>
      <c r="AV553">
        <v>0</v>
      </c>
      <c r="AW553">
        <v>2</v>
      </c>
      <c r="AX553">
        <v>32953760</v>
      </c>
      <c r="AY553">
        <v>1</v>
      </c>
      <c r="AZ553">
        <v>0</v>
      </c>
      <c r="BA553">
        <v>553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CV553">
        <v>0</v>
      </c>
      <c r="CW553">
        <v>0</v>
      </c>
      <c r="CX553">
        <f>ROUND(Y553*Source!I832,7)</f>
        <v>0</v>
      </c>
      <c r="CY553">
        <f>AA553</f>
        <v>0</v>
      </c>
      <c r="CZ553">
        <f>AE553</f>
        <v>0</v>
      </c>
      <c r="DA553">
        <f>AI553</f>
        <v>1</v>
      </c>
      <c r="DB553">
        <f t="shared" si="186"/>
        <v>0</v>
      </c>
      <c r="DC553">
        <f t="shared" si="187"/>
        <v>0</v>
      </c>
      <c r="DD553" t="s">
        <v>3</v>
      </c>
      <c r="DE553" t="s">
        <v>3</v>
      </c>
      <c r="DF553">
        <f t="shared" si="184"/>
        <v>0</v>
      </c>
      <c r="DG553">
        <f>ROUND(ROUND(AF553,2)*CX553,2)</f>
        <v>0</v>
      </c>
      <c r="DH553">
        <f t="shared" si="174"/>
        <v>0</v>
      </c>
      <c r="DI553">
        <f t="shared" si="175"/>
        <v>0</v>
      </c>
      <c r="DJ553">
        <f>DF553</f>
        <v>0</v>
      </c>
      <c r="DK553">
        <v>0</v>
      </c>
      <c r="DL553" t="s">
        <v>3</v>
      </c>
      <c r="DM553">
        <v>0</v>
      </c>
      <c r="DN553" t="s">
        <v>3</v>
      </c>
      <c r="DO553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53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44" x14ac:dyDescent="0.2">
      <c r="A1">
        <f>ROW(Source!A28)</f>
        <v>28</v>
      </c>
      <c r="B1">
        <v>32949747</v>
      </c>
      <c r="C1">
        <v>32949746</v>
      </c>
      <c r="D1">
        <v>31838350</v>
      </c>
      <c r="E1">
        <v>114</v>
      </c>
      <c r="F1">
        <v>1</v>
      </c>
      <c r="G1">
        <v>1</v>
      </c>
      <c r="H1">
        <v>1</v>
      </c>
      <c r="I1" t="s">
        <v>846</v>
      </c>
      <c r="J1" t="s">
        <v>3</v>
      </c>
      <c r="K1" t="s">
        <v>847</v>
      </c>
      <c r="L1">
        <v>1191</v>
      </c>
      <c r="N1">
        <v>1013</v>
      </c>
      <c r="O1" t="s">
        <v>848</v>
      </c>
      <c r="P1" t="s">
        <v>848</v>
      </c>
      <c r="Q1">
        <v>1</v>
      </c>
      <c r="X1">
        <v>30.53</v>
      </c>
      <c r="Y1">
        <v>0</v>
      </c>
      <c r="Z1">
        <v>0</v>
      </c>
      <c r="AA1">
        <v>0</v>
      </c>
      <c r="AB1">
        <v>409.14</v>
      </c>
      <c r="AC1">
        <v>0</v>
      </c>
      <c r="AD1">
        <v>1</v>
      </c>
      <c r="AE1">
        <v>1</v>
      </c>
      <c r="AF1" t="s">
        <v>3</v>
      </c>
      <c r="AG1">
        <v>30.53</v>
      </c>
      <c r="AH1">
        <v>2</v>
      </c>
      <c r="AI1">
        <v>32949747</v>
      </c>
      <c r="AJ1">
        <v>1</v>
      </c>
      <c r="AK1">
        <v>0</v>
      </c>
      <c r="AL1">
        <v>0</v>
      </c>
      <c r="AM1">
        <v>0</v>
      </c>
      <c r="AN1">
        <v>0</v>
      </c>
      <c r="AO1">
        <v>0</v>
      </c>
      <c r="AP1">
        <v>0</v>
      </c>
      <c r="AQ1">
        <v>0</v>
      </c>
      <c r="AR1">
        <v>0</v>
      </c>
    </row>
    <row r="2" spans="1:44" x14ac:dyDescent="0.2">
      <c r="A2">
        <f>ROW(Source!A28)</f>
        <v>28</v>
      </c>
      <c r="B2">
        <v>32949748</v>
      </c>
      <c r="C2">
        <v>32949746</v>
      </c>
      <c r="D2">
        <v>31838589</v>
      </c>
      <c r="E2">
        <v>114</v>
      </c>
      <c r="F2">
        <v>1</v>
      </c>
      <c r="G2">
        <v>1</v>
      </c>
      <c r="H2">
        <v>1</v>
      </c>
      <c r="I2" t="s">
        <v>849</v>
      </c>
      <c r="J2" t="s">
        <v>3</v>
      </c>
      <c r="K2" t="s">
        <v>850</v>
      </c>
      <c r="L2">
        <v>1191</v>
      </c>
      <c r="N2">
        <v>1013</v>
      </c>
      <c r="O2" t="s">
        <v>848</v>
      </c>
      <c r="P2" t="s">
        <v>848</v>
      </c>
      <c r="Q2">
        <v>1</v>
      </c>
      <c r="X2">
        <v>3.65</v>
      </c>
      <c r="Y2">
        <v>0</v>
      </c>
      <c r="Z2">
        <v>0</v>
      </c>
      <c r="AA2">
        <v>0</v>
      </c>
      <c r="AB2">
        <v>0</v>
      </c>
      <c r="AC2">
        <v>0</v>
      </c>
      <c r="AD2">
        <v>1</v>
      </c>
      <c r="AE2">
        <v>2</v>
      </c>
      <c r="AF2" t="s">
        <v>3</v>
      </c>
      <c r="AG2">
        <v>3.65</v>
      </c>
      <c r="AH2">
        <v>2</v>
      </c>
      <c r="AI2">
        <v>32949748</v>
      </c>
      <c r="AJ2">
        <v>2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</row>
    <row r="3" spans="1:44" x14ac:dyDescent="0.2">
      <c r="A3">
        <f>ROW(Source!A28)</f>
        <v>28</v>
      </c>
      <c r="B3">
        <v>32949749</v>
      </c>
      <c r="C3">
        <v>32949746</v>
      </c>
      <c r="D3">
        <v>31966102</v>
      </c>
      <c r="E3">
        <v>1</v>
      </c>
      <c r="F3">
        <v>1</v>
      </c>
      <c r="G3">
        <v>1</v>
      </c>
      <c r="H3">
        <v>2</v>
      </c>
      <c r="I3" t="s">
        <v>851</v>
      </c>
      <c r="J3" t="s">
        <v>852</v>
      </c>
      <c r="K3" t="s">
        <v>853</v>
      </c>
      <c r="L3">
        <v>1368</v>
      </c>
      <c r="N3">
        <v>1011</v>
      </c>
      <c r="O3" t="s">
        <v>854</v>
      </c>
      <c r="P3" t="s">
        <v>854</v>
      </c>
      <c r="Q3">
        <v>1</v>
      </c>
      <c r="X3">
        <v>3.65</v>
      </c>
      <c r="Y3">
        <v>0</v>
      </c>
      <c r="Z3">
        <v>37.32</v>
      </c>
      <c r="AA3">
        <v>446.68</v>
      </c>
      <c r="AB3">
        <v>0</v>
      </c>
      <c r="AC3">
        <v>0</v>
      </c>
      <c r="AD3">
        <v>1</v>
      </c>
      <c r="AE3">
        <v>0</v>
      </c>
      <c r="AF3" t="s">
        <v>3</v>
      </c>
      <c r="AG3">
        <v>3.65</v>
      </c>
      <c r="AH3">
        <v>2</v>
      </c>
      <c r="AI3">
        <v>32949749</v>
      </c>
      <c r="AJ3">
        <v>3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</row>
    <row r="4" spans="1:44" x14ac:dyDescent="0.2">
      <c r="A4">
        <f>ROW(Source!A28)</f>
        <v>28</v>
      </c>
      <c r="B4">
        <v>32949750</v>
      </c>
      <c r="C4">
        <v>32949746</v>
      </c>
      <c r="D4">
        <v>31844302</v>
      </c>
      <c r="E4">
        <v>114</v>
      </c>
      <c r="F4">
        <v>1</v>
      </c>
      <c r="G4">
        <v>1</v>
      </c>
      <c r="H4">
        <v>3</v>
      </c>
      <c r="I4" t="s">
        <v>31</v>
      </c>
      <c r="J4" t="s">
        <v>3</v>
      </c>
      <c r="K4" t="s">
        <v>32</v>
      </c>
      <c r="L4">
        <v>1348</v>
      </c>
      <c r="N4">
        <v>1009</v>
      </c>
      <c r="O4" t="s">
        <v>33</v>
      </c>
      <c r="P4" t="s">
        <v>33</v>
      </c>
      <c r="Q4">
        <v>1000</v>
      </c>
      <c r="X4">
        <v>0.8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 t="s">
        <v>3</v>
      </c>
      <c r="AG4">
        <v>0.8</v>
      </c>
      <c r="AH4">
        <v>2</v>
      </c>
      <c r="AI4">
        <v>32949750</v>
      </c>
      <c r="AJ4">
        <v>4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</row>
    <row r="5" spans="1:44" x14ac:dyDescent="0.2">
      <c r="A5">
        <f>ROW(Source!A30)</f>
        <v>30</v>
      </c>
      <c r="B5">
        <v>32949753</v>
      </c>
      <c r="C5">
        <v>32949752</v>
      </c>
      <c r="D5">
        <v>31838391</v>
      </c>
      <c r="E5">
        <v>114</v>
      </c>
      <c r="F5">
        <v>1</v>
      </c>
      <c r="G5">
        <v>1</v>
      </c>
      <c r="H5">
        <v>1</v>
      </c>
      <c r="I5" t="s">
        <v>856</v>
      </c>
      <c r="J5" t="s">
        <v>3</v>
      </c>
      <c r="K5" t="s">
        <v>857</v>
      </c>
      <c r="L5">
        <v>1191</v>
      </c>
      <c r="N5">
        <v>1013</v>
      </c>
      <c r="O5" t="s">
        <v>848</v>
      </c>
      <c r="P5" t="s">
        <v>848</v>
      </c>
      <c r="Q5">
        <v>1</v>
      </c>
      <c r="X5">
        <v>60.1</v>
      </c>
      <c r="Y5">
        <v>0</v>
      </c>
      <c r="Z5">
        <v>0</v>
      </c>
      <c r="AA5">
        <v>0</v>
      </c>
      <c r="AB5">
        <v>446.68</v>
      </c>
      <c r="AC5">
        <v>0</v>
      </c>
      <c r="AD5">
        <v>1</v>
      </c>
      <c r="AE5">
        <v>1</v>
      </c>
      <c r="AF5" t="s">
        <v>39</v>
      </c>
      <c r="AG5">
        <v>69.114999999999995</v>
      </c>
      <c r="AH5">
        <v>2</v>
      </c>
      <c r="AI5">
        <v>32949753</v>
      </c>
      <c r="AJ5">
        <v>5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</row>
    <row r="6" spans="1:44" x14ac:dyDescent="0.2">
      <c r="A6">
        <f>ROW(Source!A30)</f>
        <v>30</v>
      </c>
      <c r="B6">
        <v>32949754</v>
      </c>
      <c r="C6">
        <v>32949752</v>
      </c>
      <c r="D6">
        <v>31838589</v>
      </c>
      <c r="E6">
        <v>114</v>
      </c>
      <c r="F6">
        <v>1</v>
      </c>
      <c r="G6">
        <v>1</v>
      </c>
      <c r="H6">
        <v>1</v>
      </c>
      <c r="I6" t="s">
        <v>849</v>
      </c>
      <c r="J6" t="s">
        <v>3</v>
      </c>
      <c r="K6" t="s">
        <v>850</v>
      </c>
      <c r="L6">
        <v>1191</v>
      </c>
      <c r="N6">
        <v>1013</v>
      </c>
      <c r="O6" t="s">
        <v>848</v>
      </c>
      <c r="P6" t="s">
        <v>848</v>
      </c>
      <c r="Q6">
        <v>1</v>
      </c>
      <c r="X6">
        <v>1.86</v>
      </c>
      <c r="Y6">
        <v>0</v>
      </c>
      <c r="Z6">
        <v>0</v>
      </c>
      <c r="AA6">
        <v>0</v>
      </c>
      <c r="AB6">
        <v>0</v>
      </c>
      <c r="AC6">
        <v>0</v>
      </c>
      <c r="AD6">
        <v>1</v>
      </c>
      <c r="AE6">
        <v>2</v>
      </c>
      <c r="AF6" t="s">
        <v>38</v>
      </c>
      <c r="AG6">
        <v>2.3250000000000002</v>
      </c>
      <c r="AH6">
        <v>2</v>
      </c>
      <c r="AI6">
        <v>32949754</v>
      </c>
      <c r="AJ6">
        <v>6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</row>
    <row r="7" spans="1:44" x14ac:dyDescent="0.2">
      <c r="A7">
        <f>ROW(Source!A30)</f>
        <v>30</v>
      </c>
      <c r="B7">
        <v>32949755</v>
      </c>
      <c r="C7">
        <v>32949752</v>
      </c>
      <c r="D7">
        <v>31966102</v>
      </c>
      <c r="E7">
        <v>1</v>
      </c>
      <c r="F7">
        <v>1</v>
      </c>
      <c r="G7">
        <v>1</v>
      </c>
      <c r="H7">
        <v>2</v>
      </c>
      <c r="I7" t="s">
        <v>851</v>
      </c>
      <c r="J7" t="s">
        <v>852</v>
      </c>
      <c r="K7" t="s">
        <v>853</v>
      </c>
      <c r="L7">
        <v>1368</v>
      </c>
      <c r="N7">
        <v>1011</v>
      </c>
      <c r="O7" t="s">
        <v>854</v>
      </c>
      <c r="P7" t="s">
        <v>854</v>
      </c>
      <c r="Q7">
        <v>1</v>
      </c>
      <c r="X7">
        <v>0.76</v>
      </c>
      <c r="Y7">
        <v>0</v>
      </c>
      <c r="Z7">
        <v>37.32</v>
      </c>
      <c r="AA7">
        <v>446.68</v>
      </c>
      <c r="AB7">
        <v>0</v>
      </c>
      <c r="AC7">
        <v>0</v>
      </c>
      <c r="AD7">
        <v>1</v>
      </c>
      <c r="AE7">
        <v>0</v>
      </c>
      <c r="AF7" t="s">
        <v>38</v>
      </c>
      <c r="AG7">
        <v>0.95</v>
      </c>
      <c r="AH7">
        <v>2</v>
      </c>
      <c r="AI7">
        <v>32949755</v>
      </c>
      <c r="AJ7">
        <v>7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</row>
    <row r="8" spans="1:44" x14ac:dyDescent="0.2">
      <c r="A8">
        <f>ROW(Source!A30)</f>
        <v>30</v>
      </c>
      <c r="B8">
        <v>32949756</v>
      </c>
      <c r="C8">
        <v>32949752</v>
      </c>
      <c r="D8">
        <v>31966811</v>
      </c>
      <c r="E8">
        <v>1</v>
      </c>
      <c r="F8">
        <v>1</v>
      </c>
      <c r="G8">
        <v>1</v>
      </c>
      <c r="H8">
        <v>2</v>
      </c>
      <c r="I8" t="s">
        <v>858</v>
      </c>
      <c r="J8" t="s">
        <v>859</v>
      </c>
      <c r="K8" t="s">
        <v>860</v>
      </c>
      <c r="L8">
        <v>1368</v>
      </c>
      <c r="N8">
        <v>1011</v>
      </c>
      <c r="O8" t="s">
        <v>854</v>
      </c>
      <c r="P8" t="s">
        <v>854</v>
      </c>
      <c r="Q8">
        <v>1</v>
      </c>
      <c r="X8">
        <v>1.1000000000000001</v>
      </c>
      <c r="Y8">
        <v>0</v>
      </c>
      <c r="Z8">
        <v>605.36</v>
      </c>
      <c r="AA8">
        <v>502.98</v>
      </c>
      <c r="AB8">
        <v>0</v>
      </c>
      <c r="AC8">
        <v>0</v>
      </c>
      <c r="AD8">
        <v>1</v>
      </c>
      <c r="AE8">
        <v>0</v>
      </c>
      <c r="AF8" t="s">
        <v>38</v>
      </c>
      <c r="AG8">
        <v>1.375</v>
      </c>
      <c r="AH8">
        <v>2</v>
      </c>
      <c r="AI8">
        <v>32949756</v>
      </c>
      <c r="AJ8">
        <v>8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</row>
    <row r="9" spans="1:44" x14ac:dyDescent="0.2">
      <c r="A9">
        <f>ROW(Source!A30)</f>
        <v>30</v>
      </c>
      <c r="B9">
        <v>32949757</v>
      </c>
      <c r="C9">
        <v>32949752</v>
      </c>
      <c r="D9">
        <v>31967403</v>
      </c>
      <c r="E9">
        <v>1</v>
      </c>
      <c r="F9">
        <v>1</v>
      </c>
      <c r="G9">
        <v>1</v>
      </c>
      <c r="H9">
        <v>2</v>
      </c>
      <c r="I9" t="s">
        <v>862</v>
      </c>
      <c r="J9" t="s">
        <v>863</v>
      </c>
      <c r="K9" t="s">
        <v>864</v>
      </c>
      <c r="L9">
        <v>1368</v>
      </c>
      <c r="N9">
        <v>1011</v>
      </c>
      <c r="O9" t="s">
        <v>854</v>
      </c>
      <c r="P9" t="s">
        <v>854</v>
      </c>
      <c r="Q9">
        <v>1</v>
      </c>
      <c r="X9">
        <v>2.7</v>
      </c>
      <c r="Y9">
        <v>0</v>
      </c>
      <c r="Z9">
        <v>17.21</v>
      </c>
      <c r="AA9">
        <v>0</v>
      </c>
      <c r="AB9">
        <v>0</v>
      </c>
      <c r="AC9">
        <v>0</v>
      </c>
      <c r="AD9">
        <v>1</v>
      </c>
      <c r="AE9">
        <v>0</v>
      </c>
      <c r="AF9" t="s">
        <v>38</v>
      </c>
      <c r="AG9">
        <v>3.375</v>
      </c>
      <c r="AH9">
        <v>2</v>
      </c>
      <c r="AI9">
        <v>32949757</v>
      </c>
      <c r="AJ9">
        <v>9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</row>
    <row r="10" spans="1:44" x14ac:dyDescent="0.2">
      <c r="A10">
        <f>ROW(Source!A30)</f>
        <v>30</v>
      </c>
      <c r="B10">
        <v>32949758</v>
      </c>
      <c r="C10">
        <v>32949752</v>
      </c>
      <c r="D10">
        <v>31910709</v>
      </c>
      <c r="E10">
        <v>1</v>
      </c>
      <c r="F10">
        <v>1</v>
      </c>
      <c r="G10">
        <v>1</v>
      </c>
      <c r="H10">
        <v>3</v>
      </c>
      <c r="I10" t="s">
        <v>865</v>
      </c>
      <c r="J10" t="s">
        <v>866</v>
      </c>
      <c r="K10" t="s">
        <v>867</v>
      </c>
      <c r="L10">
        <v>1383</v>
      </c>
      <c r="N10">
        <v>1013</v>
      </c>
      <c r="O10" t="s">
        <v>868</v>
      </c>
      <c r="P10" t="s">
        <v>868</v>
      </c>
      <c r="Q10">
        <v>1</v>
      </c>
      <c r="X10">
        <v>0.63</v>
      </c>
      <c r="Y10">
        <v>6.38</v>
      </c>
      <c r="Z10">
        <v>0</v>
      </c>
      <c r="AA10">
        <v>0</v>
      </c>
      <c r="AB10">
        <v>0</v>
      </c>
      <c r="AC10">
        <v>0</v>
      </c>
      <c r="AD10">
        <v>1</v>
      </c>
      <c r="AE10">
        <v>0</v>
      </c>
      <c r="AF10" t="s">
        <v>3</v>
      </c>
      <c r="AG10">
        <v>0.63</v>
      </c>
      <c r="AH10">
        <v>2</v>
      </c>
      <c r="AI10">
        <v>32949758</v>
      </c>
      <c r="AJ10">
        <v>10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</row>
    <row r="11" spans="1:44" x14ac:dyDescent="0.2">
      <c r="A11">
        <f>ROW(Source!A30)</f>
        <v>30</v>
      </c>
      <c r="B11">
        <v>32949759</v>
      </c>
      <c r="C11">
        <v>32949752</v>
      </c>
      <c r="D11">
        <v>31912334</v>
      </c>
      <c r="E11">
        <v>1</v>
      </c>
      <c r="F11">
        <v>1</v>
      </c>
      <c r="G11">
        <v>1</v>
      </c>
      <c r="H11">
        <v>3</v>
      </c>
      <c r="I11" t="s">
        <v>869</v>
      </c>
      <c r="J11" t="s">
        <v>870</v>
      </c>
      <c r="K11" t="s">
        <v>871</v>
      </c>
      <c r="L11">
        <v>1348</v>
      </c>
      <c r="N11">
        <v>1009</v>
      </c>
      <c r="O11" t="s">
        <v>33</v>
      </c>
      <c r="P11" t="s">
        <v>33</v>
      </c>
      <c r="Q11">
        <v>1000</v>
      </c>
      <c r="X11">
        <v>2.6200000000000001E-2</v>
      </c>
      <c r="Y11">
        <v>91223.01</v>
      </c>
      <c r="Z11">
        <v>0</v>
      </c>
      <c r="AA11">
        <v>0</v>
      </c>
      <c r="AB11">
        <v>0</v>
      </c>
      <c r="AC11">
        <v>0</v>
      </c>
      <c r="AD11">
        <v>1</v>
      </c>
      <c r="AE11">
        <v>0</v>
      </c>
      <c r="AF11" t="s">
        <v>3</v>
      </c>
      <c r="AG11">
        <v>2.6200000000000001E-2</v>
      </c>
      <c r="AH11">
        <v>2</v>
      </c>
      <c r="AI11">
        <v>32949759</v>
      </c>
      <c r="AJ11">
        <v>11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</row>
    <row r="12" spans="1:44" x14ac:dyDescent="0.2">
      <c r="A12">
        <f>ROW(Source!A30)</f>
        <v>30</v>
      </c>
      <c r="B12">
        <v>32949760</v>
      </c>
      <c r="C12">
        <v>32949752</v>
      </c>
      <c r="D12">
        <v>31921984</v>
      </c>
      <c r="E12">
        <v>1</v>
      </c>
      <c r="F12">
        <v>1</v>
      </c>
      <c r="G12">
        <v>1</v>
      </c>
      <c r="H12">
        <v>3</v>
      </c>
      <c r="I12" t="s">
        <v>872</v>
      </c>
      <c r="J12" t="s">
        <v>873</v>
      </c>
      <c r="K12" t="s">
        <v>874</v>
      </c>
      <c r="L12">
        <v>1339</v>
      </c>
      <c r="N12">
        <v>1007</v>
      </c>
      <c r="O12" t="s">
        <v>639</v>
      </c>
      <c r="P12" t="s">
        <v>639</v>
      </c>
      <c r="Q12">
        <v>1</v>
      </c>
      <c r="X12">
        <v>3.71</v>
      </c>
      <c r="Y12">
        <v>23084.6</v>
      </c>
      <c r="Z12">
        <v>0</v>
      </c>
      <c r="AA12">
        <v>0</v>
      </c>
      <c r="AB12">
        <v>0</v>
      </c>
      <c r="AC12">
        <v>0</v>
      </c>
      <c r="AD12">
        <v>1</v>
      </c>
      <c r="AE12">
        <v>0</v>
      </c>
      <c r="AF12" t="s">
        <v>3</v>
      </c>
      <c r="AG12">
        <v>3.71</v>
      </c>
      <c r="AH12">
        <v>2</v>
      </c>
      <c r="AI12">
        <v>32949760</v>
      </c>
      <c r="AJ12">
        <v>12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</row>
    <row r="13" spans="1:44" x14ac:dyDescent="0.2">
      <c r="A13">
        <f>ROW(Source!A31)</f>
        <v>31</v>
      </c>
      <c r="B13">
        <v>32946135</v>
      </c>
      <c r="C13">
        <v>32946134</v>
      </c>
      <c r="D13">
        <v>31838350</v>
      </c>
      <c r="E13">
        <v>114</v>
      </c>
      <c r="F13">
        <v>1</v>
      </c>
      <c r="G13">
        <v>1</v>
      </c>
      <c r="H13">
        <v>1</v>
      </c>
      <c r="I13" t="s">
        <v>846</v>
      </c>
      <c r="J13" t="s">
        <v>3</v>
      </c>
      <c r="K13" t="s">
        <v>847</v>
      </c>
      <c r="L13">
        <v>1191</v>
      </c>
      <c r="N13">
        <v>1013</v>
      </c>
      <c r="O13" t="s">
        <v>848</v>
      </c>
      <c r="P13" t="s">
        <v>848</v>
      </c>
      <c r="Q13">
        <v>1</v>
      </c>
      <c r="X13">
        <v>3.77</v>
      </c>
      <c r="Y13">
        <v>0</v>
      </c>
      <c r="Z13">
        <v>0</v>
      </c>
      <c r="AA13">
        <v>0</v>
      </c>
      <c r="AB13">
        <v>409.14</v>
      </c>
      <c r="AC13">
        <v>0</v>
      </c>
      <c r="AD13">
        <v>1</v>
      </c>
      <c r="AE13">
        <v>1</v>
      </c>
      <c r="AF13" t="s">
        <v>3</v>
      </c>
      <c r="AG13">
        <v>3.77</v>
      </c>
      <c r="AH13">
        <v>2</v>
      </c>
      <c r="AI13">
        <v>32946135</v>
      </c>
      <c r="AJ13">
        <v>13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</row>
    <row r="14" spans="1:44" x14ac:dyDescent="0.2">
      <c r="A14">
        <f>ROW(Source!A31)</f>
        <v>31</v>
      </c>
      <c r="B14">
        <v>32946136</v>
      </c>
      <c r="C14">
        <v>32946134</v>
      </c>
      <c r="D14">
        <v>31844302</v>
      </c>
      <c r="E14">
        <v>114</v>
      </c>
      <c r="F14">
        <v>1</v>
      </c>
      <c r="G14">
        <v>1</v>
      </c>
      <c r="H14">
        <v>3</v>
      </c>
      <c r="I14" t="s">
        <v>31</v>
      </c>
      <c r="J14" t="s">
        <v>3</v>
      </c>
      <c r="K14" t="s">
        <v>32</v>
      </c>
      <c r="L14">
        <v>1348</v>
      </c>
      <c r="N14">
        <v>1009</v>
      </c>
      <c r="O14" t="s">
        <v>33</v>
      </c>
      <c r="P14" t="s">
        <v>33</v>
      </c>
      <c r="Q14">
        <v>1000</v>
      </c>
      <c r="X14">
        <v>0.11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 t="s">
        <v>3</v>
      </c>
      <c r="AG14">
        <v>0.11</v>
      </c>
      <c r="AH14">
        <v>2</v>
      </c>
      <c r="AI14">
        <v>32946136</v>
      </c>
      <c r="AJ14">
        <v>14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</row>
    <row r="15" spans="1:44" x14ac:dyDescent="0.2">
      <c r="A15">
        <f>ROW(Source!A33)</f>
        <v>33</v>
      </c>
      <c r="B15">
        <v>32946141</v>
      </c>
      <c r="C15">
        <v>32946140</v>
      </c>
      <c r="D15">
        <v>31838380</v>
      </c>
      <c r="E15">
        <v>114</v>
      </c>
      <c r="F15">
        <v>1</v>
      </c>
      <c r="G15">
        <v>1</v>
      </c>
      <c r="H15">
        <v>1</v>
      </c>
      <c r="I15" t="s">
        <v>875</v>
      </c>
      <c r="J15" t="s">
        <v>3</v>
      </c>
      <c r="K15" t="s">
        <v>876</v>
      </c>
      <c r="L15">
        <v>1191</v>
      </c>
      <c r="N15">
        <v>1013</v>
      </c>
      <c r="O15" t="s">
        <v>848</v>
      </c>
      <c r="P15" t="s">
        <v>848</v>
      </c>
      <c r="Q15">
        <v>1</v>
      </c>
      <c r="X15">
        <v>38.200000000000003</v>
      </c>
      <c r="Y15">
        <v>0</v>
      </c>
      <c r="Z15">
        <v>0</v>
      </c>
      <c r="AA15">
        <v>0</v>
      </c>
      <c r="AB15">
        <v>435.42</v>
      </c>
      <c r="AC15">
        <v>0</v>
      </c>
      <c r="AD15">
        <v>1</v>
      </c>
      <c r="AE15">
        <v>1</v>
      </c>
      <c r="AF15" t="s">
        <v>39</v>
      </c>
      <c r="AG15">
        <v>43.93</v>
      </c>
      <c r="AH15">
        <v>2</v>
      </c>
      <c r="AI15">
        <v>32946141</v>
      </c>
      <c r="AJ15">
        <v>15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</row>
    <row r="16" spans="1:44" x14ac:dyDescent="0.2">
      <c r="A16">
        <f>ROW(Source!A33)</f>
        <v>33</v>
      </c>
      <c r="B16">
        <v>32946142</v>
      </c>
      <c r="C16">
        <v>32946140</v>
      </c>
      <c r="D16">
        <v>31838589</v>
      </c>
      <c r="E16">
        <v>114</v>
      </c>
      <c r="F16">
        <v>1</v>
      </c>
      <c r="G16">
        <v>1</v>
      </c>
      <c r="H16">
        <v>1</v>
      </c>
      <c r="I16" t="s">
        <v>849</v>
      </c>
      <c r="J16" t="s">
        <v>3</v>
      </c>
      <c r="K16" t="s">
        <v>850</v>
      </c>
      <c r="L16">
        <v>1191</v>
      </c>
      <c r="N16">
        <v>1013</v>
      </c>
      <c r="O16" t="s">
        <v>848</v>
      </c>
      <c r="P16" t="s">
        <v>848</v>
      </c>
      <c r="Q16">
        <v>1</v>
      </c>
      <c r="X16">
        <v>0.85</v>
      </c>
      <c r="Y16">
        <v>0</v>
      </c>
      <c r="Z16">
        <v>0</v>
      </c>
      <c r="AA16">
        <v>0</v>
      </c>
      <c r="AB16">
        <v>0</v>
      </c>
      <c r="AC16">
        <v>0</v>
      </c>
      <c r="AD16">
        <v>1</v>
      </c>
      <c r="AE16">
        <v>2</v>
      </c>
      <c r="AF16" t="s">
        <v>38</v>
      </c>
      <c r="AG16">
        <v>1.0625</v>
      </c>
      <c r="AH16">
        <v>2</v>
      </c>
      <c r="AI16">
        <v>32946142</v>
      </c>
      <c r="AJ16">
        <v>16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</row>
    <row r="17" spans="1:44" x14ac:dyDescent="0.2">
      <c r="A17">
        <f>ROW(Source!A33)</f>
        <v>33</v>
      </c>
      <c r="B17">
        <v>32946143</v>
      </c>
      <c r="C17">
        <v>32946140</v>
      </c>
      <c r="D17">
        <v>31966102</v>
      </c>
      <c r="E17">
        <v>1</v>
      </c>
      <c r="F17">
        <v>1</v>
      </c>
      <c r="G17">
        <v>1</v>
      </c>
      <c r="H17">
        <v>2</v>
      </c>
      <c r="I17" t="s">
        <v>851</v>
      </c>
      <c r="J17" t="s">
        <v>852</v>
      </c>
      <c r="K17" t="s">
        <v>853</v>
      </c>
      <c r="L17">
        <v>1368</v>
      </c>
      <c r="N17">
        <v>1011</v>
      </c>
      <c r="O17" t="s">
        <v>854</v>
      </c>
      <c r="P17" t="s">
        <v>854</v>
      </c>
      <c r="Q17">
        <v>1</v>
      </c>
      <c r="X17">
        <v>0.35</v>
      </c>
      <c r="Y17">
        <v>0</v>
      </c>
      <c r="Z17">
        <v>37.32</v>
      </c>
      <c r="AA17">
        <v>446.68</v>
      </c>
      <c r="AB17">
        <v>0</v>
      </c>
      <c r="AC17">
        <v>0</v>
      </c>
      <c r="AD17">
        <v>1</v>
      </c>
      <c r="AE17">
        <v>0</v>
      </c>
      <c r="AF17" t="s">
        <v>38</v>
      </c>
      <c r="AG17">
        <v>0.4375</v>
      </c>
      <c r="AH17">
        <v>2</v>
      </c>
      <c r="AI17">
        <v>32946143</v>
      </c>
      <c r="AJ17">
        <v>17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</row>
    <row r="18" spans="1:44" x14ac:dyDescent="0.2">
      <c r="A18">
        <f>ROW(Source!A33)</f>
        <v>33</v>
      </c>
      <c r="B18">
        <v>32946144</v>
      </c>
      <c r="C18">
        <v>32946140</v>
      </c>
      <c r="D18">
        <v>31966811</v>
      </c>
      <c r="E18">
        <v>1</v>
      </c>
      <c r="F18">
        <v>1</v>
      </c>
      <c r="G18">
        <v>1</v>
      </c>
      <c r="H18">
        <v>2</v>
      </c>
      <c r="I18" t="s">
        <v>858</v>
      </c>
      <c r="J18" t="s">
        <v>859</v>
      </c>
      <c r="K18" t="s">
        <v>860</v>
      </c>
      <c r="L18">
        <v>1368</v>
      </c>
      <c r="N18">
        <v>1011</v>
      </c>
      <c r="O18" t="s">
        <v>854</v>
      </c>
      <c r="P18" t="s">
        <v>854</v>
      </c>
      <c r="Q18">
        <v>1</v>
      </c>
      <c r="X18">
        <v>0.5</v>
      </c>
      <c r="Y18">
        <v>0</v>
      </c>
      <c r="Z18">
        <v>605.36</v>
      </c>
      <c r="AA18">
        <v>502.98</v>
      </c>
      <c r="AB18">
        <v>0</v>
      </c>
      <c r="AC18">
        <v>0</v>
      </c>
      <c r="AD18">
        <v>1</v>
      </c>
      <c r="AE18">
        <v>0</v>
      </c>
      <c r="AF18" t="s">
        <v>38</v>
      </c>
      <c r="AG18">
        <v>0.625</v>
      </c>
      <c r="AH18">
        <v>2</v>
      </c>
      <c r="AI18">
        <v>32946144</v>
      </c>
      <c r="AJ18">
        <v>18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</row>
    <row r="19" spans="1:44" x14ac:dyDescent="0.2">
      <c r="A19">
        <f>ROW(Source!A33)</f>
        <v>33</v>
      </c>
      <c r="B19">
        <v>32946145</v>
      </c>
      <c r="C19">
        <v>32946140</v>
      </c>
      <c r="D19">
        <v>31838894</v>
      </c>
      <c r="E19">
        <v>114</v>
      </c>
      <c r="F19">
        <v>1</v>
      </c>
      <c r="G19">
        <v>1</v>
      </c>
      <c r="H19">
        <v>3</v>
      </c>
      <c r="I19" t="s">
        <v>62</v>
      </c>
      <c r="J19" t="s">
        <v>3</v>
      </c>
      <c r="K19" t="s">
        <v>63</v>
      </c>
      <c r="L19">
        <v>1327</v>
      </c>
      <c r="N19">
        <v>1005</v>
      </c>
      <c r="O19" t="s">
        <v>64</v>
      </c>
      <c r="P19" t="s">
        <v>64</v>
      </c>
      <c r="Q19">
        <v>1</v>
      </c>
      <c r="X19">
        <v>102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 t="s">
        <v>3</v>
      </c>
      <c r="AG19">
        <v>102</v>
      </c>
      <c r="AH19">
        <v>2</v>
      </c>
      <c r="AI19">
        <v>32946145</v>
      </c>
      <c r="AJ19">
        <v>19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</row>
    <row r="20" spans="1:44" x14ac:dyDescent="0.2">
      <c r="A20">
        <f>ROW(Source!A33)</f>
        <v>33</v>
      </c>
      <c r="B20">
        <v>32946146</v>
      </c>
      <c r="C20">
        <v>32946140</v>
      </c>
      <c r="D20">
        <v>31913418</v>
      </c>
      <c r="E20">
        <v>1</v>
      </c>
      <c r="F20">
        <v>1</v>
      </c>
      <c r="G20">
        <v>1</v>
      </c>
      <c r="H20">
        <v>3</v>
      </c>
      <c r="I20" t="s">
        <v>877</v>
      </c>
      <c r="J20" t="s">
        <v>878</v>
      </c>
      <c r="K20" t="s">
        <v>879</v>
      </c>
      <c r="L20">
        <v>1346</v>
      </c>
      <c r="N20">
        <v>1009</v>
      </c>
      <c r="O20" t="s">
        <v>68</v>
      </c>
      <c r="P20" t="s">
        <v>68</v>
      </c>
      <c r="Q20">
        <v>1</v>
      </c>
      <c r="X20">
        <v>0.5</v>
      </c>
      <c r="Y20">
        <v>56.11</v>
      </c>
      <c r="Z20">
        <v>0</v>
      </c>
      <c r="AA20">
        <v>0</v>
      </c>
      <c r="AB20">
        <v>0</v>
      </c>
      <c r="AC20">
        <v>0</v>
      </c>
      <c r="AD20">
        <v>1</v>
      </c>
      <c r="AE20">
        <v>0</v>
      </c>
      <c r="AF20" t="s">
        <v>3</v>
      </c>
      <c r="AG20">
        <v>0.5</v>
      </c>
      <c r="AH20">
        <v>2</v>
      </c>
      <c r="AI20">
        <v>32946146</v>
      </c>
      <c r="AJ20">
        <v>20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</row>
    <row r="21" spans="1:44" x14ac:dyDescent="0.2">
      <c r="A21">
        <f>ROW(Source!A33)</f>
        <v>33</v>
      </c>
      <c r="B21">
        <v>32946147</v>
      </c>
      <c r="C21">
        <v>32946140</v>
      </c>
      <c r="D21">
        <v>31842075</v>
      </c>
      <c r="E21">
        <v>114</v>
      </c>
      <c r="F21">
        <v>1</v>
      </c>
      <c r="G21">
        <v>1</v>
      </c>
      <c r="H21">
        <v>3</v>
      </c>
      <c r="I21" t="s">
        <v>66</v>
      </c>
      <c r="J21" t="s">
        <v>3</v>
      </c>
      <c r="K21" t="s">
        <v>67</v>
      </c>
      <c r="L21">
        <v>1346</v>
      </c>
      <c r="N21">
        <v>1009</v>
      </c>
      <c r="O21" t="s">
        <v>68</v>
      </c>
      <c r="P21" t="s">
        <v>68</v>
      </c>
      <c r="Q21">
        <v>1</v>
      </c>
      <c r="X21">
        <v>50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 t="s">
        <v>3</v>
      </c>
      <c r="AG21">
        <v>50</v>
      </c>
      <c r="AH21">
        <v>2</v>
      </c>
      <c r="AI21">
        <v>32946147</v>
      </c>
      <c r="AJ21">
        <v>21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</row>
    <row r="22" spans="1:44" x14ac:dyDescent="0.2">
      <c r="A22">
        <f>ROW(Source!A38)</f>
        <v>38</v>
      </c>
      <c r="B22">
        <v>32946198</v>
      </c>
      <c r="C22">
        <v>32946197</v>
      </c>
      <c r="D22">
        <v>31838391</v>
      </c>
      <c r="E22">
        <v>114</v>
      </c>
      <c r="F22">
        <v>1</v>
      </c>
      <c r="G22">
        <v>1</v>
      </c>
      <c r="H22">
        <v>1</v>
      </c>
      <c r="I22" t="s">
        <v>856</v>
      </c>
      <c r="J22" t="s">
        <v>3</v>
      </c>
      <c r="K22" t="s">
        <v>857</v>
      </c>
      <c r="L22">
        <v>1191</v>
      </c>
      <c r="N22">
        <v>1013</v>
      </c>
      <c r="O22" t="s">
        <v>848</v>
      </c>
      <c r="P22" t="s">
        <v>848</v>
      </c>
      <c r="Q22">
        <v>1</v>
      </c>
      <c r="X22">
        <v>7.68</v>
      </c>
      <c r="Y22">
        <v>0</v>
      </c>
      <c r="Z22">
        <v>0</v>
      </c>
      <c r="AA22">
        <v>0</v>
      </c>
      <c r="AB22">
        <v>446.68</v>
      </c>
      <c r="AC22">
        <v>0</v>
      </c>
      <c r="AD22">
        <v>1</v>
      </c>
      <c r="AE22">
        <v>1</v>
      </c>
      <c r="AF22" t="s">
        <v>39</v>
      </c>
      <c r="AG22">
        <v>8.831999999999999</v>
      </c>
      <c r="AH22">
        <v>2</v>
      </c>
      <c r="AI22">
        <v>32946198</v>
      </c>
      <c r="AJ22">
        <v>22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</row>
    <row r="23" spans="1:44" x14ac:dyDescent="0.2">
      <c r="A23">
        <f>ROW(Source!A38)</f>
        <v>38</v>
      </c>
      <c r="B23">
        <v>32946199</v>
      </c>
      <c r="C23">
        <v>32946197</v>
      </c>
      <c r="D23">
        <v>31838589</v>
      </c>
      <c r="E23">
        <v>114</v>
      </c>
      <c r="F23">
        <v>1</v>
      </c>
      <c r="G23">
        <v>1</v>
      </c>
      <c r="H23">
        <v>1</v>
      </c>
      <c r="I23" t="s">
        <v>849</v>
      </c>
      <c r="J23" t="s">
        <v>3</v>
      </c>
      <c r="K23" t="s">
        <v>850</v>
      </c>
      <c r="L23">
        <v>1191</v>
      </c>
      <c r="N23">
        <v>1013</v>
      </c>
      <c r="O23" t="s">
        <v>848</v>
      </c>
      <c r="P23" t="s">
        <v>848</v>
      </c>
      <c r="Q23">
        <v>1</v>
      </c>
      <c r="X23">
        <v>0.09</v>
      </c>
      <c r="Y23">
        <v>0</v>
      </c>
      <c r="Z23">
        <v>0</v>
      </c>
      <c r="AA23">
        <v>0</v>
      </c>
      <c r="AB23">
        <v>0</v>
      </c>
      <c r="AC23">
        <v>0</v>
      </c>
      <c r="AD23">
        <v>1</v>
      </c>
      <c r="AE23">
        <v>2</v>
      </c>
      <c r="AF23" t="s">
        <v>38</v>
      </c>
      <c r="AG23">
        <v>0.11249999999999999</v>
      </c>
      <c r="AH23">
        <v>2</v>
      </c>
      <c r="AI23">
        <v>32946199</v>
      </c>
      <c r="AJ23">
        <v>23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</row>
    <row r="24" spans="1:44" x14ac:dyDescent="0.2">
      <c r="A24">
        <f>ROW(Source!A38)</f>
        <v>38</v>
      </c>
      <c r="B24">
        <v>32946200</v>
      </c>
      <c r="C24">
        <v>32946197</v>
      </c>
      <c r="D24">
        <v>31966102</v>
      </c>
      <c r="E24">
        <v>1</v>
      </c>
      <c r="F24">
        <v>1</v>
      </c>
      <c r="G24">
        <v>1</v>
      </c>
      <c r="H24">
        <v>2</v>
      </c>
      <c r="I24" t="s">
        <v>851</v>
      </c>
      <c r="J24" t="s">
        <v>852</v>
      </c>
      <c r="K24" t="s">
        <v>853</v>
      </c>
      <c r="L24">
        <v>1368</v>
      </c>
      <c r="N24">
        <v>1011</v>
      </c>
      <c r="O24" t="s">
        <v>854</v>
      </c>
      <c r="P24" t="s">
        <v>854</v>
      </c>
      <c r="Q24">
        <v>1</v>
      </c>
      <c r="X24">
        <v>0.01</v>
      </c>
      <c r="Y24">
        <v>0</v>
      </c>
      <c r="Z24">
        <v>37.32</v>
      </c>
      <c r="AA24">
        <v>446.68</v>
      </c>
      <c r="AB24">
        <v>0</v>
      </c>
      <c r="AC24">
        <v>0</v>
      </c>
      <c r="AD24">
        <v>1</v>
      </c>
      <c r="AE24">
        <v>0</v>
      </c>
      <c r="AF24" t="s">
        <v>38</v>
      </c>
      <c r="AG24">
        <v>1.2500000000000001E-2</v>
      </c>
      <c r="AH24">
        <v>2</v>
      </c>
      <c r="AI24">
        <v>32946200</v>
      </c>
      <c r="AJ24">
        <v>24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</row>
    <row r="25" spans="1:44" x14ac:dyDescent="0.2">
      <c r="A25">
        <f>ROW(Source!A38)</f>
        <v>38</v>
      </c>
      <c r="B25">
        <v>32946201</v>
      </c>
      <c r="C25">
        <v>32946197</v>
      </c>
      <c r="D25">
        <v>31966811</v>
      </c>
      <c r="E25">
        <v>1</v>
      </c>
      <c r="F25">
        <v>1</v>
      </c>
      <c r="G25">
        <v>1</v>
      </c>
      <c r="H25">
        <v>2</v>
      </c>
      <c r="I25" t="s">
        <v>858</v>
      </c>
      <c r="J25" t="s">
        <v>859</v>
      </c>
      <c r="K25" t="s">
        <v>860</v>
      </c>
      <c r="L25">
        <v>1368</v>
      </c>
      <c r="N25">
        <v>1011</v>
      </c>
      <c r="O25" t="s">
        <v>854</v>
      </c>
      <c r="P25" t="s">
        <v>854</v>
      </c>
      <c r="Q25">
        <v>1</v>
      </c>
      <c r="X25">
        <v>0.08</v>
      </c>
      <c r="Y25">
        <v>0</v>
      </c>
      <c r="Z25">
        <v>605.36</v>
      </c>
      <c r="AA25">
        <v>502.98</v>
      </c>
      <c r="AB25">
        <v>0</v>
      </c>
      <c r="AC25">
        <v>0</v>
      </c>
      <c r="AD25">
        <v>1</v>
      </c>
      <c r="AE25">
        <v>0</v>
      </c>
      <c r="AF25" t="s">
        <v>38</v>
      </c>
      <c r="AG25">
        <v>0.1</v>
      </c>
      <c r="AH25">
        <v>2</v>
      </c>
      <c r="AI25">
        <v>32946201</v>
      </c>
      <c r="AJ25">
        <v>25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</row>
    <row r="26" spans="1:44" x14ac:dyDescent="0.2">
      <c r="A26">
        <f>ROW(Source!A38)</f>
        <v>38</v>
      </c>
      <c r="B26">
        <v>32946202</v>
      </c>
      <c r="C26">
        <v>32946197</v>
      </c>
      <c r="D26">
        <v>31912336</v>
      </c>
      <c r="E26">
        <v>1</v>
      </c>
      <c r="F26">
        <v>1</v>
      </c>
      <c r="G26">
        <v>1</v>
      </c>
      <c r="H26">
        <v>3</v>
      </c>
      <c r="I26" t="s">
        <v>880</v>
      </c>
      <c r="J26" t="s">
        <v>881</v>
      </c>
      <c r="K26" t="s">
        <v>882</v>
      </c>
      <c r="L26">
        <v>1348</v>
      </c>
      <c r="N26">
        <v>1009</v>
      </c>
      <c r="O26" t="s">
        <v>33</v>
      </c>
      <c r="P26" t="s">
        <v>33</v>
      </c>
      <c r="Q26">
        <v>1000</v>
      </c>
      <c r="X26">
        <v>2.9999999999999997E-4</v>
      </c>
      <c r="Y26">
        <v>76110.2</v>
      </c>
      <c r="Z26">
        <v>0</v>
      </c>
      <c r="AA26">
        <v>0</v>
      </c>
      <c r="AB26">
        <v>0</v>
      </c>
      <c r="AC26">
        <v>0</v>
      </c>
      <c r="AD26">
        <v>1</v>
      </c>
      <c r="AE26">
        <v>0</v>
      </c>
      <c r="AF26" t="s">
        <v>3</v>
      </c>
      <c r="AG26">
        <v>2.9999999999999997E-4</v>
      </c>
      <c r="AH26">
        <v>2</v>
      </c>
      <c r="AI26">
        <v>32946202</v>
      </c>
      <c r="AJ26">
        <v>26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</row>
    <row r="27" spans="1:44" x14ac:dyDescent="0.2">
      <c r="A27">
        <f>ROW(Source!A38)</f>
        <v>38</v>
      </c>
      <c r="B27">
        <v>32946203</v>
      </c>
      <c r="C27">
        <v>32946197</v>
      </c>
      <c r="D27">
        <v>31841413</v>
      </c>
      <c r="E27">
        <v>114</v>
      </c>
      <c r="F27">
        <v>1</v>
      </c>
      <c r="G27">
        <v>1</v>
      </c>
      <c r="H27">
        <v>3</v>
      </c>
      <c r="I27" t="s">
        <v>85</v>
      </c>
      <c r="J27" t="s">
        <v>3</v>
      </c>
      <c r="K27" t="s">
        <v>86</v>
      </c>
      <c r="L27">
        <v>1301</v>
      </c>
      <c r="N27">
        <v>1003</v>
      </c>
      <c r="O27" t="s">
        <v>87</v>
      </c>
      <c r="P27" t="s">
        <v>87</v>
      </c>
      <c r="Q27">
        <v>1</v>
      </c>
      <c r="X27">
        <v>101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 t="s">
        <v>3</v>
      </c>
      <c r="AG27">
        <v>101</v>
      </c>
      <c r="AH27">
        <v>2</v>
      </c>
      <c r="AI27">
        <v>32946203</v>
      </c>
      <c r="AJ27">
        <v>27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</row>
    <row r="28" spans="1:44" x14ac:dyDescent="0.2">
      <c r="A28">
        <f>ROW(Source!A41)</f>
        <v>41</v>
      </c>
      <c r="B28">
        <v>32952949</v>
      </c>
      <c r="C28">
        <v>32952938</v>
      </c>
      <c r="D28">
        <v>25847996</v>
      </c>
      <c r="E28">
        <v>114</v>
      </c>
      <c r="F28">
        <v>1</v>
      </c>
      <c r="G28">
        <v>1</v>
      </c>
      <c r="H28">
        <v>1</v>
      </c>
      <c r="I28" t="s">
        <v>883</v>
      </c>
      <c r="J28" t="s">
        <v>3</v>
      </c>
      <c r="K28" t="s">
        <v>884</v>
      </c>
      <c r="L28">
        <v>1191</v>
      </c>
      <c r="N28">
        <v>1013</v>
      </c>
      <c r="O28" t="s">
        <v>848</v>
      </c>
      <c r="P28" t="s">
        <v>848</v>
      </c>
      <c r="Q28">
        <v>1</v>
      </c>
      <c r="X28">
        <v>38.4</v>
      </c>
      <c r="Y28">
        <v>0</v>
      </c>
      <c r="Z28">
        <v>0</v>
      </c>
      <c r="AA28">
        <v>0</v>
      </c>
      <c r="AB28">
        <v>457.94</v>
      </c>
      <c r="AC28">
        <v>0</v>
      </c>
      <c r="AD28">
        <v>1</v>
      </c>
      <c r="AE28">
        <v>1</v>
      </c>
      <c r="AF28" t="s">
        <v>3</v>
      </c>
      <c r="AG28">
        <v>38.4</v>
      </c>
      <c r="AH28">
        <v>2</v>
      </c>
      <c r="AI28">
        <v>32952939</v>
      </c>
      <c r="AJ28">
        <v>28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</row>
    <row r="29" spans="1:44" x14ac:dyDescent="0.2">
      <c r="A29">
        <f>ROW(Source!A41)</f>
        <v>41</v>
      </c>
      <c r="B29">
        <v>32952950</v>
      </c>
      <c r="C29">
        <v>32952938</v>
      </c>
      <c r="D29">
        <v>25847946</v>
      </c>
      <c r="E29">
        <v>114</v>
      </c>
      <c r="F29">
        <v>1</v>
      </c>
      <c r="G29">
        <v>1</v>
      </c>
      <c r="H29">
        <v>1</v>
      </c>
      <c r="I29" t="s">
        <v>849</v>
      </c>
      <c r="J29" t="s">
        <v>3</v>
      </c>
      <c r="K29" t="s">
        <v>850</v>
      </c>
      <c r="L29">
        <v>1191</v>
      </c>
      <c r="N29">
        <v>1013</v>
      </c>
      <c r="O29" t="s">
        <v>848</v>
      </c>
      <c r="P29" t="s">
        <v>848</v>
      </c>
      <c r="Q29">
        <v>1</v>
      </c>
      <c r="X29">
        <v>0.16</v>
      </c>
      <c r="Y29">
        <v>0</v>
      </c>
      <c r="Z29">
        <v>0</v>
      </c>
      <c r="AA29">
        <v>0</v>
      </c>
      <c r="AB29">
        <v>0</v>
      </c>
      <c r="AC29">
        <v>0</v>
      </c>
      <c r="AD29">
        <v>1</v>
      </c>
      <c r="AE29">
        <v>2</v>
      </c>
      <c r="AF29" t="s">
        <v>3</v>
      </c>
      <c r="AG29">
        <v>0.16</v>
      </c>
      <c r="AH29">
        <v>2</v>
      </c>
      <c r="AI29">
        <v>32952940</v>
      </c>
      <c r="AJ29">
        <v>29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</row>
    <row r="30" spans="1:44" x14ac:dyDescent="0.2">
      <c r="A30">
        <f>ROW(Source!A41)</f>
        <v>41</v>
      </c>
      <c r="B30">
        <v>32952951</v>
      </c>
      <c r="C30">
        <v>32952938</v>
      </c>
      <c r="D30">
        <v>31966102</v>
      </c>
      <c r="E30">
        <v>1</v>
      </c>
      <c r="F30">
        <v>1</v>
      </c>
      <c r="G30">
        <v>1</v>
      </c>
      <c r="H30">
        <v>2</v>
      </c>
      <c r="I30" t="s">
        <v>851</v>
      </c>
      <c r="J30" t="s">
        <v>852</v>
      </c>
      <c r="K30" t="s">
        <v>853</v>
      </c>
      <c r="L30">
        <v>1368</v>
      </c>
      <c r="N30">
        <v>1011</v>
      </c>
      <c r="O30" t="s">
        <v>854</v>
      </c>
      <c r="P30" t="s">
        <v>854</v>
      </c>
      <c r="Q30">
        <v>1</v>
      </c>
      <c r="X30">
        <v>0.1</v>
      </c>
      <c r="Y30">
        <v>0</v>
      </c>
      <c r="Z30">
        <v>37.32</v>
      </c>
      <c r="AA30">
        <v>446.68</v>
      </c>
      <c r="AB30">
        <v>0</v>
      </c>
      <c r="AC30">
        <v>0</v>
      </c>
      <c r="AD30">
        <v>1</v>
      </c>
      <c r="AE30">
        <v>0</v>
      </c>
      <c r="AF30" t="s">
        <v>3</v>
      </c>
      <c r="AG30">
        <v>0.1</v>
      </c>
      <c r="AH30">
        <v>2</v>
      </c>
      <c r="AI30">
        <v>32952941</v>
      </c>
      <c r="AJ30">
        <v>30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</row>
    <row r="31" spans="1:44" x14ac:dyDescent="0.2">
      <c r="A31">
        <f>ROW(Source!A41)</f>
        <v>41</v>
      </c>
      <c r="B31">
        <v>32952952</v>
      </c>
      <c r="C31">
        <v>32952938</v>
      </c>
      <c r="D31">
        <v>31966811</v>
      </c>
      <c r="E31">
        <v>1</v>
      </c>
      <c r="F31">
        <v>1</v>
      </c>
      <c r="G31">
        <v>1</v>
      </c>
      <c r="H31">
        <v>2</v>
      </c>
      <c r="I31" t="s">
        <v>858</v>
      </c>
      <c r="J31" t="s">
        <v>859</v>
      </c>
      <c r="K31" t="s">
        <v>860</v>
      </c>
      <c r="L31">
        <v>1368</v>
      </c>
      <c r="N31">
        <v>1011</v>
      </c>
      <c r="O31" t="s">
        <v>854</v>
      </c>
      <c r="P31" t="s">
        <v>854</v>
      </c>
      <c r="Q31">
        <v>1</v>
      </c>
      <c r="X31">
        <v>0.06</v>
      </c>
      <c r="Y31">
        <v>0</v>
      </c>
      <c r="Z31">
        <v>605.36</v>
      </c>
      <c r="AA31">
        <v>502.98</v>
      </c>
      <c r="AB31">
        <v>0</v>
      </c>
      <c r="AC31">
        <v>0</v>
      </c>
      <c r="AD31">
        <v>1</v>
      </c>
      <c r="AE31">
        <v>0</v>
      </c>
      <c r="AF31" t="s">
        <v>3</v>
      </c>
      <c r="AG31">
        <v>0.06</v>
      </c>
      <c r="AH31">
        <v>2</v>
      </c>
      <c r="AI31">
        <v>32952942</v>
      </c>
      <c r="AJ31">
        <v>31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</row>
    <row r="32" spans="1:44" x14ac:dyDescent="0.2">
      <c r="A32">
        <f>ROW(Source!A41)</f>
        <v>41</v>
      </c>
      <c r="B32">
        <v>32952953</v>
      </c>
      <c r="C32">
        <v>32952938</v>
      </c>
      <c r="D32">
        <v>31911313</v>
      </c>
      <c r="E32">
        <v>1</v>
      </c>
      <c r="F32">
        <v>1</v>
      </c>
      <c r="G32">
        <v>1</v>
      </c>
      <c r="H32">
        <v>3</v>
      </c>
      <c r="I32" t="s">
        <v>885</v>
      </c>
      <c r="J32" t="s">
        <v>886</v>
      </c>
      <c r="K32" t="s">
        <v>887</v>
      </c>
      <c r="L32">
        <v>1346</v>
      </c>
      <c r="N32">
        <v>1009</v>
      </c>
      <c r="O32" t="s">
        <v>68</v>
      </c>
      <c r="P32" t="s">
        <v>68</v>
      </c>
      <c r="Q32">
        <v>1</v>
      </c>
      <c r="X32">
        <v>1.44</v>
      </c>
      <c r="Y32">
        <v>2507.62</v>
      </c>
      <c r="Z32">
        <v>0</v>
      </c>
      <c r="AA32">
        <v>0</v>
      </c>
      <c r="AB32">
        <v>0</v>
      </c>
      <c r="AC32">
        <v>0</v>
      </c>
      <c r="AD32">
        <v>1</v>
      </c>
      <c r="AE32">
        <v>0</v>
      </c>
      <c r="AF32" t="s">
        <v>3</v>
      </c>
      <c r="AG32">
        <v>1.44</v>
      </c>
      <c r="AH32">
        <v>2</v>
      </c>
      <c r="AI32">
        <v>32952943</v>
      </c>
      <c r="AJ32">
        <v>32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</row>
    <row r="33" spans="1:44" x14ac:dyDescent="0.2">
      <c r="A33">
        <f>ROW(Source!A41)</f>
        <v>41</v>
      </c>
      <c r="B33">
        <v>32952954</v>
      </c>
      <c r="C33">
        <v>32952938</v>
      </c>
      <c r="D33">
        <v>31913068</v>
      </c>
      <c r="E33">
        <v>1</v>
      </c>
      <c r="F33">
        <v>1</v>
      </c>
      <c r="G33">
        <v>1</v>
      </c>
      <c r="H33">
        <v>3</v>
      </c>
      <c r="I33" t="s">
        <v>888</v>
      </c>
      <c r="J33" t="s">
        <v>889</v>
      </c>
      <c r="K33" t="s">
        <v>890</v>
      </c>
      <c r="L33">
        <v>1327</v>
      </c>
      <c r="N33">
        <v>1005</v>
      </c>
      <c r="O33" t="s">
        <v>64</v>
      </c>
      <c r="P33" t="s">
        <v>64</v>
      </c>
      <c r="Q33">
        <v>1</v>
      </c>
      <c r="X33">
        <v>0.84</v>
      </c>
      <c r="Y33">
        <v>531.44000000000005</v>
      </c>
      <c r="Z33">
        <v>0</v>
      </c>
      <c r="AA33">
        <v>0</v>
      </c>
      <c r="AB33">
        <v>0</v>
      </c>
      <c r="AC33">
        <v>0</v>
      </c>
      <c r="AD33">
        <v>1</v>
      </c>
      <c r="AE33">
        <v>0</v>
      </c>
      <c r="AF33" t="s">
        <v>3</v>
      </c>
      <c r="AG33">
        <v>0.84</v>
      </c>
      <c r="AH33">
        <v>2</v>
      </c>
      <c r="AI33">
        <v>32952944</v>
      </c>
      <c r="AJ33">
        <v>33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</row>
    <row r="34" spans="1:44" x14ac:dyDescent="0.2">
      <c r="A34">
        <f>ROW(Source!A41)</f>
        <v>41</v>
      </c>
      <c r="B34">
        <v>32952955</v>
      </c>
      <c r="C34">
        <v>32952938</v>
      </c>
      <c r="D34">
        <v>31913418</v>
      </c>
      <c r="E34">
        <v>1</v>
      </c>
      <c r="F34">
        <v>1</v>
      </c>
      <c r="G34">
        <v>1</v>
      </c>
      <c r="H34">
        <v>3</v>
      </c>
      <c r="I34" t="s">
        <v>877</v>
      </c>
      <c r="J34" t="s">
        <v>878</v>
      </c>
      <c r="K34" t="s">
        <v>879</v>
      </c>
      <c r="L34">
        <v>1346</v>
      </c>
      <c r="N34">
        <v>1009</v>
      </c>
      <c r="O34" t="s">
        <v>68</v>
      </c>
      <c r="P34" t="s">
        <v>68</v>
      </c>
      <c r="Q34">
        <v>1</v>
      </c>
      <c r="X34">
        <v>0.31</v>
      </c>
      <c r="Y34">
        <v>56.11</v>
      </c>
      <c r="Z34">
        <v>0</v>
      </c>
      <c r="AA34">
        <v>0</v>
      </c>
      <c r="AB34">
        <v>0</v>
      </c>
      <c r="AC34">
        <v>0</v>
      </c>
      <c r="AD34">
        <v>1</v>
      </c>
      <c r="AE34">
        <v>0</v>
      </c>
      <c r="AF34" t="s">
        <v>3</v>
      </c>
      <c r="AG34">
        <v>0.31</v>
      </c>
      <c r="AH34">
        <v>2</v>
      </c>
      <c r="AI34">
        <v>32952945</v>
      </c>
      <c r="AJ34">
        <v>34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</row>
    <row r="35" spans="1:44" x14ac:dyDescent="0.2">
      <c r="A35">
        <f>ROW(Source!A41)</f>
        <v>41</v>
      </c>
      <c r="B35">
        <v>32952956</v>
      </c>
      <c r="C35">
        <v>32952938</v>
      </c>
      <c r="D35">
        <v>31842274</v>
      </c>
      <c r="E35">
        <v>114</v>
      </c>
      <c r="F35">
        <v>1</v>
      </c>
      <c r="G35">
        <v>1</v>
      </c>
      <c r="H35">
        <v>3</v>
      </c>
      <c r="I35" t="s">
        <v>101</v>
      </c>
      <c r="J35" t="s">
        <v>3</v>
      </c>
      <c r="K35" t="s">
        <v>102</v>
      </c>
      <c r="L35">
        <v>1348</v>
      </c>
      <c r="N35">
        <v>1009</v>
      </c>
      <c r="O35" t="s">
        <v>33</v>
      </c>
      <c r="P35" t="s">
        <v>33</v>
      </c>
      <c r="Q35">
        <v>1000</v>
      </c>
      <c r="X35">
        <v>1.37E-2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 t="s">
        <v>3</v>
      </c>
      <c r="AG35">
        <v>1.37E-2</v>
      </c>
      <c r="AH35">
        <v>2</v>
      </c>
      <c r="AI35">
        <v>32952946</v>
      </c>
      <c r="AJ35">
        <v>35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</row>
    <row r="36" spans="1:44" x14ac:dyDescent="0.2">
      <c r="A36">
        <f>ROW(Source!A41)</f>
        <v>41</v>
      </c>
      <c r="B36">
        <v>32952957</v>
      </c>
      <c r="C36">
        <v>32952938</v>
      </c>
      <c r="D36">
        <v>31932100</v>
      </c>
      <c r="E36">
        <v>1</v>
      </c>
      <c r="F36">
        <v>1</v>
      </c>
      <c r="G36">
        <v>1</v>
      </c>
      <c r="H36">
        <v>3</v>
      </c>
      <c r="I36" t="s">
        <v>891</v>
      </c>
      <c r="J36" t="s">
        <v>892</v>
      </c>
      <c r="K36" t="s">
        <v>893</v>
      </c>
      <c r="L36">
        <v>1348</v>
      </c>
      <c r="N36">
        <v>1009</v>
      </c>
      <c r="O36" t="s">
        <v>33</v>
      </c>
      <c r="P36" t="s">
        <v>33</v>
      </c>
      <c r="Q36">
        <v>1000</v>
      </c>
      <c r="X36">
        <v>3.2000000000000002E-3</v>
      </c>
      <c r="Y36">
        <v>60697.21</v>
      </c>
      <c r="Z36">
        <v>0</v>
      </c>
      <c r="AA36">
        <v>0</v>
      </c>
      <c r="AB36">
        <v>0</v>
      </c>
      <c r="AC36">
        <v>0</v>
      </c>
      <c r="AD36">
        <v>1</v>
      </c>
      <c r="AE36">
        <v>0</v>
      </c>
      <c r="AF36" t="s">
        <v>3</v>
      </c>
      <c r="AG36">
        <v>3.2000000000000002E-3</v>
      </c>
      <c r="AH36">
        <v>2</v>
      </c>
      <c r="AI36">
        <v>32952947</v>
      </c>
      <c r="AJ36">
        <v>36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</row>
    <row r="37" spans="1:44" x14ac:dyDescent="0.2">
      <c r="A37">
        <f>ROW(Source!A41)</f>
        <v>41</v>
      </c>
      <c r="B37">
        <v>32952958</v>
      </c>
      <c r="C37">
        <v>32952938</v>
      </c>
      <c r="D37">
        <v>31932248</v>
      </c>
      <c r="E37">
        <v>1</v>
      </c>
      <c r="F37">
        <v>1</v>
      </c>
      <c r="G37">
        <v>1</v>
      </c>
      <c r="H37">
        <v>3</v>
      </c>
      <c r="I37" t="s">
        <v>894</v>
      </c>
      <c r="J37" t="s">
        <v>895</v>
      </c>
      <c r="K37" t="s">
        <v>896</v>
      </c>
      <c r="L37">
        <v>1348</v>
      </c>
      <c r="N37">
        <v>1009</v>
      </c>
      <c r="O37" t="s">
        <v>33</v>
      </c>
      <c r="P37" t="s">
        <v>33</v>
      </c>
      <c r="Q37">
        <v>1000</v>
      </c>
      <c r="X37">
        <v>1.24E-2</v>
      </c>
      <c r="Y37">
        <v>25237.94</v>
      </c>
      <c r="Z37">
        <v>0</v>
      </c>
      <c r="AA37">
        <v>0</v>
      </c>
      <c r="AB37">
        <v>0</v>
      </c>
      <c r="AC37">
        <v>0</v>
      </c>
      <c r="AD37">
        <v>1</v>
      </c>
      <c r="AE37">
        <v>0</v>
      </c>
      <c r="AF37" t="s">
        <v>3</v>
      </c>
      <c r="AG37">
        <v>1.24E-2</v>
      </c>
      <c r="AH37">
        <v>2</v>
      </c>
      <c r="AI37">
        <v>32952948</v>
      </c>
      <c r="AJ37">
        <v>37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</row>
    <row r="38" spans="1:44" x14ac:dyDescent="0.2">
      <c r="A38">
        <f>ROW(Source!A79)</f>
        <v>79</v>
      </c>
      <c r="B38">
        <v>32946401</v>
      </c>
      <c r="C38">
        <v>32946400</v>
      </c>
      <c r="D38">
        <v>31838393</v>
      </c>
      <c r="E38">
        <v>114</v>
      </c>
      <c r="F38">
        <v>1</v>
      </c>
      <c r="G38">
        <v>1</v>
      </c>
      <c r="H38">
        <v>1</v>
      </c>
      <c r="I38" t="s">
        <v>897</v>
      </c>
      <c r="J38" t="s">
        <v>3</v>
      </c>
      <c r="K38" t="s">
        <v>898</v>
      </c>
      <c r="L38">
        <v>1191</v>
      </c>
      <c r="N38">
        <v>1013</v>
      </c>
      <c r="O38" t="s">
        <v>848</v>
      </c>
      <c r="P38" t="s">
        <v>848</v>
      </c>
      <c r="Q38">
        <v>1</v>
      </c>
      <c r="X38">
        <v>70.2</v>
      </c>
      <c r="Y38">
        <v>0</v>
      </c>
      <c r="Z38">
        <v>0</v>
      </c>
      <c r="AA38">
        <v>0</v>
      </c>
      <c r="AB38">
        <v>452.31</v>
      </c>
      <c r="AC38">
        <v>0</v>
      </c>
      <c r="AD38">
        <v>1</v>
      </c>
      <c r="AE38">
        <v>1</v>
      </c>
      <c r="AF38" t="s">
        <v>3</v>
      </c>
      <c r="AG38">
        <v>70.2</v>
      </c>
      <c r="AH38">
        <v>2</v>
      </c>
      <c r="AI38">
        <v>32946401</v>
      </c>
      <c r="AJ38">
        <v>38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</row>
    <row r="39" spans="1:44" x14ac:dyDescent="0.2">
      <c r="A39">
        <f>ROW(Source!A79)</f>
        <v>79</v>
      </c>
      <c r="B39">
        <v>32946402</v>
      </c>
      <c r="C39">
        <v>32946400</v>
      </c>
      <c r="D39">
        <v>31838589</v>
      </c>
      <c r="E39">
        <v>114</v>
      </c>
      <c r="F39">
        <v>1</v>
      </c>
      <c r="G39">
        <v>1</v>
      </c>
      <c r="H39">
        <v>1</v>
      </c>
      <c r="I39" t="s">
        <v>849</v>
      </c>
      <c r="J39" t="s">
        <v>3</v>
      </c>
      <c r="K39" t="s">
        <v>850</v>
      </c>
      <c r="L39">
        <v>1191</v>
      </c>
      <c r="N39">
        <v>1013</v>
      </c>
      <c r="O39" t="s">
        <v>848</v>
      </c>
      <c r="P39" t="s">
        <v>848</v>
      </c>
      <c r="Q39">
        <v>1</v>
      </c>
      <c r="X39">
        <v>0.18</v>
      </c>
      <c r="Y39">
        <v>0</v>
      </c>
      <c r="Z39">
        <v>0</v>
      </c>
      <c r="AA39">
        <v>0</v>
      </c>
      <c r="AB39">
        <v>0</v>
      </c>
      <c r="AC39">
        <v>0</v>
      </c>
      <c r="AD39">
        <v>1</v>
      </c>
      <c r="AE39">
        <v>2</v>
      </c>
      <c r="AF39" t="s">
        <v>3</v>
      </c>
      <c r="AG39">
        <v>0.18</v>
      </c>
      <c r="AH39">
        <v>2</v>
      </c>
      <c r="AI39">
        <v>32946402</v>
      </c>
      <c r="AJ39">
        <v>39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</row>
    <row r="40" spans="1:44" x14ac:dyDescent="0.2">
      <c r="A40">
        <f>ROW(Source!A79)</f>
        <v>79</v>
      </c>
      <c r="B40">
        <v>32946403</v>
      </c>
      <c r="C40">
        <v>32946400</v>
      </c>
      <c r="D40">
        <v>31966811</v>
      </c>
      <c r="E40">
        <v>1</v>
      </c>
      <c r="F40">
        <v>1</v>
      </c>
      <c r="G40">
        <v>1</v>
      </c>
      <c r="H40">
        <v>2</v>
      </c>
      <c r="I40" t="s">
        <v>858</v>
      </c>
      <c r="J40" t="s">
        <v>859</v>
      </c>
      <c r="K40" t="s">
        <v>860</v>
      </c>
      <c r="L40">
        <v>1368</v>
      </c>
      <c r="N40">
        <v>1011</v>
      </c>
      <c r="O40" t="s">
        <v>854</v>
      </c>
      <c r="P40" t="s">
        <v>854</v>
      </c>
      <c r="Q40">
        <v>1</v>
      </c>
      <c r="X40">
        <v>0.18</v>
      </c>
      <c r="Y40">
        <v>0</v>
      </c>
      <c r="Z40">
        <v>605.36</v>
      </c>
      <c r="AA40">
        <v>502.98</v>
      </c>
      <c r="AB40">
        <v>0</v>
      </c>
      <c r="AC40">
        <v>0</v>
      </c>
      <c r="AD40">
        <v>1</v>
      </c>
      <c r="AE40">
        <v>0</v>
      </c>
      <c r="AF40" t="s">
        <v>3</v>
      </c>
      <c r="AG40">
        <v>0.18</v>
      </c>
      <c r="AH40">
        <v>2</v>
      </c>
      <c r="AI40">
        <v>32946403</v>
      </c>
      <c r="AJ40">
        <v>40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</row>
    <row r="41" spans="1:44" x14ac:dyDescent="0.2">
      <c r="A41">
        <f>ROW(Source!A79)</f>
        <v>79</v>
      </c>
      <c r="B41">
        <v>32946404</v>
      </c>
      <c r="C41">
        <v>32946400</v>
      </c>
      <c r="D41">
        <v>31912665</v>
      </c>
      <c r="E41">
        <v>1</v>
      </c>
      <c r="F41">
        <v>1</v>
      </c>
      <c r="G41">
        <v>1</v>
      </c>
      <c r="H41">
        <v>3</v>
      </c>
      <c r="I41" t="s">
        <v>899</v>
      </c>
      <c r="J41" t="s">
        <v>900</v>
      </c>
      <c r="K41" t="s">
        <v>901</v>
      </c>
      <c r="L41">
        <v>1348</v>
      </c>
      <c r="N41">
        <v>1009</v>
      </c>
      <c r="O41" t="s">
        <v>33</v>
      </c>
      <c r="P41" t="s">
        <v>33</v>
      </c>
      <c r="Q41">
        <v>1000</v>
      </c>
      <c r="X41">
        <v>2.9000000000000001E-2</v>
      </c>
      <c r="Y41">
        <v>91734.54</v>
      </c>
      <c r="Z41">
        <v>0</v>
      </c>
      <c r="AA41">
        <v>0</v>
      </c>
      <c r="AB41">
        <v>0</v>
      </c>
      <c r="AC41">
        <v>0</v>
      </c>
      <c r="AD41">
        <v>1</v>
      </c>
      <c r="AE41">
        <v>0</v>
      </c>
      <c r="AF41" t="s">
        <v>3</v>
      </c>
      <c r="AG41">
        <v>2.9000000000000001E-2</v>
      </c>
      <c r="AH41">
        <v>2</v>
      </c>
      <c r="AI41">
        <v>32946404</v>
      </c>
      <c r="AJ41">
        <v>41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</row>
    <row r="42" spans="1:44" x14ac:dyDescent="0.2">
      <c r="A42">
        <f>ROW(Source!A79)</f>
        <v>79</v>
      </c>
      <c r="B42">
        <v>32946405</v>
      </c>
      <c r="C42">
        <v>32946400</v>
      </c>
      <c r="D42">
        <v>31922200</v>
      </c>
      <c r="E42">
        <v>1</v>
      </c>
      <c r="F42">
        <v>1</v>
      </c>
      <c r="G42">
        <v>1</v>
      </c>
      <c r="H42">
        <v>3</v>
      </c>
      <c r="I42" t="s">
        <v>902</v>
      </c>
      <c r="J42" t="s">
        <v>903</v>
      </c>
      <c r="K42" t="s">
        <v>904</v>
      </c>
      <c r="L42">
        <v>1339</v>
      </c>
      <c r="N42">
        <v>1007</v>
      </c>
      <c r="O42" t="s">
        <v>639</v>
      </c>
      <c r="P42" t="s">
        <v>639</v>
      </c>
      <c r="Q42">
        <v>1</v>
      </c>
      <c r="X42">
        <v>8.0000000000000002E-3</v>
      </c>
      <c r="Y42">
        <v>16496.03</v>
      </c>
      <c r="Z42">
        <v>0</v>
      </c>
      <c r="AA42">
        <v>0</v>
      </c>
      <c r="AB42">
        <v>0</v>
      </c>
      <c r="AC42">
        <v>0</v>
      </c>
      <c r="AD42">
        <v>1</v>
      </c>
      <c r="AE42">
        <v>0</v>
      </c>
      <c r="AF42" t="s">
        <v>3</v>
      </c>
      <c r="AG42">
        <v>8.0000000000000002E-3</v>
      </c>
      <c r="AH42">
        <v>2</v>
      </c>
      <c r="AI42">
        <v>32946405</v>
      </c>
      <c r="AJ42">
        <v>42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</row>
    <row r="43" spans="1:44" x14ac:dyDescent="0.2">
      <c r="A43">
        <f>ROW(Source!A79)</f>
        <v>79</v>
      </c>
      <c r="B43">
        <v>32946406</v>
      </c>
      <c r="C43">
        <v>32946400</v>
      </c>
      <c r="D43">
        <v>31841634</v>
      </c>
      <c r="E43">
        <v>114</v>
      </c>
      <c r="F43">
        <v>1</v>
      </c>
      <c r="G43">
        <v>1</v>
      </c>
      <c r="H43">
        <v>3</v>
      </c>
      <c r="I43" t="s">
        <v>172</v>
      </c>
      <c r="J43" t="s">
        <v>3</v>
      </c>
      <c r="K43" t="s">
        <v>173</v>
      </c>
      <c r="L43">
        <v>1327</v>
      </c>
      <c r="N43">
        <v>1005</v>
      </c>
      <c r="O43" t="s">
        <v>64</v>
      </c>
      <c r="P43" t="s">
        <v>64</v>
      </c>
      <c r="Q43">
        <v>1</v>
      </c>
      <c r="X43">
        <v>5.5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 t="s">
        <v>3</v>
      </c>
      <c r="AG43">
        <v>5.5</v>
      </c>
      <c r="AH43">
        <v>2</v>
      </c>
      <c r="AI43">
        <v>32946406</v>
      </c>
      <c r="AJ43">
        <v>43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</row>
    <row r="44" spans="1:44" x14ac:dyDescent="0.2">
      <c r="A44">
        <f>ROW(Source!A81)</f>
        <v>81</v>
      </c>
      <c r="B44">
        <v>32946409</v>
      </c>
      <c r="C44">
        <v>32946408</v>
      </c>
      <c r="D44">
        <v>31838350</v>
      </c>
      <c r="E44">
        <v>114</v>
      </c>
      <c r="F44">
        <v>1</v>
      </c>
      <c r="G44">
        <v>1</v>
      </c>
      <c r="H44">
        <v>1</v>
      </c>
      <c r="I44" t="s">
        <v>846</v>
      </c>
      <c r="J44" t="s">
        <v>3</v>
      </c>
      <c r="K44" t="s">
        <v>847</v>
      </c>
      <c r="L44">
        <v>1191</v>
      </c>
      <c r="N44">
        <v>1013</v>
      </c>
      <c r="O44" t="s">
        <v>848</v>
      </c>
      <c r="P44" t="s">
        <v>848</v>
      </c>
      <c r="Q44">
        <v>1</v>
      </c>
      <c r="X44">
        <v>25.7</v>
      </c>
      <c r="Y44">
        <v>0</v>
      </c>
      <c r="Z44">
        <v>0</v>
      </c>
      <c r="AA44">
        <v>0</v>
      </c>
      <c r="AB44">
        <v>409.14</v>
      </c>
      <c r="AC44">
        <v>0</v>
      </c>
      <c r="AD44">
        <v>1</v>
      </c>
      <c r="AE44">
        <v>1</v>
      </c>
      <c r="AF44" t="s">
        <v>3</v>
      </c>
      <c r="AG44">
        <v>25.7</v>
      </c>
      <c r="AH44">
        <v>2</v>
      </c>
      <c r="AI44">
        <v>32946409</v>
      </c>
      <c r="AJ44">
        <v>44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</row>
    <row r="45" spans="1:44" x14ac:dyDescent="0.2">
      <c r="A45">
        <f>ROW(Source!A82)</f>
        <v>82</v>
      </c>
      <c r="B45">
        <v>32946411</v>
      </c>
      <c r="C45">
        <v>32946410</v>
      </c>
      <c r="D45">
        <v>31838395</v>
      </c>
      <c r="E45">
        <v>114</v>
      </c>
      <c r="F45">
        <v>1</v>
      </c>
      <c r="G45">
        <v>1</v>
      </c>
      <c r="H45">
        <v>1</v>
      </c>
      <c r="I45" t="s">
        <v>883</v>
      </c>
      <c r="J45" t="s">
        <v>3</v>
      </c>
      <c r="K45" t="s">
        <v>884</v>
      </c>
      <c r="L45">
        <v>1191</v>
      </c>
      <c r="N45">
        <v>1013</v>
      </c>
      <c r="O45" t="s">
        <v>848</v>
      </c>
      <c r="P45" t="s">
        <v>848</v>
      </c>
      <c r="Q45">
        <v>1</v>
      </c>
      <c r="X45">
        <v>43.56</v>
      </c>
      <c r="Y45">
        <v>0</v>
      </c>
      <c r="Z45">
        <v>0</v>
      </c>
      <c r="AA45">
        <v>0</v>
      </c>
      <c r="AB45">
        <v>457.94</v>
      </c>
      <c r="AC45">
        <v>0</v>
      </c>
      <c r="AD45">
        <v>1</v>
      </c>
      <c r="AE45">
        <v>1</v>
      </c>
      <c r="AF45" t="s">
        <v>39</v>
      </c>
      <c r="AG45">
        <v>50.094000000000001</v>
      </c>
      <c r="AH45">
        <v>2</v>
      </c>
      <c r="AI45">
        <v>32946411</v>
      </c>
      <c r="AJ45">
        <v>45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</row>
    <row r="46" spans="1:44" x14ac:dyDescent="0.2">
      <c r="A46">
        <f>ROW(Source!A82)</f>
        <v>82</v>
      </c>
      <c r="B46">
        <v>32946412</v>
      </c>
      <c r="C46">
        <v>32946410</v>
      </c>
      <c r="D46">
        <v>31838589</v>
      </c>
      <c r="E46">
        <v>114</v>
      </c>
      <c r="F46">
        <v>1</v>
      </c>
      <c r="G46">
        <v>1</v>
      </c>
      <c r="H46">
        <v>1</v>
      </c>
      <c r="I46" t="s">
        <v>849</v>
      </c>
      <c r="J46" t="s">
        <v>3</v>
      </c>
      <c r="K46" t="s">
        <v>850</v>
      </c>
      <c r="L46">
        <v>1191</v>
      </c>
      <c r="N46">
        <v>1013</v>
      </c>
      <c r="O46" t="s">
        <v>848</v>
      </c>
      <c r="P46" t="s">
        <v>848</v>
      </c>
      <c r="Q46">
        <v>1</v>
      </c>
      <c r="X46">
        <v>0.17</v>
      </c>
      <c r="Y46">
        <v>0</v>
      </c>
      <c r="Z46">
        <v>0</v>
      </c>
      <c r="AA46">
        <v>0</v>
      </c>
      <c r="AB46">
        <v>0</v>
      </c>
      <c r="AC46">
        <v>0</v>
      </c>
      <c r="AD46">
        <v>1</v>
      </c>
      <c r="AE46">
        <v>2</v>
      </c>
      <c r="AF46" t="s">
        <v>38</v>
      </c>
      <c r="AG46">
        <v>0.21250000000000002</v>
      </c>
      <c r="AH46">
        <v>2</v>
      </c>
      <c r="AI46">
        <v>32946412</v>
      </c>
      <c r="AJ46">
        <v>46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</row>
    <row r="47" spans="1:44" x14ac:dyDescent="0.2">
      <c r="A47">
        <f>ROW(Source!A82)</f>
        <v>82</v>
      </c>
      <c r="B47">
        <v>32946413</v>
      </c>
      <c r="C47">
        <v>32946410</v>
      </c>
      <c r="D47">
        <v>31966100</v>
      </c>
      <c r="E47">
        <v>1</v>
      </c>
      <c r="F47">
        <v>1</v>
      </c>
      <c r="G47">
        <v>1</v>
      </c>
      <c r="H47">
        <v>2</v>
      </c>
      <c r="I47" t="s">
        <v>905</v>
      </c>
      <c r="J47" t="s">
        <v>906</v>
      </c>
      <c r="K47" t="s">
        <v>907</v>
      </c>
      <c r="L47">
        <v>1368</v>
      </c>
      <c r="N47">
        <v>1011</v>
      </c>
      <c r="O47" t="s">
        <v>854</v>
      </c>
      <c r="P47" t="s">
        <v>854</v>
      </c>
      <c r="Q47">
        <v>1</v>
      </c>
      <c r="X47">
        <v>0.02</v>
      </c>
      <c r="Y47">
        <v>0</v>
      </c>
      <c r="Z47">
        <v>30.61</v>
      </c>
      <c r="AA47">
        <v>446.68</v>
      </c>
      <c r="AB47">
        <v>0</v>
      </c>
      <c r="AC47">
        <v>0</v>
      </c>
      <c r="AD47">
        <v>1</v>
      </c>
      <c r="AE47">
        <v>0</v>
      </c>
      <c r="AF47" t="s">
        <v>38</v>
      </c>
      <c r="AG47">
        <v>2.5000000000000001E-2</v>
      </c>
      <c r="AH47">
        <v>2</v>
      </c>
      <c r="AI47">
        <v>32946413</v>
      </c>
      <c r="AJ47">
        <v>47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</row>
    <row r="48" spans="1:44" x14ac:dyDescent="0.2">
      <c r="A48">
        <f>ROW(Source!A82)</f>
        <v>82</v>
      </c>
      <c r="B48">
        <v>32946414</v>
      </c>
      <c r="C48">
        <v>32946410</v>
      </c>
      <c r="D48">
        <v>31966811</v>
      </c>
      <c r="E48">
        <v>1</v>
      </c>
      <c r="F48">
        <v>1</v>
      </c>
      <c r="G48">
        <v>1</v>
      </c>
      <c r="H48">
        <v>2</v>
      </c>
      <c r="I48" t="s">
        <v>858</v>
      </c>
      <c r="J48" t="s">
        <v>859</v>
      </c>
      <c r="K48" t="s">
        <v>860</v>
      </c>
      <c r="L48">
        <v>1368</v>
      </c>
      <c r="N48">
        <v>1011</v>
      </c>
      <c r="O48" t="s">
        <v>854</v>
      </c>
      <c r="P48" t="s">
        <v>854</v>
      </c>
      <c r="Q48">
        <v>1</v>
      </c>
      <c r="X48">
        <v>0.15</v>
      </c>
      <c r="Y48">
        <v>0</v>
      </c>
      <c r="Z48">
        <v>605.36</v>
      </c>
      <c r="AA48">
        <v>502.98</v>
      </c>
      <c r="AB48">
        <v>0</v>
      </c>
      <c r="AC48">
        <v>0</v>
      </c>
      <c r="AD48">
        <v>1</v>
      </c>
      <c r="AE48">
        <v>0</v>
      </c>
      <c r="AF48" t="s">
        <v>38</v>
      </c>
      <c r="AG48">
        <v>0.1875</v>
      </c>
      <c r="AH48">
        <v>2</v>
      </c>
      <c r="AI48">
        <v>32946414</v>
      </c>
      <c r="AJ48">
        <v>48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</row>
    <row r="49" spans="1:44" x14ac:dyDescent="0.2">
      <c r="A49">
        <f>ROW(Source!A82)</f>
        <v>82</v>
      </c>
      <c r="B49">
        <v>32946415</v>
      </c>
      <c r="C49">
        <v>32946410</v>
      </c>
      <c r="D49">
        <v>31913068</v>
      </c>
      <c r="E49">
        <v>1</v>
      </c>
      <c r="F49">
        <v>1</v>
      </c>
      <c r="G49">
        <v>1</v>
      </c>
      <c r="H49">
        <v>3</v>
      </c>
      <c r="I49" t="s">
        <v>888</v>
      </c>
      <c r="J49" t="s">
        <v>889</v>
      </c>
      <c r="K49" t="s">
        <v>890</v>
      </c>
      <c r="L49">
        <v>1327</v>
      </c>
      <c r="N49">
        <v>1005</v>
      </c>
      <c r="O49" t="s">
        <v>64</v>
      </c>
      <c r="P49" t="s">
        <v>64</v>
      </c>
      <c r="Q49">
        <v>1</v>
      </c>
      <c r="X49">
        <v>0.84</v>
      </c>
      <c r="Y49">
        <v>531.44000000000005</v>
      </c>
      <c r="Z49">
        <v>0</v>
      </c>
      <c r="AA49">
        <v>0</v>
      </c>
      <c r="AB49">
        <v>0</v>
      </c>
      <c r="AC49">
        <v>0</v>
      </c>
      <c r="AD49">
        <v>1</v>
      </c>
      <c r="AE49">
        <v>0</v>
      </c>
      <c r="AF49" t="s">
        <v>3</v>
      </c>
      <c r="AG49">
        <v>0.84</v>
      </c>
      <c r="AH49">
        <v>2</v>
      </c>
      <c r="AI49">
        <v>32946415</v>
      </c>
      <c r="AJ49">
        <v>49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</row>
    <row r="50" spans="1:44" x14ac:dyDescent="0.2">
      <c r="A50">
        <f>ROW(Source!A82)</f>
        <v>82</v>
      </c>
      <c r="B50">
        <v>32946416</v>
      </c>
      <c r="C50">
        <v>32946410</v>
      </c>
      <c r="D50">
        <v>31913418</v>
      </c>
      <c r="E50">
        <v>1</v>
      </c>
      <c r="F50">
        <v>1</v>
      </c>
      <c r="G50">
        <v>1</v>
      </c>
      <c r="H50">
        <v>3</v>
      </c>
      <c r="I50" t="s">
        <v>877</v>
      </c>
      <c r="J50" t="s">
        <v>878</v>
      </c>
      <c r="K50" t="s">
        <v>879</v>
      </c>
      <c r="L50">
        <v>1346</v>
      </c>
      <c r="N50">
        <v>1009</v>
      </c>
      <c r="O50" t="s">
        <v>68</v>
      </c>
      <c r="P50" t="s">
        <v>68</v>
      </c>
      <c r="Q50">
        <v>1</v>
      </c>
      <c r="X50">
        <v>0.31</v>
      </c>
      <c r="Y50">
        <v>56.11</v>
      </c>
      <c r="Z50">
        <v>0</v>
      </c>
      <c r="AA50">
        <v>0</v>
      </c>
      <c r="AB50">
        <v>0</v>
      </c>
      <c r="AC50">
        <v>0</v>
      </c>
      <c r="AD50">
        <v>1</v>
      </c>
      <c r="AE50">
        <v>0</v>
      </c>
      <c r="AF50" t="s">
        <v>3</v>
      </c>
      <c r="AG50">
        <v>0.31</v>
      </c>
      <c r="AH50">
        <v>2</v>
      </c>
      <c r="AI50">
        <v>32946416</v>
      </c>
      <c r="AJ50">
        <v>50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</row>
    <row r="51" spans="1:44" x14ac:dyDescent="0.2">
      <c r="A51">
        <f>ROW(Source!A82)</f>
        <v>82</v>
      </c>
      <c r="B51">
        <v>32946417</v>
      </c>
      <c r="C51">
        <v>32946410</v>
      </c>
      <c r="D51">
        <v>31842226</v>
      </c>
      <c r="E51">
        <v>114</v>
      </c>
      <c r="F51">
        <v>1</v>
      </c>
      <c r="G51">
        <v>1</v>
      </c>
      <c r="H51">
        <v>3</v>
      </c>
      <c r="I51" t="s">
        <v>187</v>
      </c>
      <c r="J51" t="s">
        <v>3</v>
      </c>
      <c r="K51" t="s">
        <v>188</v>
      </c>
      <c r="L51">
        <v>1348</v>
      </c>
      <c r="N51">
        <v>1009</v>
      </c>
      <c r="O51" t="s">
        <v>33</v>
      </c>
      <c r="P51" t="s">
        <v>33</v>
      </c>
      <c r="Q51">
        <v>1000</v>
      </c>
      <c r="X51">
        <v>0.03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 t="s">
        <v>3</v>
      </c>
      <c r="AG51">
        <v>0.03</v>
      </c>
      <c r="AH51">
        <v>2</v>
      </c>
      <c r="AI51">
        <v>32946417</v>
      </c>
      <c r="AJ51">
        <v>51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</row>
    <row r="52" spans="1:44" x14ac:dyDescent="0.2">
      <c r="A52">
        <f>ROW(Source!A82)</f>
        <v>82</v>
      </c>
      <c r="B52">
        <v>32946418</v>
      </c>
      <c r="C52">
        <v>32946410</v>
      </c>
      <c r="D52">
        <v>31842244</v>
      </c>
      <c r="E52">
        <v>114</v>
      </c>
      <c r="F52">
        <v>1</v>
      </c>
      <c r="G52">
        <v>1</v>
      </c>
      <c r="H52">
        <v>3</v>
      </c>
      <c r="I52" t="s">
        <v>190</v>
      </c>
      <c r="J52" t="s">
        <v>3</v>
      </c>
      <c r="K52" t="s">
        <v>191</v>
      </c>
      <c r="L52">
        <v>1348</v>
      </c>
      <c r="N52">
        <v>1009</v>
      </c>
      <c r="O52" t="s">
        <v>33</v>
      </c>
      <c r="P52" t="s">
        <v>33</v>
      </c>
      <c r="Q52">
        <v>1000</v>
      </c>
      <c r="X52">
        <v>0.02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 t="s">
        <v>3</v>
      </c>
      <c r="AG52">
        <v>0.02</v>
      </c>
      <c r="AH52">
        <v>2</v>
      </c>
      <c r="AI52">
        <v>32946418</v>
      </c>
      <c r="AJ52">
        <v>52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</row>
    <row r="53" spans="1:44" x14ac:dyDescent="0.2">
      <c r="A53">
        <f>ROW(Source!A82)</f>
        <v>82</v>
      </c>
      <c r="B53">
        <v>32946419</v>
      </c>
      <c r="C53">
        <v>32946410</v>
      </c>
      <c r="D53">
        <v>31932255</v>
      </c>
      <c r="E53">
        <v>1</v>
      </c>
      <c r="F53">
        <v>1</v>
      </c>
      <c r="G53">
        <v>1</v>
      </c>
      <c r="H53">
        <v>3</v>
      </c>
      <c r="I53" t="s">
        <v>908</v>
      </c>
      <c r="J53" t="s">
        <v>909</v>
      </c>
      <c r="K53" t="s">
        <v>910</v>
      </c>
      <c r="L53">
        <v>1348</v>
      </c>
      <c r="N53">
        <v>1009</v>
      </c>
      <c r="O53" t="s">
        <v>33</v>
      </c>
      <c r="P53" t="s">
        <v>33</v>
      </c>
      <c r="Q53">
        <v>1000</v>
      </c>
      <c r="X53">
        <v>5.0999999999999997E-2</v>
      </c>
      <c r="Y53">
        <v>52790.33</v>
      </c>
      <c r="Z53">
        <v>0</v>
      </c>
      <c r="AA53">
        <v>0</v>
      </c>
      <c r="AB53">
        <v>0</v>
      </c>
      <c r="AC53">
        <v>0</v>
      </c>
      <c r="AD53">
        <v>1</v>
      </c>
      <c r="AE53">
        <v>0</v>
      </c>
      <c r="AF53" t="s">
        <v>3</v>
      </c>
      <c r="AG53">
        <v>5.0999999999999997E-2</v>
      </c>
      <c r="AH53">
        <v>2</v>
      </c>
      <c r="AI53">
        <v>32946419</v>
      </c>
      <c r="AJ53">
        <v>53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</row>
    <row r="54" spans="1:44" x14ac:dyDescent="0.2">
      <c r="A54">
        <f>ROW(Source!A87)</f>
        <v>87</v>
      </c>
      <c r="B54">
        <v>32950047</v>
      </c>
      <c r="C54">
        <v>32950046</v>
      </c>
      <c r="D54">
        <v>31838405</v>
      </c>
      <c r="E54">
        <v>114</v>
      </c>
      <c r="F54">
        <v>1</v>
      </c>
      <c r="G54">
        <v>1</v>
      </c>
      <c r="H54">
        <v>1</v>
      </c>
      <c r="I54" t="s">
        <v>911</v>
      </c>
      <c r="J54" t="s">
        <v>3</v>
      </c>
      <c r="K54" t="s">
        <v>912</v>
      </c>
      <c r="L54">
        <v>1191</v>
      </c>
      <c r="N54">
        <v>1013</v>
      </c>
      <c r="O54" t="s">
        <v>848</v>
      </c>
      <c r="P54" t="s">
        <v>848</v>
      </c>
      <c r="Q54">
        <v>1</v>
      </c>
      <c r="X54">
        <v>10.29</v>
      </c>
      <c r="Y54">
        <v>0</v>
      </c>
      <c r="Z54">
        <v>0</v>
      </c>
      <c r="AA54">
        <v>0</v>
      </c>
      <c r="AB54">
        <v>486.09</v>
      </c>
      <c r="AC54">
        <v>0</v>
      </c>
      <c r="AD54">
        <v>1</v>
      </c>
      <c r="AE54">
        <v>1</v>
      </c>
      <c r="AF54" t="s">
        <v>207</v>
      </c>
      <c r="AG54">
        <v>7.2029999999999985</v>
      </c>
      <c r="AH54">
        <v>2</v>
      </c>
      <c r="AI54">
        <v>32950047</v>
      </c>
      <c r="AJ54">
        <v>54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</row>
    <row r="55" spans="1:44" x14ac:dyDescent="0.2">
      <c r="A55">
        <f>ROW(Source!A87)</f>
        <v>87</v>
      </c>
      <c r="B55">
        <v>32950048</v>
      </c>
      <c r="C55">
        <v>32950046</v>
      </c>
      <c r="D55">
        <v>31838589</v>
      </c>
      <c r="E55">
        <v>114</v>
      </c>
      <c r="F55">
        <v>1</v>
      </c>
      <c r="G55">
        <v>1</v>
      </c>
      <c r="H55">
        <v>1</v>
      </c>
      <c r="I55" t="s">
        <v>849</v>
      </c>
      <c r="J55" t="s">
        <v>3</v>
      </c>
      <c r="K55" t="s">
        <v>850</v>
      </c>
      <c r="L55">
        <v>1191</v>
      </c>
      <c r="N55">
        <v>1013</v>
      </c>
      <c r="O55" t="s">
        <v>848</v>
      </c>
      <c r="P55" t="s">
        <v>848</v>
      </c>
      <c r="Q55">
        <v>1</v>
      </c>
      <c r="X55">
        <v>0.02</v>
      </c>
      <c r="Y55">
        <v>0</v>
      </c>
      <c r="Z55">
        <v>0</v>
      </c>
      <c r="AA55">
        <v>0</v>
      </c>
      <c r="AB55">
        <v>0</v>
      </c>
      <c r="AC55">
        <v>0</v>
      </c>
      <c r="AD55">
        <v>1</v>
      </c>
      <c r="AE55">
        <v>2</v>
      </c>
      <c r="AF55" t="s">
        <v>207</v>
      </c>
      <c r="AG55">
        <v>1.3999999999999999E-2</v>
      </c>
      <c r="AH55">
        <v>2</v>
      </c>
      <c r="AI55">
        <v>32950048</v>
      </c>
      <c r="AJ55">
        <v>55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</row>
    <row r="56" spans="1:44" x14ac:dyDescent="0.2">
      <c r="A56">
        <f>ROW(Source!A87)</f>
        <v>87</v>
      </c>
      <c r="B56">
        <v>32950049</v>
      </c>
      <c r="C56">
        <v>32950046</v>
      </c>
      <c r="D56">
        <v>31965916</v>
      </c>
      <c r="E56">
        <v>1</v>
      </c>
      <c r="F56">
        <v>1</v>
      </c>
      <c r="G56">
        <v>1</v>
      </c>
      <c r="H56">
        <v>2</v>
      </c>
      <c r="I56" t="s">
        <v>913</v>
      </c>
      <c r="J56" t="s">
        <v>914</v>
      </c>
      <c r="K56" t="s">
        <v>915</v>
      </c>
      <c r="L56">
        <v>1368</v>
      </c>
      <c r="N56">
        <v>1011</v>
      </c>
      <c r="O56" t="s">
        <v>854</v>
      </c>
      <c r="P56" t="s">
        <v>854</v>
      </c>
      <c r="Q56">
        <v>1</v>
      </c>
      <c r="X56">
        <v>0.01</v>
      </c>
      <c r="Y56">
        <v>0</v>
      </c>
      <c r="Z56">
        <v>1613.51</v>
      </c>
      <c r="AA56">
        <v>675.65</v>
      </c>
      <c r="AB56">
        <v>0</v>
      </c>
      <c r="AC56">
        <v>0</v>
      </c>
      <c r="AD56">
        <v>1</v>
      </c>
      <c r="AE56">
        <v>0</v>
      </c>
      <c r="AF56" t="s">
        <v>207</v>
      </c>
      <c r="AG56">
        <v>6.9999999999999993E-3</v>
      </c>
      <c r="AH56">
        <v>2</v>
      </c>
      <c r="AI56">
        <v>32950049</v>
      </c>
      <c r="AJ56">
        <v>56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</row>
    <row r="57" spans="1:44" x14ac:dyDescent="0.2">
      <c r="A57">
        <f>ROW(Source!A87)</f>
        <v>87</v>
      </c>
      <c r="B57">
        <v>32950050</v>
      </c>
      <c r="C57">
        <v>32950046</v>
      </c>
      <c r="D57">
        <v>31966811</v>
      </c>
      <c r="E57">
        <v>1</v>
      </c>
      <c r="F57">
        <v>1</v>
      </c>
      <c r="G57">
        <v>1</v>
      </c>
      <c r="H57">
        <v>2</v>
      </c>
      <c r="I57" t="s">
        <v>858</v>
      </c>
      <c r="J57" t="s">
        <v>859</v>
      </c>
      <c r="K57" t="s">
        <v>860</v>
      </c>
      <c r="L57">
        <v>1368</v>
      </c>
      <c r="N57">
        <v>1011</v>
      </c>
      <c r="O57" t="s">
        <v>854</v>
      </c>
      <c r="P57" t="s">
        <v>854</v>
      </c>
      <c r="Q57">
        <v>1</v>
      </c>
      <c r="X57">
        <v>0.01</v>
      </c>
      <c r="Y57">
        <v>0</v>
      </c>
      <c r="Z57">
        <v>605.36</v>
      </c>
      <c r="AA57">
        <v>502.98</v>
      </c>
      <c r="AB57">
        <v>0</v>
      </c>
      <c r="AC57">
        <v>0</v>
      </c>
      <c r="AD57">
        <v>1</v>
      </c>
      <c r="AE57">
        <v>0</v>
      </c>
      <c r="AF57" t="s">
        <v>207</v>
      </c>
      <c r="AG57">
        <v>6.9999999999999993E-3</v>
      </c>
      <c r="AH57">
        <v>2</v>
      </c>
      <c r="AI57">
        <v>32950050</v>
      </c>
      <c r="AJ57">
        <v>57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</row>
    <row r="58" spans="1:44" x14ac:dyDescent="0.2">
      <c r="A58">
        <f>ROW(Source!A87)</f>
        <v>87</v>
      </c>
      <c r="B58">
        <v>32950051</v>
      </c>
      <c r="C58">
        <v>32950046</v>
      </c>
      <c r="D58">
        <v>31967008</v>
      </c>
      <c r="E58">
        <v>1</v>
      </c>
      <c r="F58">
        <v>1</v>
      </c>
      <c r="G58">
        <v>1</v>
      </c>
      <c r="H58">
        <v>2</v>
      </c>
      <c r="I58" t="s">
        <v>917</v>
      </c>
      <c r="J58" t="s">
        <v>918</v>
      </c>
      <c r="K58" t="s">
        <v>919</v>
      </c>
      <c r="L58">
        <v>1368</v>
      </c>
      <c r="N58">
        <v>1011</v>
      </c>
      <c r="O58" t="s">
        <v>854</v>
      </c>
      <c r="P58" t="s">
        <v>854</v>
      </c>
      <c r="Q58">
        <v>1</v>
      </c>
      <c r="X58">
        <v>3.48</v>
      </c>
      <c r="Y58">
        <v>0</v>
      </c>
      <c r="Z58">
        <v>30.51</v>
      </c>
      <c r="AA58">
        <v>0</v>
      </c>
      <c r="AB58">
        <v>0</v>
      </c>
      <c r="AC58">
        <v>0</v>
      </c>
      <c r="AD58">
        <v>1</v>
      </c>
      <c r="AE58">
        <v>0</v>
      </c>
      <c r="AF58" t="s">
        <v>207</v>
      </c>
      <c r="AG58">
        <v>2.4359999999999999</v>
      </c>
      <c r="AH58">
        <v>2</v>
      </c>
      <c r="AI58">
        <v>32950051</v>
      </c>
      <c r="AJ58">
        <v>58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</row>
    <row r="59" spans="1:44" x14ac:dyDescent="0.2">
      <c r="A59">
        <f>ROW(Source!A87)</f>
        <v>87</v>
      </c>
      <c r="B59">
        <v>32950052</v>
      </c>
      <c r="C59">
        <v>32950046</v>
      </c>
      <c r="D59">
        <v>31911463</v>
      </c>
      <c r="E59">
        <v>1</v>
      </c>
      <c r="F59">
        <v>1</v>
      </c>
      <c r="G59">
        <v>1</v>
      </c>
      <c r="H59">
        <v>3</v>
      </c>
      <c r="I59" t="s">
        <v>920</v>
      </c>
      <c r="J59" t="s">
        <v>921</v>
      </c>
      <c r="K59" t="s">
        <v>922</v>
      </c>
      <c r="L59">
        <v>1346</v>
      </c>
      <c r="N59">
        <v>1009</v>
      </c>
      <c r="O59" t="s">
        <v>68</v>
      </c>
      <c r="P59" t="s">
        <v>68</v>
      </c>
      <c r="Q59">
        <v>1</v>
      </c>
      <c r="X59">
        <v>4.6100000000000003</v>
      </c>
      <c r="Y59">
        <v>155.63</v>
      </c>
      <c r="Z59">
        <v>0</v>
      </c>
      <c r="AA59">
        <v>0</v>
      </c>
      <c r="AB59">
        <v>0</v>
      </c>
      <c r="AC59">
        <v>0</v>
      </c>
      <c r="AD59">
        <v>1</v>
      </c>
      <c r="AE59">
        <v>0</v>
      </c>
      <c r="AF59" t="s">
        <v>206</v>
      </c>
      <c r="AG59">
        <v>0</v>
      </c>
      <c r="AH59">
        <v>2</v>
      </c>
      <c r="AI59">
        <v>32950052</v>
      </c>
      <c r="AJ59">
        <v>59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</row>
    <row r="60" spans="1:44" x14ac:dyDescent="0.2">
      <c r="A60">
        <f>ROW(Source!A87)</f>
        <v>87</v>
      </c>
      <c r="B60">
        <v>32950053</v>
      </c>
      <c r="C60">
        <v>32950046</v>
      </c>
      <c r="D60">
        <v>31841246</v>
      </c>
      <c r="E60">
        <v>114</v>
      </c>
      <c r="F60">
        <v>1</v>
      </c>
      <c r="G60">
        <v>1</v>
      </c>
      <c r="H60">
        <v>3</v>
      </c>
      <c r="I60" t="s">
        <v>214</v>
      </c>
      <c r="J60" t="s">
        <v>3</v>
      </c>
      <c r="K60" t="s">
        <v>215</v>
      </c>
      <c r="L60">
        <v>1348</v>
      </c>
      <c r="N60">
        <v>1009</v>
      </c>
      <c r="O60" t="s">
        <v>33</v>
      </c>
      <c r="P60" t="s">
        <v>33</v>
      </c>
      <c r="Q60">
        <v>1000</v>
      </c>
      <c r="X60">
        <v>0</v>
      </c>
      <c r="Y60">
        <v>0</v>
      </c>
      <c r="Z60">
        <v>0</v>
      </c>
      <c r="AA60">
        <v>0</v>
      </c>
      <c r="AB60">
        <v>0</v>
      </c>
      <c r="AC60">
        <v>1</v>
      </c>
      <c r="AD60">
        <v>0</v>
      </c>
      <c r="AE60">
        <v>0</v>
      </c>
      <c r="AF60" t="s">
        <v>206</v>
      </c>
      <c r="AG60">
        <v>0</v>
      </c>
      <c r="AH60">
        <v>2</v>
      </c>
      <c r="AI60">
        <v>32950053</v>
      </c>
      <c r="AJ60">
        <v>60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</row>
    <row r="61" spans="1:44" x14ac:dyDescent="0.2">
      <c r="A61">
        <f>ROW(Source!A89)</f>
        <v>89</v>
      </c>
      <c r="B61">
        <v>32950061</v>
      </c>
      <c r="C61">
        <v>32950060</v>
      </c>
      <c r="D61">
        <v>31838393</v>
      </c>
      <c r="E61">
        <v>114</v>
      </c>
      <c r="F61">
        <v>1</v>
      </c>
      <c r="G61">
        <v>1</v>
      </c>
      <c r="H61">
        <v>1</v>
      </c>
      <c r="I61" t="s">
        <v>897</v>
      </c>
      <c r="J61" t="s">
        <v>3</v>
      </c>
      <c r="K61" t="s">
        <v>898</v>
      </c>
      <c r="L61">
        <v>1191</v>
      </c>
      <c r="N61">
        <v>1013</v>
      </c>
      <c r="O61" t="s">
        <v>848</v>
      </c>
      <c r="P61" t="s">
        <v>848</v>
      </c>
      <c r="Q61">
        <v>1</v>
      </c>
      <c r="X61">
        <v>0.73</v>
      </c>
      <c r="Y61">
        <v>0</v>
      </c>
      <c r="Z61">
        <v>0</v>
      </c>
      <c r="AA61">
        <v>0</v>
      </c>
      <c r="AB61">
        <v>452.31</v>
      </c>
      <c r="AC61">
        <v>0</v>
      </c>
      <c r="AD61">
        <v>1</v>
      </c>
      <c r="AE61">
        <v>1</v>
      </c>
      <c r="AF61" t="s">
        <v>3</v>
      </c>
      <c r="AG61">
        <v>0.73</v>
      </c>
      <c r="AH61">
        <v>2</v>
      </c>
      <c r="AI61">
        <v>32950061</v>
      </c>
      <c r="AJ61">
        <v>61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</row>
    <row r="62" spans="1:44" x14ac:dyDescent="0.2">
      <c r="A62">
        <f>ROW(Source!A89)</f>
        <v>89</v>
      </c>
      <c r="B62">
        <v>32950062</v>
      </c>
      <c r="C62">
        <v>32950060</v>
      </c>
      <c r="D62">
        <v>31840964</v>
      </c>
      <c r="E62">
        <v>114</v>
      </c>
      <c r="F62">
        <v>1</v>
      </c>
      <c r="G62">
        <v>1</v>
      </c>
      <c r="H62">
        <v>3</v>
      </c>
      <c r="I62" t="s">
        <v>225</v>
      </c>
      <c r="J62" t="s">
        <v>3</v>
      </c>
      <c r="K62" t="s">
        <v>226</v>
      </c>
      <c r="L62">
        <v>1327</v>
      </c>
      <c r="N62">
        <v>1005</v>
      </c>
      <c r="O62" t="s">
        <v>64</v>
      </c>
      <c r="P62" t="s">
        <v>64</v>
      </c>
      <c r="Q62">
        <v>1</v>
      </c>
      <c r="X62">
        <v>1.02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 t="s">
        <v>3</v>
      </c>
      <c r="AG62">
        <v>1.02</v>
      </c>
      <c r="AH62">
        <v>2</v>
      </c>
      <c r="AI62">
        <v>32950062</v>
      </c>
      <c r="AJ62">
        <v>62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</row>
    <row r="63" spans="1:44" x14ac:dyDescent="0.2">
      <c r="A63">
        <f>ROW(Source!A89)</f>
        <v>89</v>
      </c>
      <c r="B63">
        <v>32950063</v>
      </c>
      <c r="C63">
        <v>32950060</v>
      </c>
      <c r="D63">
        <v>31920012</v>
      </c>
      <c r="E63">
        <v>1</v>
      </c>
      <c r="F63">
        <v>1</v>
      </c>
      <c r="G63">
        <v>1</v>
      </c>
      <c r="H63">
        <v>3</v>
      </c>
      <c r="I63" t="s">
        <v>923</v>
      </c>
      <c r="J63" t="s">
        <v>924</v>
      </c>
      <c r="K63" t="s">
        <v>925</v>
      </c>
      <c r="L63">
        <v>1346</v>
      </c>
      <c r="N63">
        <v>1009</v>
      </c>
      <c r="O63" t="s">
        <v>68</v>
      </c>
      <c r="P63" t="s">
        <v>68</v>
      </c>
      <c r="Q63">
        <v>1</v>
      </c>
      <c r="X63">
        <v>3.2000000000000001E-2</v>
      </c>
      <c r="Y63">
        <v>83.06</v>
      </c>
      <c r="Z63">
        <v>0</v>
      </c>
      <c r="AA63">
        <v>0</v>
      </c>
      <c r="AB63">
        <v>0</v>
      </c>
      <c r="AC63">
        <v>0</v>
      </c>
      <c r="AD63">
        <v>1</v>
      </c>
      <c r="AE63">
        <v>0</v>
      </c>
      <c r="AF63" t="s">
        <v>3</v>
      </c>
      <c r="AG63">
        <v>3.2000000000000001E-2</v>
      </c>
      <c r="AH63">
        <v>2</v>
      </c>
      <c r="AI63">
        <v>32950063</v>
      </c>
      <c r="AJ63">
        <v>63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</row>
    <row r="64" spans="1:44" x14ac:dyDescent="0.2">
      <c r="A64">
        <f>ROW(Source!A92)</f>
        <v>92</v>
      </c>
      <c r="B64">
        <v>32950405</v>
      </c>
      <c r="C64">
        <v>32950404</v>
      </c>
      <c r="D64">
        <v>31838368</v>
      </c>
      <c r="E64">
        <v>114</v>
      </c>
      <c r="F64">
        <v>1</v>
      </c>
      <c r="G64">
        <v>1</v>
      </c>
      <c r="H64">
        <v>1</v>
      </c>
      <c r="I64" t="s">
        <v>926</v>
      </c>
      <c r="J64" t="s">
        <v>3</v>
      </c>
      <c r="K64" t="s">
        <v>927</v>
      </c>
      <c r="L64">
        <v>1191</v>
      </c>
      <c r="N64">
        <v>1013</v>
      </c>
      <c r="O64" t="s">
        <v>848</v>
      </c>
      <c r="P64" t="s">
        <v>848</v>
      </c>
      <c r="Q64">
        <v>1</v>
      </c>
      <c r="X64">
        <v>91.15</v>
      </c>
      <c r="Y64">
        <v>0</v>
      </c>
      <c r="Z64">
        <v>0</v>
      </c>
      <c r="AA64">
        <v>0</v>
      </c>
      <c r="AB64">
        <v>424.16</v>
      </c>
      <c r="AC64">
        <v>0</v>
      </c>
      <c r="AD64">
        <v>1</v>
      </c>
      <c r="AE64">
        <v>1</v>
      </c>
      <c r="AF64" t="s">
        <v>3</v>
      </c>
      <c r="AG64">
        <v>91.15</v>
      </c>
      <c r="AH64">
        <v>2</v>
      </c>
      <c r="AI64">
        <v>32950405</v>
      </c>
      <c r="AJ64">
        <v>64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</row>
    <row r="65" spans="1:44" x14ac:dyDescent="0.2">
      <c r="A65">
        <f>ROW(Source!A92)</f>
        <v>92</v>
      </c>
      <c r="B65">
        <v>32950406</v>
      </c>
      <c r="C65">
        <v>32950404</v>
      </c>
      <c r="D65">
        <v>31838589</v>
      </c>
      <c r="E65">
        <v>114</v>
      </c>
      <c r="F65">
        <v>1</v>
      </c>
      <c r="G65">
        <v>1</v>
      </c>
      <c r="H65">
        <v>1</v>
      </c>
      <c r="I65" t="s">
        <v>849</v>
      </c>
      <c r="J65" t="s">
        <v>3</v>
      </c>
      <c r="K65" t="s">
        <v>850</v>
      </c>
      <c r="L65">
        <v>1191</v>
      </c>
      <c r="N65">
        <v>1013</v>
      </c>
      <c r="O65" t="s">
        <v>848</v>
      </c>
      <c r="P65" t="s">
        <v>848</v>
      </c>
      <c r="Q65">
        <v>1</v>
      </c>
      <c r="X65">
        <v>7.74</v>
      </c>
      <c r="Y65">
        <v>0</v>
      </c>
      <c r="Z65">
        <v>0</v>
      </c>
      <c r="AA65">
        <v>0</v>
      </c>
      <c r="AB65">
        <v>0</v>
      </c>
      <c r="AC65">
        <v>0</v>
      </c>
      <c r="AD65">
        <v>1</v>
      </c>
      <c r="AE65">
        <v>2</v>
      </c>
      <c r="AF65" t="s">
        <v>3</v>
      </c>
      <c r="AG65">
        <v>7.74</v>
      </c>
      <c r="AH65">
        <v>2</v>
      </c>
      <c r="AI65">
        <v>32950406</v>
      </c>
      <c r="AJ65">
        <v>65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</row>
    <row r="66" spans="1:44" x14ac:dyDescent="0.2">
      <c r="A66">
        <f>ROW(Source!A92)</f>
        <v>92</v>
      </c>
      <c r="B66">
        <v>32950407</v>
      </c>
      <c r="C66">
        <v>32950404</v>
      </c>
      <c r="D66">
        <v>31966102</v>
      </c>
      <c r="E66">
        <v>1</v>
      </c>
      <c r="F66">
        <v>1</v>
      </c>
      <c r="G66">
        <v>1</v>
      </c>
      <c r="H66">
        <v>2</v>
      </c>
      <c r="I66" t="s">
        <v>851</v>
      </c>
      <c r="J66" t="s">
        <v>852</v>
      </c>
      <c r="K66" t="s">
        <v>853</v>
      </c>
      <c r="L66">
        <v>1368</v>
      </c>
      <c r="N66">
        <v>1011</v>
      </c>
      <c r="O66" t="s">
        <v>854</v>
      </c>
      <c r="P66" t="s">
        <v>854</v>
      </c>
      <c r="Q66">
        <v>1</v>
      </c>
      <c r="X66">
        <v>7.74</v>
      </c>
      <c r="Y66">
        <v>0</v>
      </c>
      <c r="Z66">
        <v>37.32</v>
      </c>
      <c r="AA66">
        <v>446.68</v>
      </c>
      <c r="AB66">
        <v>0</v>
      </c>
      <c r="AC66">
        <v>0</v>
      </c>
      <c r="AD66">
        <v>1</v>
      </c>
      <c r="AE66">
        <v>0</v>
      </c>
      <c r="AF66" t="s">
        <v>3</v>
      </c>
      <c r="AG66">
        <v>7.74</v>
      </c>
      <c r="AH66">
        <v>2</v>
      </c>
      <c r="AI66">
        <v>32950407</v>
      </c>
      <c r="AJ66">
        <v>66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</row>
    <row r="67" spans="1:44" x14ac:dyDescent="0.2">
      <c r="A67">
        <f>ROW(Source!A93)</f>
        <v>93</v>
      </c>
      <c r="B67">
        <v>32950409</v>
      </c>
      <c r="C67">
        <v>32950408</v>
      </c>
      <c r="D67">
        <v>31838403</v>
      </c>
      <c r="E67">
        <v>114</v>
      </c>
      <c r="F67">
        <v>1</v>
      </c>
      <c r="G67">
        <v>1</v>
      </c>
      <c r="H67">
        <v>1</v>
      </c>
      <c r="I67" t="s">
        <v>928</v>
      </c>
      <c r="J67" t="s">
        <v>3</v>
      </c>
      <c r="K67" t="s">
        <v>929</v>
      </c>
      <c r="L67">
        <v>1191</v>
      </c>
      <c r="N67">
        <v>1013</v>
      </c>
      <c r="O67" t="s">
        <v>848</v>
      </c>
      <c r="P67" t="s">
        <v>848</v>
      </c>
      <c r="Q67">
        <v>1</v>
      </c>
      <c r="X67">
        <v>89.53</v>
      </c>
      <c r="Y67">
        <v>0</v>
      </c>
      <c r="Z67">
        <v>0</v>
      </c>
      <c r="AA67">
        <v>0</v>
      </c>
      <c r="AB67">
        <v>480.46</v>
      </c>
      <c r="AC67">
        <v>0</v>
      </c>
      <c r="AD67">
        <v>1</v>
      </c>
      <c r="AE67">
        <v>1</v>
      </c>
      <c r="AF67" t="s">
        <v>39</v>
      </c>
      <c r="AG67">
        <v>102.95949999999999</v>
      </c>
      <c r="AH67">
        <v>2</v>
      </c>
      <c r="AI67">
        <v>32950409</v>
      </c>
      <c r="AJ67">
        <v>67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</row>
    <row r="68" spans="1:44" x14ac:dyDescent="0.2">
      <c r="A68">
        <f>ROW(Source!A93)</f>
        <v>93</v>
      </c>
      <c r="B68">
        <v>32950410</v>
      </c>
      <c r="C68">
        <v>32950408</v>
      </c>
      <c r="D68">
        <v>31838589</v>
      </c>
      <c r="E68">
        <v>114</v>
      </c>
      <c r="F68">
        <v>1</v>
      </c>
      <c r="G68">
        <v>1</v>
      </c>
      <c r="H68">
        <v>1</v>
      </c>
      <c r="I68" t="s">
        <v>849</v>
      </c>
      <c r="J68" t="s">
        <v>3</v>
      </c>
      <c r="K68" t="s">
        <v>850</v>
      </c>
      <c r="L68">
        <v>1191</v>
      </c>
      <c r="N68">
        <v>1013</v>
      </c>
      <c r="O68" t="s">
        <v>848</v>
      </c>
      <c r="P68" t="s">
        <v>848</v>
      </c>
      <c r="Q68">
        <v>1</v>
      </c>
      <c r="X68">
        <v>13.04</v>
      </c>
      <c r="Y68">
        <v>0</v>
      </c>
      <c r="Z68">
        <v>0</v>
      </c>
      <c r="AA68">
        <v>0</v>
      </c>
      <c r="AB68">
        <v>0</v>
      </c>
      <c r="AC68">
        <v>0</v>
      </c>
      <c r="AD68">
        <v>1</v>
      </c>
      <c r="AE68">
        <v>2</v>
      </c>
      <c r="AF68" t="s">
        <v>38</v>
      </c>
      <c r="AG68">
        <v>16.299999999999997</v>
      </c>
      <c r="AH68">
        <v>2</v>
      </c>
      <c r="AI68">
        <v>32950410</v>
      </c>
      <c r="AJ68">
        <v>68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</row>
    <row r="69" spans="1:44" x14ac:dyDescent="0.2">
      <c r="A69">
        <f>ROW(Source!A93)</f>
        <v>93</v>
      </c>
      <c r="B69">
        <v>32950411</v>
      </c>
      <c r="C69">
        <v>32950408</v>
      </c>
      <c r="D69">
        <v>31965864</v>
      </c>
      <c r="E69">
        <v>1</v>
      </c>
      <c r="F69">
        <v>1</v>
      </c>
      <c r="G69">
        <v>1</v>
      </c>
      <c r="H69">
        <v>2</v>
      </c>
      <c r="I69" t="s">
        <v>930</v>
      </c>
      <c r="J69" t="s">
        <v>931</v>
      </c>
      <c r="K69" t="s">
        <v>932</v>
      </c>
      <c r="L69">
        <v>1368</v>
      </c>
      <c r="N69">
        <v>1011</v>
      </c>
      <c r="O69" t="s">
        <v>854</v>
      </c>
      <c r="P69" t="s">
        <v>854</v>
      </c>
      <c r="Q69">
        <v>1</v>
      </c>
      <c r="X69">
        <v>9.69</v>
      </c>
      <c r="Y69">
        <v>0</v>
      </c>
      <c r="Z69">
        <v>622.62</v>
      </c>
      <c r="AA69">
        <v>675.65</v>
      </c>
      <c r="AB69">
        <v>0</v>
      </c>
      <c r="AC69">
        <v>0</v>
      </c>
      <c r="AD69">
        <v>1</v>
      </c>
      <c r="AE69">
        <v>0</v>
      </c>
      <c r="AF69" t="s">
        <v>38</v>
      </c>
      <c r="AG69">
        <v>12.112499999999999</v>
      </c>
      <c r="AH69">
        <v>2</v>
      </c>
      <c r="AI69">
        <v>32950411</v>
      </c>
      <c r="AJ69">
        <v>69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</row>
    <row r="70" spans="1:44" x14ac:dyDescent="0.2">
      <c r="A70">
        <f>ROW(Source!A93)</f>
        <v>93</v>
      </c>
      <c r="B70">
        <v>32950412</v>
      </c>
      <c r="C70">
        <v>32950408</v>
      </c>
      <c r="D70">
        <v>31965916</v>
      </c>
      <c r="E70">
        <v>1</v>
      </c>
      <c r="F70">
        <v>1</v>
      </c>
      <c r="G70">
        <v>1</v>
      </c>
      <c r="H70">
        <v>2</v>
      </c>
      <c r="I70" t="s">
        <v>913</v>
      </c>
      <c r="J70" t="s">
        <v>914</v>
      </c>
      <c r="K70" t="s">
        <v>915</v>
      </c>
      <c r="L70">
        <v>1368</v>
      </c>
      <c r="N70">
        <v>1011</v>
      </c>
      <c r="O70" t="s">
        <v>854</v>
      </c>
      <c r="P70" t="s">
        <v>854</v>
      </c>
      <c r="Q70">
        <v>1</v>
      </c>
      <c r="X70">
        <v>1.52</v>
      </c>
      <c r="Y70">
        <v>0</v>
      </c>
      <c r="Z70">
        <v>1613.51</v>
      </c>
      <c r="AA70">
        <v>675.65</v>
      </c>
      <c r="AB70">
        <v>0</v>
      </c>
      <c r="AC70">
        <v>0</v>
      </c>
      <c r="AD70">
        <v>1</v>
      </c>
      <c r="AE70">
        <v>0</v>
      </c>
      <c r="AF70" t="s">
        <v>38</v>
      </c>
      <c r="AG70">
        <v>1.9</v>
      </c>
      <c r="AH70">
        <v>2</v>
      </c>
      <c r="AI70">
        <v>32950412</v>
      </c>
      <c r="AJ70">
        <v>70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</row>
    <row r="71" spans="1:44" x14ac:dyDescent="0.2">
      <c r="A71">
        <f>ROW(Source!A93)</f>
        <v>93</v>
      </c>
      <c r="B71">
        <v>32950413</v>
      </c>
      <c r="C71">
        <v>32950408</v>
      </c>
      <c r="D71">
        <v>31966811</v>
      </c>
      <c r="E71">
        <v>1</v>
      </c>
      <c r="F71">
        <v>1</v>
      </c>
      <c r="G71">
        <v>1</v>
      </c>
      <c r="H71">
        <v>2</v>
      </c>
      <c r="I71" t="s">
        <v>858</v>
      </c>
      <c r="J71" t="s">
        <v>859</v>
      </c>
      <c r="K71" t="s">
        <v>860</v>
      </c>
      <c r="L71">
        <v>1368</v>
      </c>
      <c r="N71">
        <v>1011</v>
      </c>
      <c r="O71" t="s">
        <v>854</v>
      </c>
      <c r="P71" t="s">
        <v>854</v>
      </c>
      <c r="Q71">
        <v>1</v>
      </c>
      <c r="X71">
        <v>1.83</v>
      </c>
      <c r="Y71">
        <v>0</v>
      </c>
      <c r="Z71">
        <v>605.36</v>
      </c>
      <c r="AA71">
        <v>502.98</v>
      </c>
      <c r="AB71">
        <v>0</v>
      </c>
      <c r="AC71">
        <v>0</v>
      </c>
      <c r="AD71">
        <v>1</v>
      </c>
      <c r="AE71">
        <v>0</v>
      </c>
      <c r="AF71" t="s">
        <v>38</v>
      </c>
      <c r="AG71">
        <v>2.2875000000000001</v>
      </c>
      <c r="AH71">
        <v>2</v>
      </c>
      <c r="AI71">
        <v>32950413</v>
      </c>
      <c r="AJ71">
        <v>71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</row>
    <row r="72" spans="1:44" x14ac:dyDescent="0.2">
      <c r="A72">
        <f>ROW(Source!A93)</f>
        <v>93</v>
      </c>
      <c r="B72">
        <v>32950414</v>
      </c>
      <c r="C72">
        <v>32950408</v>
      </c>
      <c r="D72">
        <v>31838944</v>
      </c>
      <c r="E72">
        <v>114</v>
      </c>
      <c r="F72">
        <v>1</v>
      </c>
      <c r="G72">
        <v>1</v>
      </c>
      <c r="H72">
        <v>3</v>
      </c>
      <c r="I72" t="s">
        <v>244</v>
      </c>
      <c r="J72" t="s">
        <v>3</v>
      </c>
      <c r="K72" t="s">
        <v>245</v>
      </c>
      <c r="L72">
        <v>1377</v>
      </c>
      <c r="N72">
        <v>1013</v>
      </c>
      <c r="O72" t="s">
        <v>246</v>
      </c>
      <c r="P72" t="s">
        <v>246</v>
      </c>
      <c r="Q72">
        <v>1</v>
      </c>
      <c r="X72">
        <v>0</v>
      </c>
      <c r="Y72">
        <v>0</v>
      </c>
      <c r="Z72">
        <v>0</v>
      </c>
      <c r="AA72">
        <v>0</v>
      </c>
      <c r="AB72">
        <v>0</v>
      </c>
      <c r="AC72">
        <v>1</v>
      </c>
      <c r="AD72">
        <v>0</v>
      </c>
      <c r="AE72">
        <v>0</v>
      </c>
      <c r="AF72" t="s">
        <v>3</v>
      </c>
      <c r="AG72">
        <v>0</v>
      </c>
      <c r="AH72">
        <v>2</v>
      </c>
      <c r="AI72">
        <v>32950414</v>
      </c>
      <c r="AJ72">
        <v>72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</row>
    <row r="73" spans="1:44" x14ac:dyDescent="0.2">
      <c r="A73">
        <f>ROW(Source!A93)</f>
        <v>93</v>
      </c>
      <c r="B73">
        <v>32950415</v>
      </c>
      <c r="C73">
        <v>32950408</v>
      </c>
      <c r="D73">
        <v>31911946</v>
      </c>
      <c r="E73">
        <v>1</v>
      </c>
      <c r="F73">
        <v>1</v>
      </c>
      <c r="G73">
        <v>1</v>
      </c>
      <c r="H73">
        <v>3</v>
      </c>
      <c r="I73" t="s">
        <v>933</v>
      </c>
      <c r="J73" t="s">
        <v>934</v>
      </c>
      <c r="K73" t="s">
        <v>935</v>
      </c>
      <c r="L73">
        <v>1371</v>
      </c>
      <c r="N73">
        <v>1013</v>
      </c>
      <c r="O73" t="s">
        <v>370</v>
      </c>
      <c r="P73" t="s">
        <v>370</v>
      </c>
      <c r="Q73">
        <v>1</v>
      </c>
      <c r="X73">
        <v>32.4</v>
      </c>
      <c r="Y73">
        <v>241.35</v>
      </c>
      <c r="Z73">
        <v>0</v>
      </c>
      <c r="AA73">
        <v>0</v>
      </c>
      <c r="AB73">
        <v>0</v>
      </c>
      <c r="AC73">
        <v>0</v>
      </c>
      <c r="AD73">
        <v>1</v>
      </c>
      <c r="AE73">
        <v>0</v>
      </c>
      <c r="AF73" t="s">
        <v>3</v>
      </c>
      <c r="AG73">
        <v>32.4</v>
      </c>
      <c r="AH73">
        <v>2</v>
      </c>
      <c r="AI73">
        <v>32950415</v>
      </c>
      <c r="AJ73">
        <v>73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</row>
    <row r="74" spans="1:44" x14ac:dyDescent="0.2">
      <c r="A74">
        <f>ROW(Source!A93)</f>
        <v>93</v>
      </c>
      <c r="B74">
        <v>32950416</v>
      </c>
      <c r="C74">
        <v>32950408</v>
      </c>
      <c r="D74">
        <v>31912334</v>
      </c>
      <c r="E74">
        <v>1</v>
      </c>
      <c r="F74">
        <v>1</v>
      </c>
      <c r="G74">
        <v>1</v>
      </c>
      <c r="H74">
        <v>3</v>
      </c>
      <c r="I74" t="s">
        <v>869</v>
      </c>
      <c r="J74" t="s">
        <v>870</v>
      </c>
      <c r="K74" t="s">
        <v>871</v>
      </c>
      <c r="L74">
        <v>1348</v>
      </c>
      <c r="N74">
        <v>1009</v>
      </c>
      <c r="O74" t="s">
        <v>33</v>
      </c>
      <c r="P74" t="s">
        <v>33</v>
      </c>
      <c r="Q74">
        <v>1000</v>
      </c>
      <c r="X74">
        <v>4.13E-3</v>
      </c>
      <c r="Y74">
        <v>91223.01</v>
      </c>
      <c r="Z74">
        <v>0</v>
      </c>
      <c r="AA74">
        <v>0</v>
      </c>
      <c r="AB74">
        <v>0</v>
      </c>
      <c r="AC74">
        <v>0</v>
      </c>
      <c r="AD74">
        <v>1</v>
      </c>
      <c r="AE74">
        <v>0</v>
      </c>
      <c r="AF74" t="s">
        <v>3</v>
      </c>
      <c r="AG74">
        <v>4.13E-3</v>
      </c>
      <c r="AH74">
        <v>2</v>
      </c>
      <c r="AI74">
        <v>32950416</v>
      </c>
      <c r="AJ74">
        <v>74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</row>
    <row r="75" spans="1:44" x14ac:dyDescent="0.2">
      <c r="A75">
        <f>ROW(Source!A93)</f>
        <v>93</v>
      </c>
      <c r="B75">
        <v>32950417</v>
      </c>
      <c r="C75">
        <v>32950408</v>
      </c>
      <c r="D75">
        <v>31839247</v>
      </c>
      <c r="E75">
        <v>114</v>
      </c>
      <c r="F75">
        <v>1</v>
      </c>
      <c r="G75">
        <v>1</v>
      </c>
      <c r="H75">
        <v>3</v>
      </c>
      <c r="I75" t="s">
        <v>248</v>
      </c>
      <c r="J75" t="s">
        <v>3</v>
      </c>
      <c r="K75" t="s">
        <v>249</v>
      </c>
      <c r="L75">
        <v>1346</v>
      </c>
      <c r="N75">
        <v>1009</v>
      </c>
      <c r="O75" t="s">
        <v>68</v>
      </c>
      <c r="P75" t="s">
        <v>68</v>
      </c>
      <c r="Q75">
        <v>1</v>
      </c>
      <c r="X75">
        <v>0</v>
      </c>
      <c r="Y75">
        <v>0</v>
      </c>
      <c r="Z75">
        <v>0</v>
      </c>
      <c r="AA75">
        <v>0</v>
      </c>
      <c r="AB75">
        <v>0</v>
      </c>
      <c r="AC75">
        <v>1</v>
      </c>
      <c r="AD75">
        <v>0</v>
      </c>
      <c r="AE75">
        <v>0</v>
      </c>
      <c r="AF75" t="s">
        <v>3</v>
      </c>
      <c r="AG75">
        <v>0</v>
      </c>
      <c r="AH75">
        <v>2</v>
      </c>
      <c r="AI75">
        <v>32950417</v>
      </c>
      <c r="AJ75">
        <v>75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</row>
    <row r="76" spans="1:44" x14ac:dyDescent="0.2">
      <c r="A76">
        <f>ROW(Source!A93)</f>
        <v>93</v>
      </c>
      <c r="B76">
        <v>32950418</v>
      </c>
      <c r="C76">
        <v>32950408</v>
      </c>
      <c r="D76">
        <v>31915088</v>
      </c>
      <c r="E76">
        <v>1</v>
      </c>
      <c r="F76">
        <v>1</v>
      </c>
      <c r="G76">
        <v>1</v>
      </c>
      <c r="H76">
        <v>3</v>
      </c>
      <c r="I76" t="s">
        <v>936</v>
      </c>
      <c r="J76" t="s">
        <v>937</v>
      </c>
      <c r="K76" t="s">
        <v>938</v>
      </c>
      <c r="L76">
        <v>1339</v>
      </c>
      <c r="N76">
        <v>1007</v>
      </c>
      <c r="O76" t="s">
        <v>639</v>
      </c>
      <c r="P76" t="s">
        <v>639</v>
      </c>
      <c r="Q76">
        <v>1</v>
      </c>
      <c r="X76">
        <v>0.105</v>
      </c>
      <c r="Y76">
        <v>3878.19</v>
      </c>
      <c r="Z76">
        <v>0</v>
      </c>
      <c r="AA76">
        <v>0</v>
      </c>
      <c r="AB76">
        <v>0</v>
      </c>
      <c r="AC76">
        <v>0</v>
      </c>
      <c r="AD76">
        <v>1</v>
      </c>
      <c r="AE76">
        <v>0</v>
      </c>
      <c r="AF76" t="s">
        <v>3</v>
      </c>
      <c r="AG76">
        <v>0.105</v>
      </c>
      <c r="AH76">
        <v>2</v>
      </c>
      <c r="AI76">
        <v>32950418</v>
      </c>
      <c r="AJ76">
        <v>76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</row>
    <row r="77" spans="1:44" x14ac:dyDescent="0.2">
      <c r="A77">
        <f>ROW(Source!A93)</f>
        <v>93</v>
      </c>
      <c r="B77">
        <v>32950419</v>
      </c>
      <c r="C77">
        <v>32950408</v>
      </c>
      <c r="D77">
        <v>31922244</v>
      </c>
      <c r="E77">
        <v>1</v>
      </c>
      <c r="F77">
        <v>1</v>
      </c>
      <c r="G77">
        <v>1</v>
      </c>
      <c r="H77">
        <v>3</v>
      </c>
      <c r="I77" t="s">
        <v>939</v>
      </c>
      <c r="J77" t="s">
        <v>940</v>
      </c>
      <c r="K77" t="s">
        <v>941</v>
      </c>
      <c r="L77">
        <v>1339</v>
      </c>
      <c r="N77">
        <v>1007</v>
      </c>
      <c r="O77" t="s">
        <v>639</v>
      </c>
      <c r="P77" t="s">
        <v>639</v>
      </c>
      <c r="Q77">
        <v>1</v>
      </c>
      <c r="X77">
        <v>0.08</v>
      </c>
      <c r="Y77">
        <v>5764.42</v>
      </c>
      <c r="Z77">
        <v>0</v>
      </c>
      <c r="AA77">
        <v>0</v>
      </c>
      <c r="AB77">
        <v>0</v>
      </c>
      <c r="AC77">
        <v>0</v>
      </c>
      <c r="AD77">
        <v>1</v>
      </c>
      <c r="AE77">
        <v>0</v>
      </c>
      <c r="AF77" t="s">
        <v>3</v>
      </c>
      <c r="AG77">
        <v>0.08</v>
      </c>
      <c r="AH77">
        <v>2</v>
      </c>
      <c r="AI77">
        <v>32950419</v>
      </c>
      <c r="AJ77">
        <v>77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</row>
    <row r="78" spans="1:44" x14ac:dyDescent="0.2">
      <c r="A78">
        <f>ROW(Source!A93)</f>
        <v>93</v>
      </c>
      <c r="B78">
        <v>32950420</v>
      </c>
      <c r="C78">
        <v>32950408</v>
      </c>
      <c r="D78">
        <v>31841482</v>
      </c>
      <c r="E78">
        <v>114</v>
      </c>
      <c r="F78">
        <v>1</v>
      </c>
      <c r="G78">
        <v>1</v>
      </c>
      <c r="H78">
        <v>3</v>
      </c>
      <c r="I78" t="s">
        <v>251</v>
      </c>
      <c r="J78" t="s">
        <v>3</v>
      </c>
      <c r="K78" t="s">
        <v>252</v>
      </c>
      <c r="L78">
        <v>1327</v>
      </c>
      <c r="N78">
        <v>1005</v>
      </c>
      <c r="O78" t="s">
        <v>64</v>
      </c>
      <c r="P78" t="s">
        <v>64</v>
      </c>
      <c r="Q78">
        <v>1</v>
      </c>
      <c r="X78">
        <v>100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 t="s">
        <v>3</v>
      </c>
      <c r="AG78">
        <v>100</v>
      </c>
      <c r="AH78">
        <v>2</v>
      </c>
      <c r="AI78">
        <v>32950420</v>
      </c>
      <c r="AJ78">
        <v>78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</row>
    <row r="79" spans="1:44" x14ac:dyDescent="0.2">
      <c r="A79">
        <f>ROW(Source!A99)</f>
        <v>99</v>
      </c>
      <c r="B79">
        <v>32950425</v>
      </c>
      <c r="C79">
        <v>32950424</v>
      </c>
      <c r="D79">
        <v>31838409</v>
      </c>
      <c r="E79">
        <v>114</v>
      </c>
      <c r="F79">
        <v>1</v>
      </c>
      <c r="G79">
        <v>1</v>
      </c>
      <c r="H79">
        <v>1</v>
      </c>
      <c r="I79" t="s">
        <v>942</v>
      </c>
      <c r="J79" t="s">
        <v>3</v>
      </c>
      <c r="K79" t="s">
        <v>943</v>
      </c>
      <c r="L79">
        <v>1191</v>
      </c>
      <c r="N79">
        <v>1013</v>
      </c>
      <c r="O79" t="s">
        <v>848</v>
      </c>
      <c r="P79" t="s">
        <v>848</v>
      </c>
      <c r="Q79">
        <v>1</v>
      </c>
      <c r="X79">
        <v>80.099999999999994</v>
      </c>
      <c r="Y79">
        <v>0</v>
      </c>
      <c r="Z79">
        <v>0</v>
      </c>
      <c r="AA79">
        <v>0</v>
      </c>
      <c r="AB79">
        <v>491.72</v>
      </c>
      <c r="AC79">
        <v>0</v>
      </c>
      <c r="AD79">
        <v>1</v>
      </c>
      <c r="AE79">
        <v>1</v>
      </c>
      <c r="AF79" t="s">
        <v>39</v>
      </c>
      <c r="AG79">
        <v>92.114999999999981</v>
      </c>
      <c r="AH79">
        <v>2</v>
      </c>
      <c r="AI79">
        <v>32950425</v>
      </c>
      <c r="AJ79">
        <v>79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</row>
    <row r="80" spans="1:44" x14ac:dyDescent="0.2">
      <c r="A80">
        <f>ROW(Source!A99)</f>
        <v>99</v>
      </c>
      <c r="B80">
        <v>32950426</v>
      </c>
      <c r="C80">
        <v>32950424</v>
      </c>
      <c r="D80">
        <v>31838589</v>
      </c>
      <c r="E80">
        <v>114</v>
      </c>
      <c r="F80">
        <v>1</v>
      </c>
      <c r="G80">
        <v>1</v>
      </c>
      <c r="H80">
        <v>1</v>
      </c>
      <c r="I80" t="s">
        <v>849</v>
      </c>
      <c r="J80" t="s">
        <v>3</v>
      </c>
      <c r="K80" t="s">
        <v>850</v>
      </c>
      <c r="L80">
        <v>1191</v>
      </c>
      <c r="N80">
        <v>1013</v>
      </c>
      <c r="O80" t="s">
        <v>848</v>
      </c>
      <c r="P80" t="s">
        <v>848</v>
      </c>
      <c r="Q80">
        <v>1</v>
      </c>
      <c r="X80">
        <v>10.24</v>
      </c>
      <c r="Y80">
        <v>0</v>
      </c>
      <c r="Z80">
        <v>0</v>
      </c>
      <c r="AA80">
        <v>0</v>
      </c>
      <c r="AB80">
        <v>0</v>
      </c>
      <c r="AC80">
        <v>0</v>
      </c>
      <c r="AD80">
        <v>1</v>
      </c>
      <c r="AE80">
        <v>2</v>
      </c>
      <c r="AF80" t="s">
        <v>38</v>
      </c>
      <c r="AG80">
        <v>12.8</v>
      </c>
      <c r="AH80">
        <v>2</v>
      </c>
      <c r="AI80">
        <v>32950426</v>
      </c>
      <c r="AJ80">
        <v>80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</row>
    <row r="81" spans="1:44" x14ac:dyDescent="0.2">
      <c r="A81">
        <f>ROW(Source!A99)</f>
        <v>99</v>
      </c>
      <c r="B81">
        <v>32950427</v>
      </c>
      <c r="C81">
        <v>32950424</v>
      </c>
      <c r="D81">
        <v>31965864</v>
      </c>
      <c r="E81">
        <v>1</v>
      </c>
      <c r="F81">
        <v>1</v>
      </c>
      <c r="G81">
        <v>1</v>
      </c>
      <c r="H81">
        <v>2</v>
      </c>
      <c r="I81" t="s">
        <v>930</v>
      </c>
      <c r="J81" t="s">
        <v>931</v>
      </c>
      <c r="K81" t="s">
        <v>932</v>
      </c>
      <c r="L81">
        <v>1368</v>
      </c>
      <c r="N81">
        <v>1011</v>
      </c>
      <c r="O81" t="s">
        <v>854</v>
      </c>
      <c r="P81" t="s">
        <v>854</v>
      </c>
      <c r="Q81">
        <v>1</v>
      </c>
      <c r="X81">
        <v>7.08</v>
      </c>
      <c r="Y81">
        <v>0</v>
      </c>
      <c r="Z81">
        <v>622.62</v>
      </c>
      <c r="AA81">
        <v>675.65</v>
      </c>
      <c r="AB81">
        <v>0</v>
      </c>
      <c r="AC81">
        <v>0</v>
      </c>
      <c r="AD81">
        <v>1</v>
      </c>
      <c r="AE81">
        <v>0</v>
      </c>
      <c r="AF81" t="s">
        <v>38</v>
      </c>
      <c r="AG81">
        <v>8.85</v>
      </c>
      <c r="AH81">
        <v>2</v>
      </c>
      <c r="AI81">
        <v>32950427</v>
      </c>
      <c r="AJ81">
        <v>81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</row>
    <row r="82" spans="1:44" x14ac:dyDescent="0.2">
      <c r="A82">
        <f>ROW(Source!A99)</f>
        <v>99</v>
      </c>
      <c r="B82">
        <v>32950428</v>
      </c>
      <c r="C82">
        <v>32950424</v>
      </c>
      <c r="D82">
        <v>31965916</v>
      </c>
      <c r="E82">
        <v>1</v>
      </c>
      <c r="F82">
        <v>1</v>
      </c>
      <c r="G82">
        <v>1</v>
      </c>
      <c r="H82">
        <v>2</v>
      </c>
      <c r="I82" t="s">
        <v>913</v>
      </c>
      <c r="J82" t="s">
        <v>914</v>
      </c>
      <c r="K82" t="s">
        <v>915</v>
      </c>
      <c r="L82">
        <v>1368</v>
      </c>
      <c r="N82">
        <v>1011</v>
      </c>
      <c r="O82" t="s">
        <v>854</v>
      </c>
      <c r="P82" t="s">
        <v>854</v>
      </c>
      <c r="Q82">
        <v>1</v>
      </c>
      <c r="X82">
        <v>1.26</v>
      </c>
      <c r="Y82">
        <v>0</v>
      </c>
      <c r="Z82">
        <v>1613.51</v>
      </c>
      <c r="AA82">
        <v>675.65</v>
      </c>
      <c r="AB82">
        <v>0</v>
      </c>
      <c r="AC82">
        <v>0</v>
      </c>
      <c r="AD82">
        <v>1</v>
      </c>
      <c r="AE82">
        <v>0</v>
      </c>
      <c r="AF82" t="s">
        <v>38</v>
      </c>
      <c r="AG82">
        <v>1.575</v>
      </c>
      <c r="AH82">
        <v>2</v>
      </c>
      <c r="AI82">
        <v>32950428</v>
      </c>
      <c r="AJ82">
        <v>82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</row>
    <row r="83" spans="1:44" x14ac:dyDescent="0.2">
      <c r="A83">
        <f>ROW(Source!A99)</f>
        <v>99</v>
      </c>
      <c r="B83">
        <v>32950429</v>
      </c>
      <c r="C83">
        <v>32950424</v>
      </c>
      <c r="D83">
        <v>31966811</v>
      </c>
      <c r="E83">
        <v>1</v>
      </c>
      <c r="F83">
        <v>1</v>
      </c>
      <c r="G83">
        <v>1</v>
      </c>
      <c r="H83">
        <v>2</v>
      </c>
      <c r="I83" t="s">
        <v>858</v>
      </c>
      <c r="J83" t="s">
        <v>859</v>
      </c>
      <c r="K83" t="s">
        <v>860</v>
      </c>
      <c r="L83">
        <v>1368</v>
      </c>
      <c r="N83">
        <v>1011</v>
      </c>
      <c r="O83" t="s">
        <v>854</v>
      </c>
      <c r="P83" t="s">
        <v>854</v>
      </c>
      <c r="Q83">
        <v>1</v>
      </c>
      <c r="X83">
        <v>1.9</v>
      </c>
      <c r="Y83">
        <v>0</v>
      </c>
      <c r="Z83">
        <v>605.36</v>
      </c>
      <c r="AA83">
        <v>502.98</v>
      </c>
      <c r="AB83">
        <v>0</v>
      </c>
      <c r="AC83">
        <v>0</v>
      </c>
      <c r="AD83">
        <v>1</v>
      </c>
      <c r="AE83">
        <v>0</v>
      </c>
      <c r="AF83" t="s">
        <v>38</v>
      </c>
      <c r="AG83">
        <v>2.375</v>
      </c>
      <c r="AH83">
        <v>2</v>
      </c>
      <c r="AI83">
        <v>32950429</v>
      </c>
      <c r="AJ83">
        <v>83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</row>
    <row r="84" spans="1:44" x14ac:dyDescent="0.2">
      <c r="A84">
        <f>ROW(Source!A99)</f>
        <v>99</v>
      </c>
      <c r="B84">
        <v>32950430</v>
      </c>
      <c r="C84">
        <v>32950424</v>
      </c>
      <c r="D84">
        <v>31838944</v>
      </c>
      <c r="E84">
        <v>114</v>
      </c>
      <c r="F84">
        <v>1</v>
      </c>
      <c r="G84">
        <v>1</v>
      </c>
      <c r="H84">
        <v>3</v>
      </c>
      <c r="I84" t="s">
        <v>244</v>
      </c>
      <c r="J84" t="s">
        <v>3</v>
      </c>
      <c r="K84" t="s">
        <v>245</v>
      </c>
      <c r="L84">
        <v>1377</v>
      </c>
      <c r="N84">
        <v>1013</v>
      </c>
      <c r="O84" t="s">
        <v>246</v>
      </c>
      <c r="P84" t="s">
        <v>246</v>
      </c>
      <c r="Q84">
        <v>1</v>
      </c>
      <c r="X84">
        <v>0</v>
      </c>
      <c r="Y84">
        <v>0</v>
      </c>
      <c r="Z84">
        <v>0</v>
      </c>
      <c r="AA84">
        <v>0</v>
      </c>
      <c r="AB84">
        <v>0</v>
      </c>
      <c r="AC84">
        <v>1</v>
      </c>
      <c r="AD84">
        <v>0</v>
      </c>
      <c r="AE84">
        <v>0</v>
      </c>
      <c r="AF84" t="s">
        <v>3</v>
      </c>
      <c r="AG84">
        <v>0</v>
      </c>
      <c r="AH84">
        <v>2</v>
      </c>
      <c r="AI84">
        <v>32950430</v>
      </c>
      <c r="AJ84">
        <v>84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</row>
    <row r="85" spans="1:44" x14ac:dyDescent="0.2">
      <c r="A85">
        <f>ROW(Source!A99)</f>
        <v>99</v>
      </c>
      <c r="B85">
        <v>32950431</v>
      </c>
      <c r="C85">
        <v>32950424</v>
      </c>
      <c r="D85">
        <v>31911946</v>
      </c>
      <c r="E85">
        <v>1</v>
      </c>
      <c r="F85">
        <v>1</v>
      </c>
      <c r="G85">
        <v>1</v>
      </c>
      <c r="H85">
        <v>3</v>
      </c>
      <c r="I85" t="s">
        <v>933</v>
      </c>
      <c r="J85" t="s">
        <v>934</v>
      </c>
      <c r="K85" t="s">
        <v>935</v>
      </c>
      <c r="L85">
        <v>1371</v>
      </c>
      <c r="N85">
        <v>1013</v>
      </c>
      <c r="O85" t="s">
        <v>370</v>
      </c>
      <c r="P85" t="s">
        <v>370</v>
      </c>
      <c r="Q85">
        <v>1</v>
      </c>
      <c r="X85">
        <v>22.2</v>
      </c>
      <c r="Y85">
        <v>241.35</v>
      </c>
      <c r="Z85">
        <v>0</v>
      </c>
      <c r="AA85">
        <v>0</v>
      </c>
      <c r="AB85">
        <v>0</v>
      </c>
      <c r="AC85">
        <v>0</v>
      </c>
      <c r="AD85">
        <v>1</v>
      </c>
      <c r="AE85">
        <v>0</v>
      </c>
      <c r="AF85" t="s">
        <v>3</v>
      </c>
      <c r="AG85">
        <v>22.2</v>
      </c>
      <c r="AH85">
        <v>2</v>
      </c>
      <c r="AI85">
        <v>32950431</v>
      </c>
      <c r="AJ85">
        <v>85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</row>
    <row r="86" spans="1:44" x14ac:dyDescent="0.2">
      <c r="A86">
        <f>ROW(Source!A99)</f>
        <v>99</v>
      </c>
      <c r="B86">
        <v>32950432</v>
      </c>
      <c r="C86">
        <v>32950424</v>
      </c>
      <c r="D86">
        <v>31912334</v>
      </c>
      <c r="E86">
        <v>1</v>
      </c>
      <c r="F86">
        <v>1</v>
      </c>
      <c r="G86">
        <v>1</v>
      </c>
      <c r="H86">
        <v>3</v>
      </c>
      <c r="I86" t="s">
        <v>869</v>
      </c>
      <c r="J86" t="s">
        <v>870</v>
      </c>
      <c r="K86" t="s">
        <v>871</v>
      </c>
      <c r="L86">
        <v>1348</v>
      </c>
      <c r="N86">
        <v>1009</v>
      </c>
      <c r="O86" t="s">
        <v>33</v>
      </c>
      <c r="P86" t="s">
        <v>33</v>
      </c>
      <c r="Q86">
        <v>1000</v>
      </c>
      <c r="X86">
        <v>1.6800000000000001E-3</v>
      </c>
      <c r="Y86">
        <v>91223.01</v>
      </c>
      <c r="Z86">
        <v>0</v>
      </c>
      <c r="AA86">
        <v>0</v>
      </c>
      <c r="AB86">
        <v>0</v>
      </c>
      <c r="AC86">
        <v>0</v>
      </c>
      <c r="AD86">
        <v>1</v>
      </c>
      <c r="AE86">
        <v>0</v>
      </c>
      <c r="AF86" t="s">
        <v>3</v>
      </c>
      <c r="AG86">
        <v>1.6800000000000001E-3</v>
      </c>
      <c r="AH86">
        <v>2</v>
      </c>
      <c r="AI86">
        <v>32950432</v>
      </c>
      <c r="AJ86">
        <v>86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</row>
    <row r="87" spans="1:44" x14ac:dyDescent="0.2">
      <c r="A87">
        <f>ROW(Source!A99)</f>
        <v>99</v>
      </c>
      <c r="B87">
        <v>32950433</v>
      </c>
      <c r="C87">
        <v>32950424</v>
      </c>
      <c r="D87">
        <v>31839247</v>
      </c>
      <c r="E87">
        <v>114</v>
      </c>
      <c r="F87">
        <v>1</v>
      </c>
      <c r="G87">
        <v>1</v>
      </c>
      <c r="H87">
        <v>3</v>
      </c>
      <c r="I87" t="s">
        <v>248</v>
      </c>
      <c r="J87" t="s">
        <v>3</v>
      </c>
      <c r="K87" t="s">
        <v>249</v>
      </c>
      <c r="L87">
        <v>1346</v>
      </c>
      <c r="N87">
        <v>1009</v>
      </c>
      <c r="O87" t="s">
        <v>68</v>
      </c>
      <c r="P87" t="s">
        <v>68</v>
      </c>
      <c r="Q87">
        <v>1</v>
      </c>
      <c r="X87">
        <v>0</v>
      </c>
      <c r="Y87">
        <v>0</v>
      </c>
      <c r="Z87">
        <v>0</v>
      </c>
      <c r="AA87">
        <v>0</v>
      </c>
      <c r="AB87">
        <v>0</v>
      </c>
      <c r="AC87">
        <v>1</v>
      </c>
      <c r="AD87">
        <v>0</v>
      </c>
      <c r="AE87">
        <v>0</v>
      </c>
      <c r="AF87" t="s">
        <v>3</v>
      </c>
      <c r="AG87">
        <v>0</v>
      </c>
      <c r="AH87">
        <v>2</v>
      </c>
      <c r="AI87">
        <v>32950433</v>
      </c>
      <c r="AJ87">
        <v>87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</row>
    <row r="88" spans="1:44" x14ac:dyDescent="0.2">
      <c r="A88">
        <f>ROW(Source!A99)</f>
        <v>99</v>
      </c>
      <c r="B88">
        <v>32950434</v>
      </c>
      <c r="C88">
        <v>32950424</v>
      </c>
      <c r="D88">
        <v>31915088</v>
      </c>
      <c r="E88">
        <v>1</v>
      </c>
      <c r="F88">
        <v>1</v>
      </c>
      <c r="G88">
        <v>1</v>
      </c>
      <c r="H88">
        <v>3</v>
      </c>
      <c r="I88" t="s">
        <v>936</v>
      </c>
      <c r="J88" t="s">
        <v>937</v>
      </c>
      <c r="K88" t="s">
        <v>938</v>
      </c>
      <c r="L88">
        <v>1339</v>
      </c>
      <c r="N88">
        <v>1007</v>
      </c>
      <c r="O88" t="s">
        <v>639</v>
      </c>
      <c r="P88" t="s">
        <v>639</v>
      </c>
      <c r="Q88">
        <v>1</v>
      </c>
      <c r="X88">
        <v>7.5999999999999998E-2</v>
      </c>
      <c r="Y88">
        <v>3878.19</v>
      </c>
      <c r="Z88">
        <v>0</v>
      </c>
      <c r="AA88">
        <v>0</v>
      </c>
      <c r="AB88">
        <v>0</v>
      </c>
      <c r="AC88">
        <v>0</v>
      </c>
      <c r="AD88">
        <v>1</v>
      </c>
      <c r="AE88">
        <v>0</v>
      </c>
      <c r="AF88" t="s">
        <v>3</v>
      </c>
      <c r="AG88">
        <v>7.5999999999999998E-2</v>
      </c>
      <c r="AH88">
        <v>2</v>
      </c>
      <c r="AI88">
        <v>32950434</v>
      </c>
      <c r="AJ88">
        <v>88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</row>
    <row r="89" spans="1:44" x14ac:dyDescent="0.2">
      <c r="A89">
        <f>ROW(Source!A99)</f>
        <v>99</v>
      </c>
      <c r="B89">
        <v>32950435</v>
      </c>
      <c r="C89">
        <v>32950424</v>
      </c>
      <c r="D89">
        <v>31922244</v>
      </c>
      <c r="E89">
        <v>1</v>
      </c>
      <c r="F89">
        <v>1</v>
      </c>
      <c r="G89">
        <v>1</v>
      </c>
      <c r="H89">
        <v>3</v>
      </c>
      <c r="I89" t="s">
        <v>939</v>
      </c>
      <c r="J89" t="s">
        <v>940</v>
      </c>
      <c r="K89" t="s">
        <v>941</v>
      </c>
      <c r="L89">
        <v>1339</v>
      </c>
      <c r="N89">
        <v>1007</v>
      </c>
      <c r="O89" t="s">
        <v>639</v>
      </c>
      <c r="P89" t="s">
        <v>639</v>
      </c>
      <c r="Q89">
        <v>1</v>
      </c>
      <c r="X89">
        <v>7.0000000000000007E-2</v>
      </c>
      <c r="Y89">
        <v>5764.42</v>
      </c>
      <c r="Z89">
        <v>0</v>
      </c>
      <c r="AA89">
        <v>0</v>
      </c>
      <c r="AB89">
        <v>0</v>
      </c>
      <c r="AC89">
        <v>0</v>
      </c>
      <c r="AD89">
        <v>1</v>
      </c>
      <c r="AE89">
        <v>0</v>
      </c>
      <c r="AF89" t="s">
        <v>3</v>
      </c>
      <c r="AG89">
        <v>7.0000000000000007E-2</v>
      </c>
      <c r="AH89">
        <v>2</v>
      </c>
      <c r="AI89">
        <v>32950435</v>
      </c>
      <c r="AJ89">
        <v>89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</row>
    <row r="90" spans="1:44" x14ac:dyDescent="0.2">
      <c r="A90">
        <f>ROW(Source!A99)</f>
        <v>99</v>
      </c>
      <c r="B90">
        <v>32950436</v>
      </c>
      <c r="C90">
        <v>32950424</v>
      </c>
      <c r="D90">
        <v>31841482</v>
      </c>
      <c r="E90">
        <v>114</v>
      </c>
      <c r="F90">
        <v>1</v>
      </c>
      <c r="G90">
        <v>1</v>
      </c>
      <c r="H90">
        <v>3</v>
      </c>
      <c r="I90" t="s">
        <v>251</v>
      </c>
      <c r="J90" t="s">
        <v>3</v>
      </c>
      <c r="K90" t="s">
        <v>252</v>
      </c>
      <c r="L90">
        <v>1327</v>
      </c>
      <c r="N90">
        <v>1005</v>
      </c>
      <c r="O90" t="s">
        <v>64</v>
      </c>
      <c r="P90" t="s">
        <v>64</v>
      </c>
      <c r="Q90">
        <v>1</v>
      </c>
      <c r="X90">
        <v>100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 t="s">
        <v>3</v>
      </c>
      <c r="AG90">
        <v>100</v>
      </c>
      <c r="AH90">
        <v>2</v>
      </c>
      <c r="AI90">
        <v>32950436</v>
      </c>
      <c r="AJ90">
        <v>90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</row>
    <row r="91" spans="1:44" x14ac:dyDescent="0.2">
      <c r="A91">
        <f>ROW(Source!A104)</f>
        <v>104</v>
      </c>
      <c r="B91">
        <v>32950742</v>
      </c>
      <c r="C91">
        <v>32950741</v>
      </c>
      <c r="D91">
        <v>31838350</v>
      </c>
      <c r="E91">
        <v>114</v>
      </c>
      <c r="F91">
        <v>1</v>
      </c>
      <c r="G91">
        <v>1</v>
      </c>
      <c r="H91">
        <v>1</v>
      </c>
      <c r="I91" t="s">
        <v>846</v>
      </c>
      <c r="J91" t="s">
        <v>3</v>
      </c>
      <c r="K91" t="s">
        <v>847</v>
      </c>
      <c r="L91">
        <v>1191</v>
      </c>
      <c r="N91">
        <v>1013</v>
      </c>
      <c r="O91" t="s">
        <v>848</v>
      </c>
      <c r="P91" t="s">
        <v>848</v>
      </c>
      <c r="Q91">
        <v>1</v>
      </c>
      <c r="X91">
        <v>22.82</v>
      </c>
      <c r="Y91">
        <v>0</v>
      </c>
      <c r="Z91">
        <v>0</v>
      </c>
      <c r="AA91">
        <v>0</v>
      </c>
      <c r="AB91">
        <v>409.14</v>
      </c>
      <c r="AC91">
        <v>0</v>
      </c>
      <c r="AD91">
        <v>1</v>
      </c>
      <c r="AE91">
        <v>1</v>
      </c>
      <c r="AF91" t="s">
        <v>3</v>
      </c>
      <c r="AG91">
        <v>22.82</v>
      </c>
      <c r="AH91">
        <v>2</v>
      </c>
      <c r="AI91">
        <v>32950742</v>
      </c>
      <c r="AJ91">
        <v>91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</row>
    <row r="92" spans="1:44" x14ac:dyDescent="0.2">
      <c r="A92">
        <f>ROW(Source!A104)</f>
        <v>104</v>
      </c>
      <c r="B92">
        <v>32950743</v>
      </c>
      <c r="C92">
        <v>32950741</v>
      </c>
      <c r="D92">
        <v>31844302</v>
      </c>
      <c r="E92">
        <v>114</v>
      </c>
      <c r="F92">
        <v>1</v>
      </c>
      <c r="G92">
        <v>1</v>
      </c>
      <c r="H92">
        <v>3</v>
      </c>
      <c r="I92" t="s">
        <v>31</v>
      </c>
      <c r="J92" t="s">
        <v>3</v>
      </c>
      <c r="K92" t="s">
        <v>32</v>
      </c>
      <c r="L92">
        <v>1348</v>
      </c>
      <c r="N92">
        <v>1009</v>
      </c>
      <c r="O92" t="s">
        <v>33</v>
      </c>
      <c r="P92" t="s">
        <v>33</v>
      </c>
      <c r="Q92">
        <v>1000</v>
      </c>
      <c r="X92">
        <v>4.5999999999999996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 t="s">
        <v>3</v>
      </c>
      <c r="AG92">
        <v>4.5999999999999996</v>
      </c>
      <c r="AH92">
        <v>2</v>
      </c>
      <c r="AI92">
        <v>32950743</v>
      </c>
      <c r="AJ92">
        <v>92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</row>
    <row r="93" spans="1:44" x14ac:dyDescent="0.2">
      <c r="A93">
        <f>ROW(Source!A106)</f>
        <v>106</v>
      </c>
      <c r="B93">
        <v>32950802</v>
      </c>
      <c r="C93">
        <v>32950801</v>
      </c>
      <c r="D93">
        <v>31838391</v>
      </c>
      <c r="E93">
        <v>114</v>
      </c>
      <c r="F93">
        <v>1</v>
      </c>
      <c r="G93">
        <v>1</v>
      </c>
      <c r="H93">
        <v>1</v>
      </c>
      <c r="I93" t="s">
        <v>856</v>
      </c>
      <c r="J93" t="s">
        <v>3</v>
      </c>
      <c r="K93" t="s">
        <v>857</v>
      </c>
      <c r="L93">
        <v>1191</v>
      </c>
      <c r="N93">
        <v>1013</v>
      </c>
      <c r="O93" t="s">
        <v>848</v>
      </c>
      <c r="P93" t="s">
        <v>848</v>
      </c>
      <c r="Q93">
        <v>1</v>
      </c>
      <c r="X93">
        <v>83.67</v>
      </c>
      <c r="Y93">
        <v>0</v>
      </c>
      <c r="Z93">
        <v>0</v>
      </c>
      <c r="AA93">
        <v>0</v>
      </c>
      <c r="AB93">
        <v>446.68</v>
      </c>
      <c r="AC93">
        <v>0</v>
      </c>
      <c r="AD93">
        <v>1</v>
      </c>
      <c r="AE93">
        <v>1</v>
      </c>
      <c r="AF93" t="s">
        <v>39</v>
      </c>
      <c r="AG93">
        <v>96.220500000000001</v>
      </c>
      <c r="AH93">
        <v>2</v>
      </c>
      <c r="AI93">
        <v>32950802</v>
      </c>
      <c r="AJ93">
        <v>93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</row>
    <row r="94" spans="1:44" x14ac:dyDescent="0.2">
      <c r="A94">
        <f>ROW(Source!A106)</f>
        <v>106</v>
      </c>
      <c r="B94">
        <v>32950803</v>
      </c>
      <c r="C94">
        <v>32950801</v>
      </c>
      <c r="D94">
        <v>31838589</v>
      </c>
      <c r="E94">
        <v>114</v>
      </c>
      <c r="F94">
        <v>1</v>
      </c>
      <c r="G94">
        <v>1</v>
      </c>
      <c r="H94">
        <v>1</v>
      </c>
      <c r="I94" t="s">
        <v>849</v>
      </c>
      <c r="J94" t="s">
        <v>3</v>
      </c>
      <c r="K94" t="s">
        <v>850</v>
      </c>
      <c r="L94">
        <v>1191</v>
      </c>
      <c r="N94">
        <v>1013</v>
      </c>
      <c r="O94" t="s">
        <v>848</v>
      </c>
      <c r="P94" t="s">
        <v>848</v>
      </c>
      <c r="Q94">
        <v>1</v>
      </c>
      <c r="X94">
        <v>1.34</v>
      </c>
      <c r="Y94">
        <v>0</v>
      </c>
      <c r="Z94">
        <v>0</v>
      </c>
      <c r="AA94">
        <v>0</v>
      </c>
      <c r="AB94">
        <v>0</v>
      </c>
      <c r="AC94">
        <v>0</v>
      </c>
      <c r="AD94">
        <v>1</v>
      </c>
      <c r="AE94">
        <v>2</v>
      </c>
      <c r="AF94" t="s">
        <v>38</v>
      </c>
      <c r="AG94">
        <v>1.675</v>
      </c>
      <c r="AH94">
        <v>2</v>
      </c>
      <c r="AI94">
        <v>32950803</v>
      </c>
      <c r="AJ94">
        <v>94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</row>
    <row r="95" spans="1:44" x14ac:dyDescent="0.2">
      <c r="A95">
        <f>ROW(Source!A106)</f>
        <v>106</v>
      </c>
      <c r="B95">
        <v>32950804</v>
      </c>
      <c r="C95">
        <v>32950801</v>
      </c>
      <c r="D95">
        <v>31966072</v>
      </c>
      <c r="E95">
        <v>1</v>
      </c>
      <c r="F95">
        <v>1</v>
      </c>
      <c r="G95">
        <v>1</v>
      </c>
      <c r="H95">
        <v>2</v>
      </c>
      <c r="I95" t="s">
        <v>944</v>
      </c>
      <c r="J95" t="s">
        <v>945</v>
      </c>
      <c r="K95" t="s">
        <v>946</v>
      </c>
      <c r="L95">
        <v>1368</v>
      </c>
      <c r="N95">
        <v>1011</v>
      </c>
      <c r="O95" t="s">
        <v>854</v>
      </c>
      <c r="P95" t="s">
        <v>854</v>
      </c>
      <c r="Q95">
        <v>1</v>
      </c>
      <c r="X95">
        <v>0.02</v>
      </c>
      <c r="Y95">
        <v>0</v>
      </c>
      <c r="Z95">
        <v>1568.18</v>
      </c>
      <c r="AA95">
        <v>578.04999999999995</v>
      </c>
      <c r="AB95">
        <v>0</v>
      </c>
      <c r="AC95">
        <v>0</v>
      </c>
      <c r="AD95">
        <v>1</v>
      </c>
      <c r="AE95">
        <v>0</v>
      </c>
      <c r="AF95" t="s">
        <v>38</v>
      </c>
      <c r="AG95">
        <v>2.5000000000000001E-2</v>
      </c>
      <c r="AH95">
        <v>2</v>
      </c>
      <c r="AI95">
        <v>32950804</v>
      </c>
      <c r="AJ95">
        <v>95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</row>
    <row r="96" spans="1:44" x14ac:dyDescent="0.2">
      <c r="A96">
        <f>ROW(Source!A106)</f>
        <v>106</v>
      </c>
      <c r="B96">
        <v>32950805</v>
      </c>
      <c r="C96">
        <v>32950801</v>
      </c>
      <c r="D96">
        <v>31966102</v>
      </c>
      <c r="E96">
        <v>1</v>
      </c>
      <c r="F96">
        <v>1</v>
      </c>
      <c r="G96">
        <v>1</v>
      </c>
      <c r="H96">
        <v>2</v>
      </c>
      <c r="I96" t="s">
        <v>851</v>
      </c>
      <c r="J96" t="s">
        <v>852</v>
      </c>
      <c r="K96" t="s">
        <v>853</v>
      </c>
      <c r="L96">
        <v>1368</v>
      </c>
      <c r="N96">
        <v>1011</v>
      </c>
      <c r="O96" t="s">
        <v>854</v>
      </c>
      <c r="P96" t="s">
        <v>854</v>
      </c>
      <c r="Q96">
        <v>1</v>
      </c>
      <c r="X96">
        <v>0.3</v>
      </c>
      <c r="Y96">
        <v>0</v>
      </c>
      <c r="Z96">
        <v>37.32</v>
      </c>
      <c r="AA96">
        <v>446.68</v>
      </c>
      <c r="AB96">
        <v>0</v>
      </c>
      <c r="AC96">
        <v>0</v>
      </c>
      <c r="AD96">
        <v>1</v>
      </c>
      <c r="AE96">
        <v>0</v>
      </c>
      <c r="AF96" t="s">
        <v>38</v>
      </c>
      <c r="AG96">
        <v>0.375</v>
      </c>
      <c r="AH96">
        <v>2</v>
      </c>
      <c r="AI96">
        <v>32950805</v>
      </c>
      <c r="AJ96">
        <v>96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</row>
    <row r="97" spans="1:44" x14ac:dyDescent="0.2">
      <c r="A97">
        <f>ROW(Source!A106)</f>
        <v>106</v>
      </c>
      <c r="B97">
        <v>32950806</v>
      </c>
      <c r="C97">
        <v>32950801</v>
      </c>
      <c r="D97">
        <v>31966208</v>
      </c>
      <c r="E97">
        <v>1</v>
      </c>
      <c r="F97">
        <v>1</v>
      </c>
      <c r="G97">
        <v>1</v>
      </c>
      <c r="H97">
        <v>2</v>
      </c>
      <c r="I97" t="s">
        <v>948</v>
      </c>
      <c r="J97" t="s">
        <v>949</v>
      </c>
      <c r="K97" t="s">
        <v>950</v>
      </c>
      <c r="L97">
        <v>1368</v>
      </c>
      <c r="N97">
        <v>1011</v>
      </c>
      <c r="O97" t="s">
        <v>854</v>
      </c>
      <c r="P97" t="s">
        <v>854</v>
      </c>
      <c r="Q97">
        <v>1</v>
      </c>
      <c r="X97">
        <v>1.02</v>
      </c>
      <c r="Y97">
        <v>0</v>
      </c>
      <c r="Z97">
        <v>2.31</v>
      </c>
      <c r="AA97">
        <v>446.68</v>
      </c>
      <c r="AB97">
        <v>0</v>
      </c>
      <c r="AC97">
        <v>0</v>
      </c>
      <c r="AD97">
        <v>1</v>
      </c>
      <c r="AE97">
        <v>0</v>
      </c>
      <c r="AF97" t="s">
        <v>38</v>
      </c>
      <c r="AG97">
        <v>1.2749999999999999</v>
      </c>
      <c r="AH97">
        <v>2</v>
      </c>
      <c r="AI97">
        <v>32950806</v>
      </c>
      <c r="AJ97">
        <v>97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</row>
    <row r="98" spans="1:44" x14ac:dyDescent="0.2">
      <c r="A98">
        <f>ROW(Source!A106)</f>
        <v>106</v>
      </c>
      <c r="B98">
        <v>32950807</v>
      </c>
      <c r="C98">
        <v>32950801</v>
      </c>
      <c r="D98">
        <v>31910697</v>
      </c>
      <c r="E98">
        <v>1</v>
      </c>
      <c r="F98">
        <v>1</v>
      </c>
      <c r="G98">
        <v>1</v>
      </c>
      <c r="H98">
        <v>3</v>
      </c>
      <c r="I98" t="s">
        <v>951</v>
      </c>
      <c r="J98" t="s">
        <v>952</v>
      </c>
      <c r="K98" t="s">
        <v>953</v>
      </c>
      <c r="L98">
        <v>1339</v>
      </c>
      <c r="N98">
        <v>1007</v>
      </c>
      <c r="O98" t="s">
        <v>639</v>
      </c>
      <c r="P98" t="s">
        <v>639</v>
      </c>
      <c r="Q98">
        <v>1</v>
      </c>
      <c r="X98">
        <v>0.74</v>
      </c>
      <c r="Y98">
        <v>35.71</v>
      </c>
      <c r="Z98">
        <v>0</v>
      </c>
      <c r="AA98">
        <v>0</v>
      </c>
      <c r="AB98">
        <v>0</v>
      </c>
      <c r="AC98">
        <v>0</v>
      </c>
      <c r="AD98">
        <v>1</v>
      </c>
      <c r="AE98">
        <v>0</v>
      </c>
      <c r="AF98" t="s">
        <v>3</v>
      </c>
      <c r="AG98">
        <v>0.74</v>
      </c>
      <c r="AH98">
        <v>2</v>
      </c>
      <c r="AI98">
        <v>32950807</v>
      </c>
      <c r="AJ98">
        <v>98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</row>
    <row r="99" spans="1:44" x14ac:dyDescent="0.2">
      <c r="A99">
        <f>ROW(Source!A106)</f>
        <v>106</v>
      </c>
      <c r="B99">
        <v>32950808</v>
      </c>
      <c r="C99">
        <v>32950801</v>
      </c>
      <c r="D99">
        <v>31839816</v>
      </c>
      <c r="E99">
        <v>114</v>
      </c>
      <c r="F99">
        <v>1</v>
      </c>
      <c r="G99">
        <v>1</v>
      </c>
      <c r="H99">
        <v>3</v>
      </c>
      <c r="I99" t="s">
        <v>282</v>
      </c>
      <c r="J99" t="s">
        <v>3</v>
      </c>
      <c r="K99" t="s">
        <v>283</v>
      </c>
      <c r="L99">
        <v>1348</v>
      </c>
      <c r="N99">
        <v>1009</v>
      </c>
      <c r="O99" t="s">
        <v>33</v>
      </c>
      <c r="P99" t="s">
        <v>33</v>
      </c>
      <c r="Q99">
        <v>1000</v>
      </c>
      <c r="X99">
        <v>0</v>
      </c>
      <c r="Y99">
        <v>0</v>
      </c>
      <c r="Z99">
        <v>0</v>
      </c>
      <c r="AA99">
        <v>0</v>
      </c>
      <c r="AB99">
        <v>0</v>
      </c>
      <c r="AC99">
        <v>1</v>
      </c>
      <c r="AD99">
        <v>0</v>
      </c>
      <c r="AE99">
        <v>0</v>
      </c>
      <c r="AF99" t="s">
        <v>3</v>
      </c>
      <c r="AG99">
        <v>0</v>
      </c>
      <c r="AH99">
        <v>2</v>
      </c>
      <c r="AI99">
        <v>32950808</v>
      </c>
      <c r="AJ99">
        <v>99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</row>
    <row r="100" spans="1:44" x14ac:dyDescent="0.2">
      <c r="A100">
        <f>ROW(Source!A106)</f>
        <v>106</v>
      </c>
      <c r="B100">
        <v>32950809</v>
      </c>
      <c r="C100">
        <v>32950801</v>
      </c>
      <c r="D100">
        <v>31842263</v>
      </c>
      <c r="E100">
        <v>114</v>
      </c>
      <c r="F100">
        <v>1</v>
      </c>
      <c r="G100">
        <v>1</v>
      </c>
      <c r="H100">
        <v>3</v>
      </c>
      <c r="I100" t="s">
        <v>285</v>
      </c>
      <c r="J100" t="s">
        <v>3</v>
      </c>
      <c r="K100" t="s">
        <v>191</v>
      </c>
      <c r="L100">
        <v>1348</v>
      </c>
      <c r="N100">
        <v>1009</v>
      </c>
      <c r="O100" t="s">
        <v>33</v>
      </c>
      <c r="P100" t="s">
        <v>33</v>
      </c>
      <c r="Q100">
        <v>1000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1</v>
      </c>
      <c r="AD100">
        <v>0</v>
      </c>
      <c r="AE100">
        <v>0</v>
      </c>
      <c r="AF100" t="s">
        <v>3</v>
      </c>
      <c r="AG100">
        <v>0</v>
      </c>
      <c r="AH100">
        <v>2</v>
      </c>
      <c r="AI100">
        <v>32950809</v>
      </c>
      <c r="AJ100">
        <v>100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</row>
    <row r="101" spans="1:44" x14ac:dyDescent="0.2">
      <c r="A101">
        <f>ROW(Source!A111)</f>
        <v>111</v>
      </c>
      <c r="B101">
        <v>32951233</v>
      </c>
      <c r="C101">
        <v>32951232</v>
      </c>
      <c r="D101">
        <v>31838395</v>
      </c>
      <c r="E101">
        <v>114</v>
      </c>
      <c r="F101">
        <v>1</v>
      </c>
      <c r="G101">
        <v>1</v>
      </c>
      <c r="H101">
        <v>1</v>
      </c>
      <c r="I101" t="s">
        <v>883</v>
      </c>
      <c r="J101" t="s">
        <v>3</v>
      </c>
      <c r="K101" t="s">
        <v>884</v>
      </c>
      <c r="L101">
        <v>1191</v>
      </c>
      <c r="N101">
        <v>1013</v>
      </c>
      <c r="O101" t="s">
        <v>848</v>
      </c>
      <c r="P101" t="s">
        <v>848</v>
      </c>
      <c r="Q101">
        <v>1</v>
      </c>
      <c r="X101">
        <v>43.56</v>
      </c>
      <c r="Y101">
        <v>0</v>
      </c>
      <c r="Z101">
        <v>0</v>
      </c>
      <c r="AA101">
        <v>0</v>
      </c>
      <c r="AB101">
        <v>457.94</v>
      </c>
      <c r="AC101">
        <v>0</v>
      </c>
      <c r="AD101">
        <v>1</v>
      </c>
      <c r="AE101">
        <v>1</v>
      </c>
      <c r="AF101" t="s">
        <v>39</v>
      </c>
      <c r="AG101">
        <v>50.094000000000001</v>
      </c>
      <c r="AH101">
        <v>2</v>
      </c>
      <c r="AI101">
        <v>32951233</v>
      </c>
      <c r="AJ101">
        <v>101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</row>
    <row r="102" spans="1:44" x14ac:dyDescent="0.2">
      <c r="A102">
        <f>ROW(Source!A111)</f>
        <v>111</v>
      </c>
      <c r="B102">
        <v>32951234</v>
      </c>
      <c r="C102">
        <v>32951232</v>
      </c>
      <c r="D102">
        <v>31838589</v>
      </c>
      <c r="E102">
        <v>114</v>
      </c>
      <c r="F102">
        <v>1</v>
      </c>
      <c r="G102">
        <v>1</v>
      </c>
      <c r="H102">
        <v>1</v>
      </c>
      <c r="I102" t="s">
        <v>849</v>
      </c>
      <c r="J102" t="s">
        <v>3</v>
      </c>
      <c r="K102" t="s">
        <v>850</v>
      </c>
      <c r="L102">
        <v>1191</v>
      </c>
      <c r="N102">
        <v>1013</v>
      </c>
      <c r="O102" t="s">
        <v>848</v>
      </c>
      <c r="P102" t="s">
        <v>848</v>
      </c>
      <c r="Q102">
        <v>1</v>
      </c>
      <c r="X102">
        <v>0.17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1</v>
      </c>
      <c r="AE102">
        <v>2</v>
      </c>
      <c r="AF102" t="s">
        <v>38</v>
      </c>
      <c r="AG102">
        <v>0.21250000000000002</v>
      </c>
      <c r="AH102">
        <v>2</v>
      </c>
      <c r="AI102">
        <v>32951234</v>
      </c>
      <c r="AJ102">
        <v>102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</row>
    <row r="103" spans="1:44" x14ac:dyDescent="0.2">
      <c r="A103">
        <f>ROW(Source!A111)</f>
        <v>111</v>
      </c>
      <c r="B103">
        <v>32951235</v>
      </c>
      <c r="C103">
        <v>32951232</v>
      </c>
      <c r="D103">
        <v>31966100</v>
      </c>
      <c r="E103">
        <v>1</v>
      </c>
      <c r="F103">
        <v>1</v>
      </c>
      <c r="G103">
        <v>1</v>
      </c>
      <c r="H103">
        <v>2</v>
      </c>
      <c r="I103" t="s">
        <v>905</v>
      </c>
      <c r="J103" t="s">
        <v>906</v>
      </c>
      <c r="K103" t="s">
        <v>907</v>
      </c>
      <c r="L103">
        <v>1368</v>
      </c>
      <c r="N103">
        <v>1011</v>
      </c>
      <c r="O103" t="s">
        <v>854</v>
      </c>
      <c r="P103" t="s">
        <v>854</v>
      </c>
      <c r="Q103">
        <v>1</v>
      </c>
      <c r="X103">
        <v>0.02</v>
      </c>
      <c r="Y103">
        <v>0</v>
      </c>
      <c r="Z103">
        <v>30.61</v>
      </c>
      <c r="AA103">
        <v>446.68</v>
      </c>
      <c r="AB103">
        <v>0</v>
      </c>
      <c r="AC103">
        <v>0</v>
      </c>
      <c r="AD103">
        <v>1</v>
      </c>
      <c r="AE103">
        <v>0</v>
      </c>
      <c r="AF103" t="s">
        <v>38</v>
      </c>
      <c r="AG103">
        <v>2.5000000000000001E-2</v>
      </c>
      <c r="AH103">
        <v>2</v>
      </c>
      <c r="AI103">
        <v>32951235</v>
      </c>
      <c r="AJ103">
        <v>103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</row>
    <row r="104" spans="1:44" x14ac:dyDescent="0.2">
      <c r="A104">
        <f>ROW(Source!A111)</f>
        <v>111</v>
      </c>
      <c r="B104">
        <v>32951236</v>
      </c>
      <c r="C104">
        <v>32951232</v>
      </c>
      <c r="D104">
        <v>31966811</v>
      </c>
      <c r="E104">
        <v>1</v>
      </c>
      <c r="F104">
        <v>1</v>
      </c>
      <c r="G104">
        <v>1</v>
      </c>
      <c r="H104">
        <v>2</v>
      </c>
      <c r="I104" t="s">
        <v>858</v>
      </c>
      <c r="J104" t="s">
        <v>859</v>
      </c>
      <c r="K104" t="s">
        <v>860</v>
      </c>
      <c r="L104">
        <v>1368</v>
      </c>
      <c r="N104">
        <v>1011</v>
      </c>
      <c r="O104" t="s">
        <v>854</v>
      </c>
      <c r="P104" t="s">
        <v>854</v>
      </c>
      <c r="Q104">
        <v>1</v>
      </c>
      <c r="X104">
        <v>0.15</v>
      </c>
      <c r="Y104">
        <v>0</v>
      </c>
      <c r="Z104">
        <v>605.36</v>
      </c>
      <c r="AA104">
        <v>502.98</v>
      </c>
      <c r="AB104">
        <v>0</v>
      </c>
      <c r="AC104">
        <v>0</v>
      </c>
      <c r="AD104">
        <v>1</v>
      </c>
      <c r="AE104">
        <v>0</v>
      </c>
      <c r="AF104" t="s">
        <v>38</v>
      </c>
      <c r="AG104">
        <v>0.1875</v>
      </c>
      <c r="AH104">
        <v>2</v>
      </c>
      <c r="AI104">
        <v>32951236</v>
      </c>
      <c r="AJ104">
        <v>104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</row>
    <row r="105" spans="1:44" x14ac:dyDescent="0.2">
      <c r="A105">
        <f>ROW(Source!A111)</f>
        <v>111</v>
      </c>
      <c r="B105">
        <v>32951237</v>
      </c>
      <c r="C105">
        <v>32951232</v>
      </c>
      <c r="D105">
        <v>31913068</v>
      </c>
      <c r="E105">
        <v>1</v>
      </c>
      <c r="F105">
        <v>1</v>
      </c>
      <c r="G105">
        <v>1</v>
      </c>
      <c r="H105">
        <v>3</v>
      </c>
      <c r="I105" t="s">
        <v>888</v>
      </c>
      <c r="J105" t="s">
        <v>889</v>
      </c>
      <c r="K105" t="s">
        <v>890</v>
      </c>
      <c r="L105">
        <v>1327</v>
      </c>
      <c r="N105">
        <v>1005</v>
      </c>
      <c r="O105" t="s">
        <v>64</v>
      </c>
      <c r="P105" t="s">
        <v>64</v>
      </c>
      <c r="Q105">
        <v>1</v>
      </c>
      <c r="X105">
        <v>0.84</v>
      </c>
      <c r="Y105">
        <v>531.44000000000005</v>
      </c>
      <c r="Z105">
        <v>0</v>
      </c>
      <c r="AA105">
        <v>0</v>
      </c>
      <c r="AB105">
        <v>0</v>
      </c>
      <c r="AC105">
        <v>0</v>
      </c>
      <c r="AD105">
        <v>1</v>
      </c>
      <c r="AE105">
        <v>0</v>
      </c>
      <c r="AF105" t="s">
        <v>3</v>
      </c>
      <c r="AG105">
        <v>0.84</v>
      </c>
      <c r="AH105">
        <v>2</v>
      </c>
      <c r="AI105">
        <v>32951237</v>
      </c>
      <c r="AJ105">
        <v>105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</row>
    <row r="106" spans="1:44" x14ac:dyDescent="0.2">
      <c r="A106">
        <f>ROW(Source!A111)</f>
        <v>111</v>
      </c>
      <c r="B106">
        <v>32951238</v>
      </c>
      <c r="C106">
        <v>32951232</v>
      </c>
      <c r="D106">
        <v>31913418</v>
      </c>
      <c r="E106">
        <v>1</v>
      </c>
      <c r="F106">
        <v>1</v>
      </c>
      <c r="G106">
        <v>1</v>
      </c>
      <c r="H106">
        <v>3</v>
      </c>
      <c r="I106" t="s">
        <v>877</v>
      </c>
      <c r="J106" t="s">
        <v>878</v>
      </c>
      <c r="K106" t="s">
        <v>879</v>
      </c>
      <c r="L106">
        <v>1346</v>
      </c>
      <c r="N106">
        <v>1009</v>
      </c>
      <c r="O106" t="s">
        <v>68</v>
      </c>
      <c r="P106" t="s">
        <v>68</v>
      </c>
      <c r="Q106">
        <v>1</v>
      </c>
      <c r="X106">
        <v>0.31</v>
      </c>
      <c r="Y106">
        <v>56.11</v>
      </c>
      <c r="Z106">
        <v>0</v>
      </c>
      <c r="AA106">
        <v>0</v>
      </c>
      <c r="AB106">
        <v>0</v>
      </c>
      <c r="AC106">
        <v>0</v>
      </c>
      <c r="AD106">
        <v>1</v>
      </c>
      <c r="AE106">
        <v>0</v>
      </c>
      <c r="AF106" t="s">
        <v>3</v>
      </c>
      <c r="AG106">
        <v>0.31</v>
      </c>
      <c r="AH106">
        <v>2</v>
      </c>
      <c r="AI106">
        <v>32951238</v>
      </c>
      <c r="AJ106">
        <v>106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</row>
    <row r="107" spans="1:44" x14ac:dyDescent="0.2">
      <c r="A107">
        <f>ROW(Source!A111)</f>
        <v>111</v>
      </c>
      <c r="B107">
        <v>32951239</v>
      </c>
      <c r="C107">
        <v>32951232</v>
      </c>
      <c r="D107">
        <v>31842226</v>
      </c>
      <c r="E107">
        <v>114</v>
      </c>
      <c r="F107">
        <v>1</v>
      </c>
      <c r="G107">
        <v>1</v>
      </c>
      <c r="H107">
        <v>3</v>
      </c>
      <c r="I107" t="s">
        <v>187</v>
      </c>
      <c r="J107" t="s">
        <v>3</v>
      </c>
      <c r="K107" t="s">
        <v>188</v>
      </c>
      <c r="L107">
        <v>1348</v>
      </c>
      <c r="N107">
        <v>1009</v>
      </c>
      <c r="O107" t="s">
        <v>33</v>
      </c>
      <c r="P107" t="s">
        <v>33</v>
      </c>
      <c r="Q107">
        <v>1000</v>
      </c>
      <c r="X107">
        <v>0.03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 t="s">
        <v>3</v>
      </c>
      <c r="AG107">
        <v>0.03</v>
      </c>
      <c r="AH107">
        <v>2</v>
      </c>
      <c r="AI107">
        <v>32951239</v>
      </c>
      <c r="AJ107">
        <v>107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</row>
    <row r="108" spans="1:44" x14ac:dyDescent="0.2">
      <c r="A108">
        <f>ROW(Source!A111)</f>
        <v>111</v>
      </c>
      <c r="B108">
        <v>32951240</v>
      </c>
      <c r="C108">
        <v>32951232</v>
      </c>
      <c r="D108">
        <v>31842244</v>
      </c>
      <c r="E108">
        <v>114</v>
      </c>
      <c r="F108">
        <v>1</v>
      </c>
      <c r="G108">
        <v>1</v>
      </c>
      <c r="H108">
        <v>3</v>
      </c>
      <c r="I108" t="s">
        <v>190</v>
      </c>
      <c r="J108" t="s">
        <v>3</v>
      </c>
      <c r="K108" t="s">
        <v>191</v>
      </c>
      <c r="L108">
        <v>1348</v>
      </c>
      <c r="N108">
        <v>1009</v>
      </c>
      <c r="O108" t="s">
        <v>33</v>
      </c>
      <c r="P108" t="s">
        <v>33</v>
      </c>
      <c r="Q108">
        <v>1000</v>
      </c>
      <c r="X108">
        <v>0.02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 t="s">
        <v>3</v>
      </c>
      <c r="AG108">
        <v>0.02</v>
      </c>
      <c r="AH108">
        <v>2</v>
      </c>
      <c r="AI108">
        <v>32951240</v>
      </c>
      <c r="AJ108">
        <v>108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</row>
    <row r="109" spans="1:44" x14ac:dyDescent="0.2">
      <c r="A109">
        <f>ROW(Source!A111)</f>
        <v>111</v>
      </c>
      <c r="B109">
        <v>32951241</v>
      </c>
      <c r="C109">
        <v>32951232</v>
      </c>
      <c r="D109">
        <v>31932255</v>
      </c>
      <c r="E109">
        <v>1</v>
      </c>
      <c r="F109">
        <v>1</v>
      </c>
      <c r="G109">
        <v>1</v>
      </c>
      <c r="H109">
        <v>3</v>
      </c>
      <c r="I109" t="s">
        <v>908</v>
      </c>
      <c r="J109" t="s">
        <v>909</v>
      </c>
      <c r="K109" t="s">
        <v>910</v>
      </c>
      <c r="L109">
        <v>1348</v>
      </c>
      <c r="N109">
        <v>1009</v>
      </c>
      <c r="O109" t="s">
        <v>33</v>
      </c>
      <c r="P109" t="s">
        <v>33</v>
      </c>
      <c r="Q109">
        <v>1000</v>
      </c>
      <c r="X109">
        <v>5.0999999999999997E-2</v>
      </c>
      <c r="Y109">
        <v>52790.33</v>
      </c>
      <c r="Z109">
        <v>0</v>
      </c>
      <c r="AA109">
        <v>0</v>
      </c>
      <c r="AB109">
        <v>0</v>
      </c>
      <c r="AC109">
        <v>0</v>
      </c>
      <c r="AD109">
        <v>1</v>
      </c>
      <c r="AE109">
        <v>0</v>
      </c>
      <c r="AF109" t="s">
        <v>3</v>
      </c>
      <c r="AG109">
        <v>5.0999999999999997E-2</v>
      </c>
      <c r="AH109">
        <v>2</v>
      </c>
      <c r="AI109">
        <v>32951241</v>
      </c>
      <c r="AJ109">
        <v>109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</row>
    <row r="110" spans="1:44" x14ac:dyDescent="0.2">
      <c r="A110">
        <f>ROW(Source!A116)</f>
        <v>116</v>
      </c>
      <c r="B110">
        <v>32951267</v>
      </c>
      <c r="C110">
        <v>32951266</v>
      </c>
      <c r="D110">
        <v>31838395</v>
      </c>
      <c r="E110">
        <v>114</v>
      </c>
      <c r="F110">
        <v>1</v>
      </c>
      <c r="G110">
        <v>1</v>
      </c>
      <c r="H110">
        <v>1</v>
      </c>
      <c r="I110" t="s">
        <v>883</v>
      </c>
      <c r="J110" t="s">
        <v>3</v>
      </c>
      <c r="K110" t="s">
        <v>884</v>
      </c>
      <c r="L110">
        <v>1191</v>
      </c>
      <c r="N110">
        <v>1013</v>
      </c>
      <c r="O110" t="s">
        <v>848</v>
      </c>
      <c r="P110" t="s">
        <v>848</v>
      </c>
      <c r="Q110">
        <v>1</v>
      </c>
      <c r="X110">
        <v>114</v>
      </c>
      <c r="Y110">
        <v>0</v>
      </c>
      <c r="Z110">
        <v>0</v>
      </c>
      <c r="AA110">
        <v>0</v>
      </c>
      <c r="AB110">
        <v>457.94</v>
      </c>
      <c r="AC110">
        <v>0</v>
      </c>
      <c r="AD110">
        <v>1</v>
      </c>
      <c r="AE110">
        <v>1</v>
      </c>
      <c r="AF110" t="s">
        <v>3</v>
      </c>
      <c r="AG110">
        <v>114</v>
      </c>
      <c r="AH110">
        <v>2</v>
      </c>
      <c r="AI110">
        <v>32951267</v>
      </c>
      <c r="AJ110">
        <v>110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</row>
    <row r="111" spans="1:44" x14ac:dyDescent="0.2">
      <c r="A111">
        <f>ROW(Source!A116)</f>
        <v>116</v>
      </c>
      <c r="B111">
        <v>32951268</v>
      </c>
      <c r="C111">
        <v>32951266</v>
      </c>
      <c r="D111">
        <v>31838589</v>
      </c>
      <c r="E111">
        <v>114</v>
      </c>
      <c r="F111">
        <v>1</v>
      </c>
      <c r="G111">
        <v>1</v>
      </c>
      <c r="H111">
        <v>1</v>
      </c>
      <c r="I111" t="s">
        <v>849</v>
      </c>
      <c r="J111" t="s">
        <v>3</v>
      </c>
      <c r="K111" t="s">
        <v>850</v>
      </c>
      <c r="L111">
        <v>1191</v>
      </c>
      <c r="N111">
        <v>1013</v>
      </c>
      <c r="O111" t="s">
        <v>848</v>
      </c>
      <c r="P111" t="s">
        <v>848</v>
      </c>
      <c r="Q111">
        <v>1</v>
      </c>
      <c r="X111">
        <v>0.16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1</v>
      </c>
      <c r="AE111">
        <v>2</v>
      </c>
      <c r="AF111" t="s">
        <v>3</v>
      </c>
      <c r="AG111">
        <v>0.16</v>
      </c>
      <c r="AH111">
        <v>2</v>
      </c>
      <c r="AI111">
        <v>32951268</v>
      </c>
      <c r="AJ111">
        <v>111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</row>
    <row r="112" spans="1:44" x14ac:dyDescent="0.2">
      <c r="A112">
        <f>ROW(Source!A116)</f>
        <v>116</v>
      </c>
      <c r="B112">
        <v>32951269</v>
      </c>
      <c r="C112">
        <v>32951266</v>
      </c>
      <c r="D112">
        <v>31966102</v>
      </c>
      <c r="E112">
        <v>1</v>
      </c>
      <c r="F112">
        <v>1</v>
      </c>
      <c r="G112">
        <v>1</v>
      </c>
      <c r="H112">
        <v>2</v>
      </c>
      <c r="I112" t="s">
        <v>851</v>
      </c>
      <c r="J112" t="s">
        <v>852</v>
      </c>
      <c r="K112" t="s">
        <v>853</v>
      </c>
      <c r="L112">
        <v>1368</v>
      </c>
      <c r="N112">
        <v>1011</v>
      </c>
      <c r="O112" t="s">
        <v>854</v>
      </c>
      <c r="P112" t="s">
        <v>854</v>
      </c>
      <c r="Q112">
        <v>1</v>
      </c>
      <c r="X112">
        <v>0.1</v>
      </c>
      <c r="Y112">
        <v>0</v>
      </c>
      <c r="Z112">
        <v>37.32</v>
      </c>
      <c r="AA112">
        <v>446.68</v>
      </c>
      <c r="AB112">
        <v>0</v>
      </c>
      <c r="AC112">
        <v>0</v>
      </c>
      <c r="AD112">
        <v>1</v>
      </c>
      <c r="AE112">
        <v>0</v>
      </c>
      <c r="AF112" t="s">
        <v>3</v>
      </c>
      <c r="AG112">
        <v>0.1</v>
      </c>
      <c r="AH112">
        <v>2</v>
      </c>
      <c r="AI112">
        <v>32951269</v>
      </c>
      <c r="AJ112">
        <v>112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</row>
    <row r="113" spans="1:44" x14ac:dyDescent="0.2">
      <c r="A113">
        <f>ROW(Source!A116)</f>
        <v>116</v>
      </c>
      <c r="B113">
        <v>32951270</v>
      </c>
      <c r="C113">
        <v>32951266</v>
      </c>
      <c r="D113">
        <v>31966811</v>
      </c>
      <c r="E113">
        <v>1</v>
      </c>
      <c r="F113">
        <v>1</v>
      </c>
      <c r="G113">
        <v>1</v>
      </c>
      <c r="H113">
        <v>2</v>
      </c>
      <c r="I113" t="s">
        <v>858</v>
      </c>
      <c r="J113" t="s">
        <v>859</v>
      </c>
      <c r="K113" t="s">
        <v>860</v>
      </c>
      <c r="L113">
        <v>1368</v>
      </c>
      <c r="N113">
        <v>1011</v>
      </c>
      <c r="O113" t="s">
        <v>854</v>
      </c>
      <c r="P113" t="s">
        <v>854</v>
      </c>
      <c r="Q113">
        <v>1</v>
      </c>
      <c r="X113">
        <v>0.06</v>
      </c>
      <c r="Y113">
        <v>0</v>
      </c>
      <c r="Z113">
        <v>605.36</v>
      </c>
      <c r="AA113">
        <v>502.98</v>
      </c>
      <c r="AB113">
        <v>0</v>
      </c>
      <c r="AC113">
        <v>0</v>
      </c>
      <c r="AD113">
        <v>1</v>
      </c>
      <c r="AE113">
        <v>0</v>
      </c>
      <c r="AF113" t="s">
        <v>3</v>
      </c>
      <c r="AG113">
        <v>0.06</v>
      </c>
      <c r="AH113">
        <v>2</v>
      </c>
      <c r="AI113">
        <v>32951270</v>
      </c>
      <c r="AJ113">
        <v>113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</row>
    <row r="114" spans="1:44" x14ac:dyDescent="0.2">
      <c r="A114">
        <f>ROW(Source!A116)</f>
        <v>116</v>
      </c>
      <c r="B114">
        <v>32951271</v>
      </c>
      <c r="C114">
        <v>32951266</v>
      </c>
      <c r="D114">
        <v>31911313</v>
      </c>
      <c r="E114">
        <v>1</v>
      </c>
      <c r="F114">
        <v>1</v>
      </c>
      <c r="G114">
        <v>1</v>
      </c>
      <c r="H114">
        <v>3</v>
      </c>
      <c r="I114" t="s">
        <v>885</v>
      </c>
      <c r="J114" t="s">
        <v>886</v>
      </c>
      <c r="K114" t="s">
        <v>887</v>
      </c>
      <c r="L114">
        <v>1346</v>
      </c>
      <c r="N114">
        <v>1009</v>
      </c>
      <c r="O114" t="s">
        <v>68</v>
      </c>
      <c r="P114" t="s">
        <v>68</v>
      </c>
      <c r="Q114">
        <v>1</v>
      </c>
      <c r="X114">
        <v>1.44</v>
      </c>
      <c r="Y114">
        <v>2507.62</v>
      </c>
      <c r="Z114">
        <v>0</v>
      </c>
      <c r="AA114">
        <v>0</v>
      </c>
      <c r="AB114">
        <v>0</v>
      </c>
      <c r="AC114">
        <v>0</v>
      </c>
      <c r="AD114">
        <v>1</v>
      </c>
      <c r="AE114">
        <v>0</v>
      </c>
      <c r="AF114" t="s">
        <v>3</v>
      </c>
      <c r="AG114">
        <v>1.44</v>
      </c>
      <c r="AH114">
        <v>2</v>
      </c>
      <c r="AI114">
        <v>32951271</v>
      </c>
      <c r="AJ114">
        <v>114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</row>
    <row r="115" spans="1:44" x14ac:dyDescent="0.2">
      <c r="A115">
        <f>ROW(Source!A116)</f>
        <v>116</v>
      </c>
      <c r="B115">
        <v>32951272</v>
      </c>
      <c r="C115">
        <v>32951266</v>
      </c>
      <c r="D115">
        <v>31913068</v>
      </c>
      <c r="E115">
        <v>1</v>
      </c>
      <c r="F115">
        <v>1</v>
      </c>
      <c r="G115">
        <v>1</v>
      </c>
      <c r="H115">
        <v>3</v>
      </c>
      <c r="I115" t="s">
        <v>888</v>
      </c>
      <c r="J115" t="s">
        <v>889</v>
      </c>
      <c r="K115" t="s">
        <v>890</v>
      </c>
      <c r="L115">
        <v>1327</v>
      </c>
      <c r="N115">
        <v>1005</v>
      </c>
      <c r="O115" t="s">
        <v>64</v>
      </c>
      <c r="P115" t="s">
        <v>64</v>
      </c>
      <c r="Q115">
        <v>1</v>
      </c>
      <c r="X115">
        <v>0.84</v>
      </c>
      <c r="Y115">
        <v>531.44000000000005</v>
      </c>
      <c r="Z115">
        <v>0</v>
      </c>
      <c r="AA115">
        <v>0</v>
      </c>
      <c r="AB115">
        <v>0</v>
      </c>
      <c r="AC115">
        <v>0</v>
      </c>
      <c r="AD115">
        <v>1</v>
      </c>
      <c r="AE115">
        <v>0</v>
      </c>
      <c r="AF115" t="s">
        <v>3</v>
      </c>
      <c r="AG115">
        <v>0.84</v>
      </c>
      <c r="AH115">
        <v>2</v>
      </c>
      <c r="AI115">
        <v>32951272</v>
      </c>
      <c r="AJ115">
        <v>115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</row>
    <row r="116" spans="1:44" x14ac:dyDescent="0.2">
      <c r="A116">
        <f>ROW(Source!A116)</f>
        <v>116</v>
      </c>
      <c r="B116">
        <v>32951273</v>
      </c>
      <c r="C116">
        <v>32951266</v>
      </c>
      <c r="D116">
        <v>31913418</v>
      </c>
      <c r="E116">
        <v>1</v>
      </c>
      <c r="F116">
        <v>1</v>
      </c>
      <c r="G116">
        <v>1</v>
      </c>
      <c r="H116">
        <v>3</v>
      </c>
      <c r="I116" t="s">
        <v>877</v>
      </c>
      <c r="J116" t="s">
        <v>878</v>
      </c>
      <c r="K116" t="s">
        <v>879</v>
      </c>
      <c r="L116">
        <v>1346</v>
      </c>
      <c r="N116">
        <v>1009</v>
      </c>
      <c r="O116" t="s">
        <v>68</v>
      </c>
      <c r="P116" t="s">
        <v>68</v>
      </c>
      <c r="Q116">
        <v>1</v>
      </c>
      <c r="X116">
        <v>0.31</v>
      </c>
      <c r="Y116">
        <v>56.11</v>
      </c>
      <c r="Z116">
        <v>0</v>
      </c>
      <c r="AA116">
        <v>0</v>
      </c>
      <c r="AB116">
        <v>0</v>
      </c>
      <c r="AC116">
        <v>0</v>
      </c>
      <c r="AD116">
        <v>1</v>
      </c>
      <c r="AE116">
        <v>0</v>
      </c>
      <c r="AF116" t="s">
        <v>3</v>
      </c>
      <c r="AG116">
        <v>0.31</v>
      </c>
      <c r="AH116">
        <v>2</v>
      </c>
      <c r="AI116">
        <v>32951273</v>
      </c>
      <c r="AJ116">
        <v>116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</row>
    <row r="117" spans="1:44" x14ac:dyDescent="0.2">
      <c r="A117">
        <f>ROW(Source!A116)</f>
        <v>116</v>
      </c>
      <c r="B117">
        <v>32951274</v>
      </c>
      <c r="C117">
        <v>32951266</v>
      </c>
      <c r="D117">
        <v>31842274</v>
      </c>
      <c r="E117">
        <v>114</v>
      </c>
      <c r="F117">
        <v>1</v>
      </c>
      <c r="G117">
        <v>1</v>
      </c>
      <c r="H117">
        <v>3</v>
      </c>
      <c r="I117" t="s">
        <v>101</v>
      </c>
      <c r="J117" t="s">
        <v>3</v>
      </c>
      <c r="K117" t="s">
        <v>102</v>
      </c>
      <c r="L117">
        <v>1348</v>
      </c>
      <c r="N117">
        <v>1009</v>
      </c>
      <c r="O117" t="s">
        <v>33</v>
      </c>
      <c r="P117" t="s">
        <v>33</v>
      </c>
      <c r="Q117">
        <v>1000</v>
      </c>
      <c r="X117">
        <v>1.37E-2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 t="s">
        <v>3</v>
      </c>
      <c r="AG117">
        <v>1.37E-2</v>
      </c>
      <c r="AH117">
        <v>2</v>
      </c>
      <c r="AI117">
        <v>32951274</v>
      </c>
      <c r="AJ117">
        <v>117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</row>
    <row r="118" spans="1:44" x14ac:dyDescent="0.2">
      <c r="A118">
        <f>ROW(Source!A116)</f>
        <v>116</v>
      </c>
      <c r="B118">
        <v>32951275</v>
      </c>
      <c r="C118">
        <v>32951266</v>
      </c>
      <c r="D118">
        <v>31931887</v>
      </c>
      <c r="E118">
        <v>1</v>
      </c>
      <c r="F118">
        <v>1</v>
      </c>
      <c r="G118">
        <v>1</v>
      </c>
      <c r="H118">
        <v>3</v>
      </c>
      <c r="I118" t="s">
        <v>954</v>
      </c>
      <c r="J118" t="s">
        <v>955</v>
      </c>
      <c r="K118" t="s">
        <v>956</v>
      </c>
      <c r="L118">
        <v>1348</v>
      </c>
      <c r="N118">
        <v>1009</v>
      </c>
      <c r="O118" t="s">
        <v>33</v>
      </c>
      <c r="P118" t="s">
        <v>33</v>
      </c>
      <c r="Q118">
        <v>1000</v>
      </c>
      <c r="X118">
        <v>2.2000000000000001E-3</v>
      </c>
      <c r="Y118">
        <v>195517</v>
      </c>
      <c r="Z118">
        <v>0</v>
      </c>
      <c r="AA118">
        <v>0</v>
      </c>
      <c r="AB118">
        <v>0</v>
      </c>
      <c r="AC118">
        <v>0</v>
      </c>
      <c r="AD118">
        <v>1</v>
      </c>
      <c r="AE118">
        <v>0</v>
      </c>
      <c r="AF118" t="s">
        <v>3</v>
      </c>
      <c r="AG118">
        <v>2.2000000000000001E-3</v>
      </c>
      <c r="AH118">
        <v>2</v>
      </c>
      <c r="AI118">
        <v>32951275</v>
      </c>
      <c r="AJ118">
        <v>118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</row>
    <row r="119" spans="1:44" x14ac:dyDescent="0.2">
      <c r="A119">
        <f>ROW(Source!A116)</f>
        <v>116</v>
      </c>
      <c r="B119">
        <v>32951276</v>
      </c>
      <c r="C119">
        <v>32951266</v>
      </c>
      <c r="D119">
        <v>31932100</v>
      </c>
      <c r="E119">
        <v>1</v>
      </c>
      <c r="F119">
        <v>1</v>
      </c>
      <c r="G119">
        <v>1</v>
      </c>
      <c r="H119">
        <v>3</v>
      </c>
      <c r="I119" t="s">
        <v>891</v>
      </c>
      <c r="J119" t="s">
        <v>892</v>
      </c>
      <c r="K119" t="s">
        <v>893</v>
      </c>
      <c r="L119">
        <v>1348</v>
      </c>
      <c r="N119">
        <v>1009</v>
      </c>
      <c r="O119" t="s">
        <v>33</v>
      </c>
      <c r="P119" t="s">
        <v>33</v>
      </c>
      <c r="Q119">
        <v>1000</v>
      </c>
      <c r="X119">
        <v>2.3E-3</v>
      </c>
      <c r="Y119">
        <v>60697.21</v>
      </c>
      <c r="Z119">
        <v>0</v>
      </c>
      <c r="AA119">
        <v>0</v>
      </c>
      <c r="AB119">
        <v>0</v>
      </c>
      <c r="AC119">
        <v>0</v>
      </c>
      <c r="AD119">
        <v>1</v>
      </c>
      <c r="AE119">
        <v>0</v>
      </c>
      <c r="AF119" t="s">
        <v>3</v>
      </c>
      <c r="AG119">
        <v>2.3E-3</v>
      </c>
      <c r="AH119">
        <v>2</v>
      </c>
      <c r="AI119">
        <v>32951276</v>
      </c>
      <c r="AJ119">
        <v>119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</row>
    <row r="120" spans="1:44" x14ac:dyDescent="0.2">
      <c r="A120">
        <f>ROW(Source!A116)</f>
        <v>116</v>
      </c>
      <c r="B120">
        <v>32951277</v>
      </c>
      <c r="C120">
        <v>32951266</v>
      </c>
      <c r="D120">
        <v>31932248</v>
      </c>
      <c r="E120">
        <v>1</v>
      </c>
      <c r="F120">
        <v>1</v>
      </c>
      <c r="G120">
        <v>1</v>
      </c>
      <c r="H120">
        <v>3</v>
      </c>
      <c r="I120" t="s">
        <v>894</v>
      </c>
      <c r="J120" t="s">
        <v>895</v>
      </c>
      <c r="K120" t="s">
        <v>896</v>
      </c>
      <c r="L120">
        <v>1348</v>
      </c>
      <c r="N120">
        <v>1009</v>
      </c>
      <c r="O120" t="s">
        <v>33</v>
      </c>
      <c r="P120" t="s">
        <v>33</v>
      </c>
      <c r="Q120">
        <v>1000</v>
      </c>
      <c r="X120">
        <v>5.6399999999999999E-2</v>
      </c>
      <c r="Y120">
        <v>25237.94</v>
      </c>
      <c r="Z120">
        <v>0</v>
      </c>
      <c r="AA120">
        <v>0</v>
      </c>
      <c r="AB120">
        <v>0</v>
      </c>
      <c r="AC120">
        <v>0</v>
      </c>
      <c r="AD120">
        <v>1</v>
      </c>
      <c r="AE120">
        <v>0</v>
      </c>
      <c r="AF120" t="s">
        <v>3</v>
      </c>
      <c r="AG120">
        <v>5.6399999999999999E-2</v>
      </c>
      <c r="AH120">
        <v>2</v>
      </c>
      <c r="AI120">
        <v>32951277</v>
      </c>
      <c r="AJ120">
        <v>120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</row>
    <row r="121" spans="1:44" x14ac:dyDescent="0.2">
      <c r="A121">
        <f>ROW(Source!A119)</f>
        <v>119</v>
      </c>
      <c r="B121">
        <v>32952386</v>
      </c>
      <c r="C121">
        <v>32952385</v>
      </c>
      <c r="D121">
        <v>31838393</v>
      </c>
      <c r="E121">
        <v>114</v>
      </c>
      <c r="F121">
        <v>1</v>
      </c>
      <c r="G121">
        <v>1</v>
      </c>
      <c r="H121">
        <v>1</v>
      </c>
      <c r="I121" t="s">
        <v>897</v>
      </c>
      <c r="J121" t="s">
        <v>3</v>
      </c>
      <c r="K121" t="s">
        <v>898</v>
      </c>
      <c r="L121">
        <v>1191</v>
      </c>
      <c r="N121">
        <v>1013</v>
      </c>
      <c r="O121" t="s">
        <v>848</v>
      </c>
      <c r="P121" t="s">
        <v>848</v>
      </c>
      <c r="Q121">
        <v>1</v>
      </c>
      <c r="X121">
        <v>45.6</v>
      </c>
      <c r="Y121">
        <v>0</v>
      </c>
      <c r="Z121">
        <v>0</v>
      </c>
      <c r="AA121">
        <v>0</v>
      </c>
      <c r="AB121">
        <v>452.31</v>
      </c>
      <c r="AC121">
        <v>0</v>
      </c>
      <c r="AD121">
        <v>1</v>
      </c>
      <c r="AE121">
        <v>1</v>
      </c>
      <c r="AF121" t="s">
        <v>3</v>
      </c>
      <c r="AG121">
        <v>45.6</v>
      </c>
      <c r="AH121">
        <v>2</v>
      </c>
      <c r="AI121">
        <v>32952386</v>
      </c>
      <c r="AJ121">
        <v>121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</row>
    <row r="122" spans="1:44" x14ac:dyDescent="0.2">
      <c r="A122">
        <f>ROW(Source!A119)</f>
        <v>119</v>
      </c>
      <c r="B122">
        <v>32952387</v>
      </c>
      <c r="C122">
        <v>32952385</v>
      </c>
      <c r="D122">
        <v>31838589</v>
      </c>
      <c r="E122">
        <v>114</v>
      </c>
      <c r="F122">
        <v>1</v>
      </c>
      <c r="G122">
        <v>1</v>
      </c>
      <c r="H122">
        <v>1</v>
      </c>
      <c r="I122" t="s">
        <v>849</v>
      </c>
      <c r="J122" t="s">
        <v>3</v>
      </c>
      <c r="K122" t="s">
        <v>850</v>
      </c>
      <c r="L122">
        <v>1191</v>
      </c>
      <c r="N122">
        <v>1013</v>
      </c>
      <c r="O122" t="s">
        <v>848</v>
      </c>
      <c r="P122" t="s">
        <v>848</v>
      </c>
      <c r="Q122">
        <v>1</v>
      </c>
      <c r="X122">
        <v>0.16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1</v>
      </c>
      <c r="AE122">
        <v>2</v>
      </c>
      <c r="AF122" t="s">
        <v>3</v>
      </c>
      <c r="AG122">
        <v>0.16</v>
      </c>
      <c r="AH122">
        <v>2</v>
      </c>
      <c r="AI122">
        <v>32952387</v>
      </c>
      <c r="AJ122">
        <v>122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</row>
    <row r="123" spans="1:44" x14ac:dyDescent="0.2">
      <c r="A123">
        <f>ROW(Source!A119)</f>
        <v>119</v>
      </c>
      <c r="B123">
        <v>32952388</v>
      </c>
      <c r="C123">
        <v>32952385</v>
      </c>
      <c r="D123">
        <v>31966102</v>
      </c>
      <c r="E123">
        <v>1</v>
      </c>
      <c r="F123">
        <v>1</v>
      </c>
      <c r="G123">
        <v>1</v>
      </c>
      <c r="H123">
        <v>2</v>
      </c>
      <c r="I123" t="s">
        <v>851</v>
      </c>
      <c r="J123" t="s">
        <v>852</v>
      </c>
      <c r="K123" t="s">
        <v>853</v>
      </c>
      <c r="L123">
        <v>1368</v>
      </c>
      <c r="N123">
        <v>1011</v>
      </c>
      <c r="O123" t="s">
        <v>854</v>
      </c>
      <c r="P123" t="s">
        <v>854</v>
      </c>
      <c r="Q123">
        <v>1</v>
      </c>
      <c r="X123">
        <v>0.1</v>
      </c>
      <c r="Y123">
        <v>0</v>
      </c>
      <c r="Z123">
        <v>37.32</v>
      </c>
      <c r="AA123">
        <v>446.68</v>
      </c>
      <c r="AB123">
        <v>0</v>
      </c>
      <c r="AC123">
        <v>0</v>
      </c>
      <c r="AD123">
        <v>1</v>
      </c>
      <c r="AE123">
        <v>0</v>
      </c>
      <c r="AF123" t="s">
        <v>3</v>
      </c>
      <c r="AG123">
        <v>0.1</v>
      </c>
      <c r="AH123">
        <v>2</v>
      </c>
      <c r="AI123">
        <v>32952388</v>
      </c>
      <c r="AJ123">
        <v>123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</row>
    <row r="124" spans="1:44" x14ac:dyDescent="0.2">
      <c r="A124">
        <f>ROW(Source!A119)</f>
        <v>119</v>
      </c>
      <c r="B124">
        <v>32952389</v>
      </c>
      <c r="C124">
        <v>32952385</v>
      </c>
      <c r="D124">
        <v>31966811</v>
      </c>
      <c r="E124">
        <v>1</v>
      </c>
      <c r="F124">
        <v>1</v>
      </c>
      <c r="G124">
        <v>1</v>
      </c>
      <c r="H124">
        <v>2</v>
      </c>
      <c r="I124" t="s">
        <v>858</v>
      </c>
      <c r="J124" t="s">
        <v>859</v>
      </c>
      <c r="K124" t="s">
        <v>860</v>
      </c>
      <c r="L124">
        <v>1368</v>
      </c>
      <c r="N124">
        <v>1011</v>
      </c>
      <c r="O124" t="s">
        <v>854</v>
      </c>
      <c r="P124" t="s">
        <v>854</v>
      </c>
      <c r="Q124">
        <v>1</v>
      </c>
      <c r="X124">
        <v>0.06</v>
      </c>
      <c r="Y124">
        <v>0</v>
      </c>
      <c r="Z124">
        <v>605.36</v>
      </c>
      <c r="AA124">
        <v>502.98</v>
      </c>
      <c r="AB124">
        <v>0</v>
      </c>
      <c r="AC124">
        <v>0</v>
      </c>
      <c r="AD124">
        <v>1</v>
      </c>
      <c r="AE124">
        <v>0</v>
      </c>
      <c r="AF124" t="s">
        <v>3</v>
      </c>
      <c r="AG124">
        <v>0.06</v>
      </c>
      <c r="AH124">
        <v>2</v>
      </c>
      <c r="AI124">
        <v>32952389</v>
      </c>
      <c r="AJ124">
        <v>124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</row>
    <row r="125" spans="1:44" x14ac:dyDescent="0.2">
      <c r="A125">
        <f>ROW(Source!A119)</f>
        <v>119</v>
      </c>
      <c r="B125">
        <v>32952390</v>
      </c>
      <c r="C125">
        <v>32952385</v>
      </c>
      <c r="D125">
        <v>31911313</v>
      </c>
      <c r="E125">
        <v>1</v>
      </c>
      <c r="F125">
        <v>1</v>
      </c>
      <c r="G125">
        <v>1</v>
      </c>
      <c r="H125">
        <v>3</v>
      </c>
      <c r="I125" t="s">
        <v>885</v>
      </c>
      <c r="J125" t="s">
        <v>886</v>
      </c>
      <c r="K125" t="s">
        <v>887</v>
      </c>
      <c r="L125">
        <v>1346</v>
      </c>
      <c r="N125">
        <v>1009</v>
      </c>
      <c r="O125" t="s">
        <v>68</v>
      </c>
      <c r="P125" t="s">
        <v>68</v>
      </c>
      <c r="Q125">
        <v>1</v>
      </c>
      <c r="X125">
        <v>1.44</v>
      </c>
      <c r="Y125">
        <v>2507.62</v>
      </c>
      <c r="Z125">
        <v>0</v>
      </c>
      <c r="AA125">
        <v>0</v>
      </c>
      <c r="AB125">
        <v>0</v>
      </c>
      <c r="AC125">
        <v>0</v>
      </c>
      <c r="AD125">
        <v>1</v>
      </c>
      <c r="AE125">
        <v>0</v>
      </c>
      <c r="AF125" t="s">
        <v>3</v>
      </c>
      <c r="AG125">
        <v>1.44</v>
      </c>
      <c r="AH125">
        <v>2</v>
      </c>
      <c r="AI125">
        <v>32952390</v>
      </c>
      <c r="AJ125">
        <v>125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</row>
    <row r="126" spans="1:44" x14ac:dyDescent="0.2">
      <c r="A126">
        <f>ROW(Source!A119)</f>
        <v>119</v>
      </c>
      <c r="B126">
        <v>32952391</v>
      </c>
      <c r="C126">
        <v>32952385</v>
      </c>
      <c r="D126">
        <v>31913068</v>
      </c>
      <c r="E126">
        <v>1</v>
      </c>
      <c r="F126">
        <v>1</v>
      </c>
      <c r="G126">
        <v>1</v>
      </c>
      <c r="H126">
        <v>3</v>
      </c>
      <c r="I126" t="s">
        <v>888</v>
      </c>
      <c r="J126" t="s">
        <v>889</v>
      </c>
      <c r="K126" t="s">
        <v>890</v>
      </c>
      <c r="L126">
        <v>1327</v>
      </c>
      <c r="N126">
        <v>1005</v>
      </c>
      <c r="O126" t="s">
        <v>64</v>
      </c>
      <c r="P126" t="s">
        <v>64</v>
      </c>
      <c r="Q126">
        <v>1</v>
      </c>
      <c r="X126">
        <v>1.1000000000000001</v>
      </c>
      <c r="Y126">
        <v>531.44000000000005</v>
      </c>
      <c r="Z126">
        <v>0</v>
      </c>
      <c r="AA126">
        <v>0</v>
      </c>
      <c r="AB126">
        <v>0</v>
      </c>
      <c r="AC126">
        <v>0</v>
      </c>
      <c r="AD126">
        <v>1</v>
      </c>
      <c r="AE126">
        <v>0</v>
      </c>
      <c r="AF126" t="s">
        <v>3</v>
      </c>
      <c r="AG126">
        <v>1.1000000000000001</v>
      </c>
      <c r="AH126">
        <v>2</v>
      </c>
      <c r="AI126">
        <v>32952391</v>
      </c>
      <c r="AJ126">
        <v>126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</row>
    <row r="127" spans="1:44" x14ac:dyDescent="0.2">
      <c r="A127">
        <f>ROW(Source!A119)</f>
        <v>119</v>
      </c>
      <c r="B127">
        <v>32952392</v>
      </c>
      <c r="C127">
        <v>32952385</v>
      </c>
      <c r="D127">
        <v>31913418</v>
      </c>
      <c r="E127">
        <v>1</v>
      </c>
      <c r="F127">
        <v>1</v>
      </c>
      <c r="G127">
        <v>1</v>
      </c>
      <c r="H127">
        <v>3</v>
      </c>
      <c r="I127" t="s">
        <v>877</v>
      </c>
      <c r="J127" t="s">
        <v>878</v>
      </c>
      <c r="K127" t="s">
        <v>879</v>
      </c>
      <c r="L127">
        <v>1346</v>
      </c>
      <c r="N127">
        <v>1009</v>
      </c>
      <c r="O127" t="s">
        <v>68</v>
      </c>
      <c r="P127" t="s">
        <v>68</v>
      </c>
      <c r="Q127">
        <v>1</v>
      </c>
      <c r="X127">
        <v>0.18</v>
      </c>
      <c r="Y127">
        <v>56.11</v>
      </c>
      <c r="Z127">
        <v>0</v>
      </c>
      <c r="AA127">
        <v>0</v>
      </c>
      <c r="AB127">
        <v>0</v>
      </c>
      <c r="AC127">
        <v>0</v>
      </c>
      <c r="AD127">
        <v>1</v>
      </c>
      <c r="AE127">
        <v>0</v>
      </c>
      <c r="AF127" t="s">
        <v>3</v>
      </c>
      <c r="AG127">
        <v>0.18</v>
      </c>
      <c r="AH127">
        <v>2</v>
      </c>
      <c r="AI127">
        <v>32952392</v>
      </c>
      <c r="AJ127">
        <v>127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</row>
    <row r="128" spans="1:44" x14ac:dyDescent="0.2">
      <c r="A128">
        <f>ROW(Source!A119)</f>
        <v>119</v>
      </c>
      <c r="B128">
        <v>32952393</v>
      </c>
      <c r="C128">
        <v>32952385</v>
      </c>
      <c r="D128">
        <v>31842274</v>
      </c>
      <c r="E128">
        <v>114</v>
      </c>
      <c r="F128">
        <v>1</v>
      </c>
      <c r="G128">
        <v>1</v>
      </c>
      <c r="H128">
        <v>3</v>
      </c>
      <c r="I128" t="s">
        <v>101</v>
      </c>
      <c r="J128" t="s">
        <v>3</v>
      </c>
      <c r="K128" t="s">
        <v>102</v>
      </c>
      <c r="L128">
        <v>1348</v>
      </c>
      <c r="N128">
        <v>1009</v>
      </c>
      <c r="O128" t="s">
        <v>33</v>
      </c>
      <c r="P128" t="s">
        <v>33</v>
      </c>
      <c r="Q128">
        <v>1000</v>
      </c>
      <c r="X128">
        <v>1.72E-2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 t="s">
        <v>3</v>
      </c>
      <c r="AG128">
        <v>1.72E-2</v>
      </c>
      <c r="AH128">
        <v>2</v>
      </c>
      <c r="AI128">
        <v>32952393</v>
      </c>
      <c r="AJ128">
        <v>128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</row>
    <row r="129" spans="1:44" x14ac:dyDescent="0.2">
      <c r="A129">
        <f>ROW(Source!A119)</f>
        <v>119</v>
      </c>
      <c r="B129">
        <v>32952394</v>
      </c>
      <c r="C129">
        <v>32952385</v>
      </c>
      <c r="D129">
        <v>31932100</v>
      </c>
      <c r="E129">
        <v>1</v>
      </c>
      <c r="F129">
        <v>1</v>
      </c>
      <c r="G129">
        <v>1</v>
      </c>
      <c r="H129">
        <v>3</v>
      </c>
      <c r="I129" t="s">
        <v>891</v>
      </c>
      <c r="J129" t="s">
        <v>892</v>
      </c>
      <c r="K129" t="s">
        <v>893</v>
      </c>
      <c r="L129">
        <v>1348</v>
      </c>
      <c r="N129">
        <v>1009</v>
      </c>
      <c r="O129" t="s">
        <v>33</v>
      </c>
      <c r="P129" t="s">
        <v>33</v>
      </c>
      <c r="Q129">
        <v>1000</v>
      </c>
      <c r="X129">
        <v>7.0000000000000001E-3</v>
      </c>
      <c r="Y129">
        <v>60697.21</v>
      </c>
      <c r="Z129">
        <v>0</v>
      </c>
      <c r="AA129">
        <v>0</v>
      </c>
      <c r="AB129">
        <v>0</v>
      </c>
      <c r="AC129">
        <v>0</v>
      </c>
      <c r="AD129">
        <v>1</v>
      </c>
      <c r="AE129">
        <v>0</v>
      </c>
      <c r="AF129" t="s">
        <v>3</v>
      </c>
      <c r="AG129">
        <v>7.0000000000000001E-3</v>
      </c>
      <c r="AH129">
        <v>2</v>
      </c>
      <c r="AI129">
        <v>32952394</v>
      </c>
      <c r="AJ129">
        <v>129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</row>
    <row r="130" spans="1:44" x14ac:dyDescent="0.2">
      <c r="A130">
        <f>ROW(Source!A119)</f>
        <v>119</v>
      </c>
      <c r="B130">
        <v>32952395</v>
      </c>
      <c r="C130">
        <v>32952385</v>
      </c>
      <c r="D130">
        <v>31932248</v>
      </c>
      <c r="E130">
        <v>1</v>
      </c>
      <c r="F130">
        <v>1</v>
      </c>
      <c r="G130">
        <v>1</v>
      </c>
      <c r="H130">
        <v>3</v>
      </c>
      <c r="I130" t="s">
        <v>894</v>
      </c>
      <c r="J130" t="s">
        <v>895</v>
      </c>
      <c r="K130" t="s">
        <v>896</v>
      </c>
      <c r="L130">
        <v>1348</v>
      </c>
      <c r="N130">
        <v>1009</v>
      </c>
      <c r="O130" t="s">
        <v>33</v>
      </c>
      <c r="P130" t="s">
        <v>33</v>
      </c>
      <c r="Q130">
        <v>1000</v>
      </c>
      <c r="X130">
        <v>4.1000000000000002E-2</v>
      </c>
      <c r="Y130">
        <v>25237.94</v>
      </c>
      <c r="Z130">
        <v>0</v>
      </c>
      <c r="AA130">
        <v>0</v>
      </c>
      <c r="AB130">
        <v>0</v>
      </c>
      <c r="AC130">
        <v>0</v>
      </c>
      <c r="AD130">
        <v>1</v>
      </c>
      <c r="AE130">
        <v>0</v>
      </c>
      <c r="AF130" t="s">
        <v>3</v>
      </c>
      <c r="AG130">
        <v>4.1000000000000002E-2</v>
      </c>
      <c r="AH130">
        <v>2</v>
      </c>
      <c r="AI130">
        <v>32952395</v>
      </c>
      <c r="AJ130">
        <v>130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</row>
    <row r="131" spans="1:44" x14ac:dyDescent="0.2">
      <c r="A131">
        <f>ROW(Source!A122)</f>
        <v>122</v>
      </c>
      <c r="B131">
        <v>32952417</v>
      </c>
      <c r="C131">
        <v>32952416</v>
      </c>
      <c r="D131">
        <v>31838393</v>
      </c>
      <c r="E131">
        <v>114</v>
      </c>
      <c r="F131">
        <v>1</v>
      </c>
      <c r="G131">
        <v>1</v>
      </c>
      <c r="H131">
        <v>1</v>
      </c>
      <c r="I131" t="s">
        <v>897</v>
      </c>
      <c r="J131" t="s">
        <v>3</v>
      </c>
      <c r="K131" t="s">
        <v>898</v>
      </c>
      <c r="L131">
        <v>1191</v>
      </c>
      <c r="N131">
        <v>1013</v>
      </c>
      <c r="O131" t="s">
        <v>848</v>
      </c>
      <c r="P131" t="s">
        <v>848</v>
      </c>
      <c r="Q131">
        <v>1</v>
      </c>
      <c r="X131">
        <v>42.7</v>
      </c>
      <c r="Y131">
        <v>0</v>
      </c>
      <c r="Z131">
        <v>0</v>
      </c>
      <c r="AA131">
        <v>0</v>
      </c>
      <c r="AB131">
        <v>452.31</v>
      </c>
      <c r="AC131">
        <v>0</v>
      </c>
      <c r="AD131">
        <v>1</v>
      </c>
      <c r="AE131">
        <v>1</v>
      </c>
      <c r="AF131" t="s">
        <v>3</v>
      </c>
      <c r="AG131">
        <v>42.7</v>
      </c>
      <c r="AH131">
        <v>2</v>
      </c>
      <c r="AI131">
        <v>32952417</v>
      </c>
      <c r="AJ131">
        <v>131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</row>
    <row r="132" spans="1:44" x14ac:dyDescent="0.2">
      <c r="A132">
        <f>ROW(Source!A122)</f>
        <v>122</v>
      </c>
      <c r="B132">
        <v>32952418</v>
      </c>
      <c r="C132">
        <v>32952416</v>
      </c>
      <c r="D132">
        <v>31838589</v>
      </c>
      <c r="E132">
        <v>114</v>
      </c>
      <c r="F132">
        <v>1</v>
      </c>
      <c r="G132">
        <v>1</v>
      </c>
      <c r="H132">
        <v>1</v>
      </c>
      <c r="I132" t="s">
        <v>849</v>
      </c>
      <c r="J132" t="s">
        <v>3</v>
      </c>
      <c r="K132" t="s">
        <v>850</v>
      </c>
      <c r="L132">
        <v>1191</v>
      </c>
      <c r="N132">
        <v>1013</v>
      </c>
      <c r="O132" t="s">
        <v>848</v>
      </c>
      <c r="P132" t="s">
        <v>848</v>
      </c>
      <c r="Q132">
        <v>1</v>
      </c>
      <c r="X132">
        <v>0.01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1</v>
      </c>
      <c r="AE132">
        <v>2</v>
      </c>
      <c r="AF132" t="s">
        <v>3</v>
      </c>
      <c r="AG132">
        <v>0.01</v>
      </c>
      <c r="AH132">
        <v>2</v>
      </c>
      <c r="AI132">
        <v>32952418</v>
      </c>
      <c r="AJ132">
        <v>132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</row>
    <row r="133" spans="1:44" x14ac:dyDescent="0.2">
      <c r="A133">
        <f>ROW(Source!A122)</f>
        <v>122</v>
      </c>
      <c r="B133">
        <v>32952419</v>
      </c>
      <c r="C133">
        <v>32952416</v>
      </c>
      <c r="D133">
        <v>31966055</v>
      </c>
      <c r="E133">
        <v>1</v>
      </c>
      <c r="F133">
        <v>1</v>
      </c>
      <c r="G133">
        <v>1</v>
      </c>
      <c r="H133">
        <v>2</v>
      </c>
      <c r="I133" t="s">
        <v>957</v>
      </c>
      <c r="J133" t="s">
        <v>958</v>
      </c>
      <c r="K133" t="s">
        <v>959</v>
      </c>
      <c r="L133">
        <v>1368</v>
      </c>
      <c r="N133">
        <v>1011</v>
      </c>
      <c r="O133" t="s">
        <v>854</v>
      </c>
      <c r="P133" t="s">
        <v>854</v>
      </c>
      <c r="Q133">
        <v>1</v>
      </c>
      <c r="X133">
        <v>0.1</v>
      </c>
      <c r="Y133">
        <v>0</v>
      </c>
      <c r="Z133">
        <v>6.62</v>
      </c>
      <c r="AA133">
        <v>0</v>
      </c>
      <c r="AB133">
        <v>0</v>
      </c>
      <c r="AC133">
        <v>0</v>
      </c>
      <c r="AD133">
        <v>1</v>
      </c>
      <c r="AE133">
        <v>0</v>
      </c>
      <c r="AF133" t="s">
        <v>3</v>
      </c>
      <c r="AG133">
        <v>0.1</v>
      </c>
      <c r="AH133">
        <v>2</v>
      </c>
      <c r="AI133">
        <v>32952419</v>
      </c>
      <c r="AJ133">
        <v>133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</row>
    <row r="134" spans="1:44" x14ac:dyDescent="0.2">
      <c r="A134">
        <f>ROW(Source!A122)</f>
        <v>122</v>
      </c>
      <c r="B134">
        <v>32952420</v>
      </c>
      <c r="C134">
        <v>32952416</v>
      </c>
      <c r="D134">
        <v>31966811</v>
      </c>
      <c r="E134">
        <v>1</v>
      </c>
      <c r="F134">
        <v>1</v>
      </c>
      <c r="G134">
        <v>1</v>
      </c>
      <c r="H134">
        <v>2</v>
      </c>
      <c r="I134" t="s">
        <v>858</v>
      </c>
      <c r="J134" t="s">
        <v>859</v>
      </c>
      <c r="K134" t="s">
        <v>860</v>
      </c>
      <c r="L134">
        <v>1368</v>
      </c>
      <c r="N134">
        <v>1011</v>
      </c>
      <c r="O134" t="s">
        <v>854</v>
      </c>
      <c r="P134" t="s">
        <v>854</v>
      </c>
      <c r="Q134">
        <v>1</v>
      </c>
      <c r="X134">
        <v>0.01</v>
      </c>
      <c r="Y134">
        <v>0</v>
      </c>
      <c r="Z134">
        <v>605.36</v>
      </c>
      <c r="AA134">
        <v>502.98</v>
      </c>
      <c r="AB134">
        <v>0</v>
      </c>
      <c r="AC134">
        <v>0</v>
      </c>
      <c r="AD134">
        <v>1</v>
      </c>
      <c r="AE134">
        <v>0</v>
      </c>
      <c r="AF134" t="s">
        <v>3</v>
      </c>
      <c r="AG134">
        <v>0.01</v>
      </c>
      <c r="AH134">
        <v>2</v>
      </c>
      <c r="AI134">
        <v>32952420</v>
      </c>
      <c r="AJ134">
        <v>134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</row>
    <row r="135" spans="1:44" x14ac:dyDescent="0.2">
      <c r="A135">
        <f>ROW(Source!A122)</f>
        <v>122</v>
      </c>
      <c r="B135">
        <v>32952421</v>
      </c>
      <c r="C135">
        <v>32952416</v>
      </c>
      <c r="D135">
        <v>31913418</v>
      </c>
      <c r="E135">
        <v>1</v>
      </c>
      <c r="F135">
        <v>1</v>
      </c>
      <c r="G135">
        <v>1</v>
      </c>
      <c r="H135">
        <v>3</v>
      </c>
      <c r="I135" t="s">
        <v>877</v>
      </c>
      <c r="J135" t="s">
        <v>878</v>
      </c>
      <c r="K135" t="s">
        <v>879</v>
      </c>
      <c r="L135">
        <v>1346</v>
      </c>
      <c r="N135">
        <v>1009</v>
      </c>
      <c r="O135" t="s">
        <v>68</v>
      </c>
      <c r="P135" t="s">
        <v>68</v>
      </c>
      <c r="Q135">
        <v>1</v>
      </c>
      <c r="X135">
        <v>0.1</v>
      </c>
      <c r="Y135">
        <v>56.11</v>
      </c>
      <c r="Z135">
        <v>0</v>
      </c>
      <c r="AA135">
        <v>0</v>
      </c>
      <c r="AB135">
        <v>0</v>
      </c>
      <c r="AC135">
        <v>0</v>
      </c>
      <c r="AD135">
        <v>1</v>
      </c>
      <c r="AE135">
        <v>0</v>
      </c>
      <c r="AF135" t="s">
        <v>3</v>
      </c>
      <c r="AG135">
        <v>0.1</v>
      </c>
      <c r="AH135">
        <v>2</v>
      </c>
      <c r="AI135">
        <v>32952421</v>
      </c>
      <c r="AJ135">
        <v>135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</row>
    <row r="136" spans="1:44" x14ac:dyDescent="0.2">
      <c r="A136">
        <f>ROW(Source!A122)</f>
        <v>122</v>
      </c>
      <c r="B136">
        <v>32952422</v>
      </c>
      <c r="C136">
        <v>32952416</v>
      </c>
      <c r="D136">
        <v>31842272</v>
      </c>
      <c r="E136">
        <v>114</v>
      </c>
      <c r="F136">
        <v>1</v>
      </c>
      <c r="G136">
        <v>1</v>
      </c>
      <c r="H136">
        <v>3</v>
      </c>
      <c r="I136" t="s">
        <v>101</v>
      </c>
      <c r="J136" t="s">
        <v>3</v>
      </c>
      <c r="K136" t="s">
        <v>316</v>
      </c>
      <c r="L136">
        <v>1348</v>
      </c>
      <c r="N136">
        <v>1009</v>
      </c>
      <c r="O136" t="s">
        <v>33</v>
      </c>
      <c r="P136" t="s">
        <v>33</v>
      </c>
      <c r="Q136">
        <v>1000</v>
      </c>
      <c r="X136">
        <v>1.61E-2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 t="s">
        <v>3</v>
      </c>
      <c r="AG136">
        <v>1.61E-2</v>
      </c>
      <c r="AH136">
        <v>2</v>
      </c>
      <c r="AI136">
        <v>32952422</v>
      </c>
      <c r="AJ136">
        <v>136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</row>
    <row r="137" spans="1:44" x14ac:dyDescent="0.2">
      <c r="A137">
        <f>ROW(Source!A122)</f>
        <v>122</v>
      </c>
      <c r="B137">
        <v>32952423</v>
      </c>
      <c r="C137">
        <v>32952416</v>
      </c>
      <c r="D137">
        <v>31932100</v>
      </c>
      <c r="E137">
        <v>1</v>
      </c>
      <c r="F137">
        <v>1</v>
      </c>
      <c r="G137">
        <v>1</v>
      </c>
      <c r="H137">
        <v>3</v>
      </c>
      <c r="I137" t="s">
        <v>891</v>
      </c>
      <c r="J137" t="s">
        <v>892</v>
      </c>
      <c r="K137" t="s">
        <v>893</v>
      </c>
      <c r="L137">
        <v>1348</v>
      </c>
      <c r="N137">
        <v>1009</v>
      </c>
      <c r="O137" t="s">
        <v>33</v>
      </c>
      <c r="P137" t="s">
        <v>33</v>
      </c>
      <c r="Q137">
        <v>1000</v>
      </c>
      <c r="X137">
        <v>9.7000000000000003E-3</v>
      </c>
      <c r="Y137">
        <v>60697.21</v>
      </c>
      <c r="Z137">
        <v>0</v>
      </c>
      <c r="AA137">
        <v>0</v>
      </c>
      <c r="AB137">
        <v>0</v>
      </c>
      <c r="AC137">
        <v>0</v>
      </c>
      <c r="AD137">
        <v>1</v>
      </c>
      <c r="AE137">
        <v>0</v>
      </c>
      <c r="AF137" t="s">
        <v>3</v>
      </c>
      <c r="AG137">
        <v>9.7000000000000003E-3</v>
      </c>
      <c r="AH137">
        <v>2</v>
      </c>
      <c r="AI137">
        <v>32952423</v>
      </c>
      <c r="AJ137">
        <v>137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</row>
    <row r="138" spans="1:44" x14ac:dyDescent="0.2">
      <c r="A138">
        <f>ROW(Source!A160)</f>
        <v>160</v>
      </c>
      <c r="B138">
        <v>32952428</v>
      </c>
      <c r="C138">
        <v>32952426</v>
      </c>
      <c r="D138">
        <v>25847973</v>
      </c>
      <c r="E138">
        <v>114</v>
      </c>
      <c r="F138">
        <v>1</v>
      </c>
      <c r="G138">
        <v>1</v>
      </c>
      <c r="H138">
        <v>1</v>
      </c>
      <c r="I138" t="s">
        <v>846</v>
      </c>
      <c r="J138" t="s">
        <v>3</v>
      </c>
      <c r="K138" t="s">
        <v>847</v>
      </c>
      <c r="L138">
        <v>1191</v>
      </c>
      <c r="N138">
        <v>1013</v>
      </c>
      <c r="O138" t="s">
        <v>848</v>
      </c>
      <c r="P138" t="s">
        <v>848</v>
      </c>
      <c r="Q138">
        <v>1</v>
      </c>
      <c r="X138">
        <v>25.7</v>
      </c>
      <c r="Y138">
        <v>0</v>
      </c>
      <c r="Z138">
        <v>0</v>
      </c>
      <c r="AA138">
        <v>0</v>
      </c>
      <c r="AB138">
        <v>409.14</v>
      </c>
      <c r="AC138">
        <v>0</v>
      </c>
      <c r="AD138">
        <v>1</v>
      </c>
      <c r="AE138">
        <v>1</v>
      </c>
      <c r="AF138" t="s">
        <v>3</v>
      </c>
      <c r="AG138">
        <v>25.7</v>
      </c>
      <c r="AH138">
        <v>2</v>
      </c>
      <c r="AI138">
        <v>32952427</v>
      </c>
      <c r="AJ138">
        <v>138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</row>
    <row r="139" spans="1:44" x14ac:dyDescent="0.2">
      <c r="A139">
        <f>ROW(Source!A161)</f>
        <v>161</v>
      </c>
      <c r="B139">
        <v>32952457</v>
      </c>
      <c r="C139">
        <v>32952456</v>
      </c>
      <c r="D139">
        <v>31838391</v>
      </c>
      <c r="E139">
        <v>114</v>
      </c>
      <c r="F139">
        <v>1</v>
      </c>
      <c r="G139">
        <v>1</v>
      </c>
      <c r="H139">
        <v>1</v>
      </c>
      <c r="I139" t="s">
        <v>856</v>
      </c>
      <c r="J139" t="s">
        <v>3</v>
      </c>
      <c r="K139" t="s">
        <v>857</v>
      </c>
      <c r="L139">
        <v>1191</v>
      </c>
      <c r="N139">
        <v>1013</v>
      </c>
      <c r="O139" t="s">
        <v>848</v>
      </c>
      <c r="P139" t="s">
        <v>848</v>
      </c>
      <c r="Q139">
        <v>1</v>
      </c>
      <c r="X139">
        <v>37.74</v>
      </c>
      <c r="Y139">
        <v>0</v>
      </c>
      <c r="Z139">
        <v>0</v>
      </c>
      <c r="AA139">
        <v>0</v>
      </c>
      <c r="AB139">
        <v>446.68</v>
      </c>
      <c r="AC139">
        <v>0</v>
      </c>
      <c r="AD139">
        <v>1</v>
      </c>
      <c r="AE139">
        <v>1</v>
      </c>
      <c r="AF139" t="s">
        <v>39</v>
      </c>
      <c r="AG139">
        <v>43.400999999999996</v>
      </c>
      <c r="AH139">
        <v>2</v>
      </c>
      <c r="AI139">
        <v>32952457</v>
      </c>
      <c r="AJ139">
        <v>139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</row>
    <row r="140" spans="1:44" x14ac:dyDescent="0.2">
      <c r="A140">
        <f>ROW(Source!A161)</f>
        <v>161</v>
      </c>
      <c r="B140">
        <v>32952458</v>
      </c>
      <c r="C140">
        <v>32952456</v>
      </c>
      <c r="D140">
        <v>31838589</v>
      </c>
      <c r="E140">
        <v>114</v>
      </c>
      <c r="F140">
        <v>1</v>
      </c>
      <c r="G140">
        <v>1</v>
      </c>
      <c r="H140">
        <v>1</v>
      </c>
      <c r="I140" t="s">
        <v>849</v>
      </c>
      <c r="J140" t="s">
        <v>3</v>
      </c>
      <c r="K140" t="s">
        <v>850</v>
      </c>
      <c r="L140">
        <v>1191</v>
      </c>
      <c r="N140">
        <v>1013</v>
      </c>
      <c r="O140" t="s">
        <v>848</v>
      </c>
      <c r="P140" t="s">
        <v>848</v>
      </c>
      <c r="Q140">
        <v>1</v>
      </c>
      <c r="X140">
        <v>0.99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1</v>
      </c>
      <c r="AE140">
        <v>2</v>
      </c>
      <c r="AF140" t="s">
        <v>38</v>
      </c>
      <c r="AG140">
        <v>1.2375</v>
      </c>
      <c r="AH140">
        <v>2</v>
      </c>
      <c r="AI140">
        <v>32952458</v>
      </c>
      <c r="AJ140">
        <v>140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</row>
    <row r="141" spans="1:44" x14ac:dyDescent="0.2">
      <c r="A141">
        <f>ROW(Source!A161)</f>
        <v>161</v>
      </c>
      <c r="B141">
        <v>32952459</v>
      </c>
      <c r="C141">
        <v>32952456</v>
      </c>
      <c r="D141">
        <v>31966072</v>
      </c>
      <c r="E141">
        <v>1</v>
      </c>
      <c r="F141">
        <v>1</v>
      </c>
      <c r="G141">
        <v>1</v>
      </c>
      <c r="H141">
        <v>2</v>
      </c>
      <c r="I141" t="s">
        <v>944</v>
      </c>
      <c r="J141" t="s">
        <v>945</v>
      </c>
      <c r="K141" t="s">
        <v>946</v>
      </c>
      <c r="L141">
        <v>1368</v>
      </c>
      <c r="N141">
        <v>1011</v>
      </c>
      <c r="O141" t="s">
        <v>854</v>
      </c>
      <c r="P141" t="s">
        <v>854</v>
      </c>
      <c r="Q141">
        <v>1</v>
      </c>
      <c r="X141">
        <v>0.02</v>
      </c>
      <c r="Y141">
        <v>0</v>
      </c>
      <c r="Z141">
        <v>1568.18</v>
      </c>
      <c r="AA141">
        <v>578.04999999999995</v>
      </c>
      <c r="AB141">
        <v>0</v>
      </c>
      <c r="AC141">
        <v>0</v>
      </c>
      <c r="AD141">
        <v>1</v>
      </c>
      <c r="AE141">
        <v>0</v>
      </c>
      <c r="AF141" t="s">
        <v>38</v>
      </c>
      <c r="AG141">
        <v>2.5000000000000001E-2</v>
      </c>
      <c r="AH141">
        <v>2</v>
      </c>
      <c r="AI141">
        <v>32952459</v>
      </c>
      <c r="AJ141">
        <v>141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</row>
    <row r="142" spans="1:44" x14ac:dyDescent="0.2">
      <c r="A142">
        <f>ROW(Source!A161)</f>
        <v>161</v>
      </c>
      <c r="B142">
        <v>32952460</v>
      </c>
      <c r="C142">
        <v>32952456</v>
      </c>
      <c r="D142">
        <v>31966102</v>
      </c>
      <c r="E142">
        <v>1</v>
      </c>
      <c r="F142">
        <v>1</v>
      </c>
      <c r="G142">
        <v>1</v>
      </c>
      <c r="H142">
        <v>2</v>
      </c>
      <c r="I142" t="s">
        <v>851</v>
      </c>
      <c r="J142" t="s">
        <v>852</v>
      </c>
      <c r="K142" t="s">
        <v>853</v>
      </c>
      <c r="L142">
        <v>1368</v>
      </c>
      <c r="N142">
        <v>1011</v>
      </c>
      <c r="O142" t="s">
        <v>854</v>
      </c>
      <c r="P142" t="s">
        <v>854</v>
      </c>
      <c r="Q142">
        <v>1</v>
      </c>
      <c r="X142">
        <v>0.22</v>
      </c>
      <c r="Y142">
        <v>0</v>
      </c>
      <c r="Z142">
        <v>37.32</v>
      </c>
      <c r="AA142">
        <v>446.68</v>
      </c>
      <c r="AB142">
        <v>0</v>
      </c>
      <c r="AC142">
        <v>0</v>
      </c>
      <c r="AD142">
        <v>1</v>
      </c>
      <c r="AE142">
        <v>0</v>
      </c>
      <c r="AF142" t="s">
        <v>38</v>
      </c>
      <c r="AG142">
        <v>0.27500000000000002</v>
      </c>
      <c r="AH142">
        <v>2</v>
      </c>
      <c r="AI142">
        <v>32952460</v>
      </c>
      <c r="AJ142">
        <v>142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</row>
    <row r="143" spans="1:44" x14ac:dyDescent="0.2">
      <c r="A143">
        <f>ROW(Source!A161)</f>
        <v>161</v>
      </c>
      <c r="B143">
        <v>32952461</v>
      </c>
      <c r="C143">
        <v>32952456</v>
      </c>
      <c r="D143">
        <v>31966208</v>
      </c>
      <c r="E143">
        <v>1</v>
      </c>
      <c r="F143">
        <v>1</v>
      </c>
      <c r="G143">
        <v>1</v>
      </c>
      <c r="H143">
        <v>2</v>
      </c>
      <c r="I143" t="s">
        <v>948</v>
      </c>
      <c r="J143" t="s">
        <v>949</v>
      </c>
      <c r="K143" t="s">
        <v>950</v>
      </c>
      <c r="L143">
        <v>1368</v>
      </c>
      <c r="N143">
        <v>1011</v>
      </c>
      <c r="O143" t="s">
        <v>854</v>
      </c>
      <c r="P143" t="s">
        <v>854</v>
      </c>
      <c r="Q143">
        <v>1</v>
      </c>
      <c r="X143">
        <v>0.75</v>
      </c>
      <c r="Y143">
        <v>0</v>
      </c>
      <c r="Z143">
        <v>2.31</v>
      </c>
      <c r="AA143">
        <v>446.68</v>
      </c>
      <c r="AB143">
        <v>0</v>
      </c>
      <c r="AC143">
        <v>0</v>
      </c>
      <c r="AD143">
        <v>1</v>
      </c>
      <c r="AE143">
        <v>0</v>
      </c>
      <c r="AF143" t="s">
        <v>38</v>
      </c>
      <c r="AG143">
        <v>0.9375</v>
      </c>
      <c r="AH143">
        <v>2</v>
      </c>
      <c r="AI143">
        <v>32952461</v>
      </c>
      <c r="AJ143">
        <v>143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</row>
    <row r="144" spans="1:44" x14ac:dyDescent="0.2">
      <c r="A144">
        <f>ROW(Source!A161)</f>
        <v>161</v>
      </c>
      <c r="B144">
        <v>32952462</v>
      </c>
      <c r="C144">
        <v>32952456</v>
      </c>
      <c r="D144">
        <v>31910697</v>
      </c>
      <c r="E144">
        <v>1</v>
      </c>
      <c r="F144">
        <v>1</v>
      </c>
      <c r="G144">
        <v>1</v>
      </c>
      <c r="H144">
        <v>3</v>
      </c>
      <c r="I144" t="s">
        <v>951</v>
      </c>
      <c r="J144" t="s">
        <v>952</v>
      </c>
      <c r="K144" t="s">
        <v>953</v>
      </c>
      <c r="L144">
        <v>1339</v>
      </c>
      <c r="N144">
        <v>1007</v>
      </c>
      <c r="O144" t="s">
        <v>639</v>
      </c>
      <c r="P144" t="s">
        <v>639</v>
      </c>
      <c r="Q144">
        <v>1</v>
      </c>
      <c r="X144">
        <v>0.54</v>
      </c>
      <c r="Y144">
        <v>35.71</v>
      </c>
      <c r="Z144">
        <v>0</v>
      </c>
      <c r="AA144">
        <v>0</v>
      </c>
      <c r="AB144">
        <v>0</v>
      </c>
      <c r="AC144">
        <v>0</v>
      </c>
      <c r="AD144">
        <v>1</v>
      </c>
      <c r="AE144">
        <v>0</v>
      </c>
      <c r="AF144" t="s">
        <v>3</v>
      </c>
      <c r="AG144">
        <v>0.54</v>
      </c>
      <c r="AH144">
        <v>2</v>
      </c>
      <c r="AI144">
        <v>32952462</v>
      </c>
      <c r="AJ144">
        <v>144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</row>
    <row r="145" spans="1:44" x14ac:dyDescent="0.2">
      <c r="A145">
        <f>ROW(Source!A161)</f>
        <v>161</v>
      </c>
      <c r="B145">
        <v>32952463</v>
      </c>
      <c r="C145">
        <v>32952456</v>
      </c>
      <c r="D145">
        <v>31839816</v>
      </c>
      <c r="E145">
        <v>114</v>
      </c>
      <c r="F145">
        <v>1</v>
      </c>
      <c r="G145">
        <v>1</v>
      </c>
      <c r="H145">
        <v>3</v>
      </c>
      <c r="I145" t="s">
        <v>282</v>
      </c>
      <c r="J145" t="s">
        <v>3</v>
      </c>
      <c r="K145" t="s">
        <v>283</v>
      </c>
      <c r="L145">
        <v>1348</v>
      </c>
      <c r="N145">
        <v>1009</v>
      </c>
      <c r="O145" t="s">
        <v>33</v>
      </c>
      <c r="P145" t="s">
        <v>33</v>
      </c>
      <c r="Q145">
        <v>1000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1</v>
      </c>
      <c r="AD145">
        <v>0</v>
      </c>
      <c r="AE145">
        <v>0</v>
      </c>
      <c r="AF145" t="s">
        <v>3</v>
      </c>
      <c r="AG145">
        <v>0</v>
      </c>
      <c r="AH145">
        <v>2</v>
      </c>
      <c r="AI145">
        <v>32952463</v>
      </c>
      <c r="AJ145">
        <v>145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</row>
    <row r="146" spans="1:44" x14ac:dyDescent="0.2">
      <c r="A146">
        <f>ROW(Source!A161)</f>
        <v>161</v>
      </c>
      <c r="B146">
        <v>32952464</v>
      </c>
      <c r="C146">
        <v>32952456</v>
      </c>
      <c r="D146">
        <v>31842263</v>
      </c>
      <c r="E146">
        <v>114</v>
      </c>
      <c r="F146">
        <v>1</v>
      </c>
      <c r="G146">
        <v>1</v>
      </c>
      <c r="H146">
        <v>3</v>
      </c>
      <c r="I146" t="s">
        <v>285</v>
      </c>
      <c r="J146" t="s">
        <v>3</v>
      </c>
      <c r="K146" t="s">
        <v>191</v>
      </c>
      <c r="L146">
        <v>1348</v>
      </c>
      <c r="N146">
        <v>1009</v>
      </c>
      <c r="O146" t="s">
        <v>33</v>
      </c>
      <c r="P146" t="s">
        <v>33</v>
      </c>
      <c r="Q146">
        <v>1000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1</v>
      </c>
      <c r="AD146">
        <v>0</v>
      </c>
      <c r="AE146">
        <v>0</v>
      </c>
      <c r="AF146" t="s">
        <v>3</v>
      </c>
      <c r="AG146">
        <v>0</v>
      </c>
      <c r="AH146">
        <v>2</v>
      </c>
      <c r="AI146">
        <v>32952464</v>
      </c>
      <c r="AJ146">
        <v>146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</row>
    <row r="147" spans="1:44" x14ac:dyDescent="0.2">
      <c r="A147">
        <f>ROW(Source!A166)</f>
        <v>166</v>
      </c>
      <c r="B147">
        <v>32952445</v>
      </c>
      <c r="C147">
        <v>32952444</v>
      </c>
      <c r="D147">
        <v>31838397</v>
      </c>
      <c r="E147">
        <v>114</v>
      </c>
      <c r="F147">
        <v>1</v>
      </c>
      <c r="G147">
        <v>1</v>
      </c>
      <c r="H147">
        <v>1</v>
      </c>
      <c r="I147" t="s">
        <v>960</v>
      </c>
      <c r="J147" t="s">
        <v>3</v>
      </c>
      <c r="K147" t="s">
        <v>961</v>
      </c>
      <c r="L147">
        <v>1191</v>
      </c>
      <c r="N147">
        <v>1013</v>
      </c>
      <c r="O147" t="s">
        <v>848</v>
      </c>
      <c r="P147" t="s">
        <v>848</v>
      </c>
      <c r="Q147">
        <v>1</v>
      </c>
      <c r="X147">
        <v>39.979999999999997</v>
      </c>
      <c r="Y147">
        <v>0</v>
      </c>
      <c r="Z147">
        <v>0</v>
      </c>
      <c r="AA147">
        <v>0</v>
      </c>
      <c r="AB147">
        <v>463.57</v>
      </c>
      <c r="AC147">
        <v>0</v>
      </c>
      <c r="AD147">
        <v>1</v>
      </c>
      <c r="AE147">
        <v>1</v>
      </c>
      <c r="AF147" t="s">
        <v>39</v>
      </c>
      <c r="AG147">
        <v>45.97699999999999</v>
      </c>
      <c r="AH147">
        <v>2</v>
      </c>
      <c r="AI147">
        <v>32952445</v>
      </c>
      <c r="AJ147">
        <v>147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</row>
    <row r="148" spans="1:44" x14ac:dyDescent="0.2">
      <c r="A148">
        <f>ROW(Source!A166)</f>
        <v>166</v>
      </c>
      <c r="B148">
        <v>32952446</v>
      </c>
      <c r="C148">
        <v>32952444</v>
      </c>
      <c r="D148">
        <v>31838589</v>
      </c>
      <c r="E148">
        <v>114</v>
      </c>
      <c r="F148">
        <v>1</v>
      </c>
      <c r="G148">
        <v>1</v>
      </c>
      <c r="H148">
        <v>1</v>
      </c>
      <c r="I148" t="s">
        <v>849</v>
      </c>
      <c r="J148" t="s">
        <v>3</v>
      </c>
      <c r="K148" t="s">
        <v>850</v>
      </c>
      <c r="L148">
        <v>1191</v>
      </c>
      <c r="N148">
        <v>1013</v>
      </c>
      <c r="O148" t="s">
        <v>848</v>
      </c>
      <c r="P148" t="s">
        <v>848</v>
      </c>
      <c r="Q148">
        <v>1</v>
      </c>
      <c r="X148">
        <v>0.11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1</v>
      </c>
      <c r="AE148">
        <v>2</v>
      </c>
      <c r="AF148" t="s">
        <v>38</v>
      </c>
      <c r="AG148">
        <v>0.13750000000000001</v>
      </c>
      <c r="AH148">
        <v>2</v>
      </c>
      <c r="AI148">
        <v>32952446</v>
      </c>
      <c r="AJ148">
        <v>148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</row>
    <row r="149" spans="1:44" x14ac:dyDescent="0.2">
      <c r="A149">
        <f>ROW(Source!A166)</f>
        <v>166</v>
      </c>
      <c r="B149">
        <v>32952447</v>
      </c>
      <c r="C149">
        <v>32952444</v>
      </c>
      <c r="D149">
        <v>31966100</v>
      </c>
      <c r="E149">
        <v>1</v>
      </c>
      <c r="F149">
        <v>1</v>
      </c>
      <c r="G149">
        <v>1</v>
      </c>
      <c r="H149">
        <v>2</v>
      </c>
      <c r="I149" t="s">
        <v>905</v>
      </c>
      <c r="J149" t="s">
        <v>906</v>
      </c>
      <c r="K149" t="s">
        <v>907</v>
      </c>
      <c r="L149">
        <v>1368</v>
      </c>
      <c r="N149">
        <v>1011</v>
      </c>
      <c r="O149" t="s">
        <v>854</v>
      </c>
      <c r="P149" t="s">
        <v>854</v>
      </c>
      <c r="Q149">
        <v>1</v>
      </c>
      <c r="X149">
        <v>0.01</v>
      </c>
      <c r="Y149">
        <v>0</v>
      </c>
      <c r="Z149">
        <v>30.61</v>
      </c>
      <c r="AA149">
        <v>446.68</v>
      </c>
      <c r="AB149">
        <v>0</v>
      </c>
      <c r="AC149">
        <v>0</v>
      </c>
      <c r="AD149">
        <v>1</v>
      </c>
      <c r="AE149">
        <v>0</v>
      </c>
      <c r="AF149" t="s">
        <v>38</v>
      </c>
      <c r="AG149">
        <v>1.2500000000000001E-2</v>
      </c>
      <c r="AH149">
        <v>2</v>
      </c>
      <c r="AI149">
        <v>32952447</v>
      </c>
      <c r="AJ149">
        <v>149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</row>
    <row r="150" spans="1:44" x14ac:dyDescent="0.2">
      <c r="A150">
        <f>ROW(Source!A166)</f>
        <v>166</v>
      </c>
      <c r="B150">
        <v>32952448</v>
      </c>
      <c r="C150">
        <v>32952444</v>
      </c>
      <c r="D150">
        <v>31966811</v>
      </c>
      <c r="E150">
        <v>1</v>
      </c>
      <c r="F150">
        <v>1</v>
      </c>
      <c r="G150">
        <v>1</v>
      </c>
      <c r="H150">
        <v>2</v>
      </c>
      <c r="I150" t="s">
        <v>858</v>
      </c>
      <c r="J150" t="s">
        <v>859</v>
      </c>
      <c r="K150" t="s">
        <v>860</v>
      </c>
      <c r="L150">
        <v>1368</v>
      </c>
      <c r="N150">
        <v>1011</v>
      </c>
      <c r="O150" t="s">
        <v>854</v>
      </c>
      <c r="P150" t="s">
        <v>854</v>
      </c>
      <c r="Q150">
        <v>1</v>
      </c>
      <c r="X150">
        <v>0.1</v>
      </c>
      <c r="Y150">
        <v>0</v>
      </c>
      <c r="Z150">
        <v>605.36</v>
      </c>
      <c r="AA150">
        <v>502.98</v>
      </c>
      <c r="AB150">
        <v>0</v>
      </c>
      <c r="AC150">
        <v>0</v>
      </c>
      <c r="AD150">
        <v>1</v>
      </c>
      <c r="AE150">
        <v>0</v>
      </c>
      <c r="AF150" t="s">
        <v>38</v>
      </c>
      <c r="AG150">
        <v>0.125</v>
      </c>
      <c r="AH150">
        <v>2</v>
      </c>
      <c r="AI150">
        <v>32952448</v>
      </c>
      <c r="AJ150">
        <v>150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</row>
    <row r="151" spans="1:44" x14ac:dyDescent="0.2">
      <c r="A151">
        <f>ROW(Source!A166)</f>
        <v>166</v>
      </c>
      <c r="B151">
        <v>32952449</v>
      </c>
      <c r="C151">
        <v>32952444</v>
      </c>
      <c r="D151">
        <v>31913068</v>
      </c>
      <c r="E151">
        <v>1</v>
      </c>
      <c r="F151">
        <v>1</v>
      </c>
      <c r="G151">
        <v>1</v>
      </c>
      <c r="H151">
        <v>3</v>
      </c>
      <c r="I151" t="s">
        <v>888</v>
      </c>
      <c r="J151" t="s">
        <v>889</v>
      </c>
      <c r="K151" t="s">
        <v>890</v>
      </c>
      <c r="L151">
        <v>1327</v>
      </c>
      <c r="N151">
        <v>1005</v>
      </c>
      <c r="O151" t="s">
        <v>64</v>
      </c>
      <c r="P151" t="s">
        <v>64</v>
      </c>
      <c r="Q151">
        <v>1</v>
      </c>
      <c r="X151">
        <v>0.84</v>
      </c>
      <c r="Y151">
        <v>531.44000000000005</v>
      </c>
      <c r="Z151">
        <v>0</v>
      </c>
      <c r="AA151">
        <v>0</v>
      </c>
      <c r="AB151">
        <v>0</v>
      </c>
      <c r="AC151">
        <v>0</v>
      </c>
      <c r="AD151">
        <v>1</v>
      </c>
      <c r="AE151">
        <v>0</v>
      </c>
      <c r="AF151" t="s">
        <v>3</v>
      </c>
      <c r="AG151">
        <v>0.84</v>
      </c>
      <c r="AH151">
        <v>2</v>
      </c>
      <c r="AI151">
        <v>32952449</v>
      </c>
      <c r="AJ151">
        <v>151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</row>
    <row r="152" spans="1:44" x14ac:dyDescent="0.2">
      <c r="A152">
        <f>ROW(Source!A166)</f>
        <v>166</v>
      </c>
      <c r="B152">
        <v>32952450</v>
      </c>
      <c r="C152">
        <v>32952444</v>
      </c>
      <c r="D152">
        <v>31913418</v>
      </c>
      <c r="E152">
        <v>1</v>
      </c>
      <c r="F152">
        <v>1</v>
      </c>
      <c r="G152">
        <v>1</v>
      </c>
      <c r="H152">
        <v>3</v>
      </c>
      <c r="I152" t="s">
        <v>877</v>
      </c>
      <c r="J152" t="s">
        <v>878</v>
      </c>
      <c r="K152" t="s">
        <v>879</v>
      </c>
      <c r="L152">
        <v>1346</v>
      </c>
      <c r="N152">
        <v>1009</v>
      </c>
      <c r="O152" t="s">
        <v>68</v>
      </c>
      <c r="P152" t="s">
        <v>68</v>
      </c>
      <c r="Q152">
        <v>1</v>
      </c>
      <c r="X152">
        <v>0.31</v>
      </c>
      <c r="Y152">
        <v>56.11</v>
      </c>
      <c r="Z152">
        <v>0</v>
      </c>
      <c r="AA152">
        <v>0</v>
      </c>
      <c r="AB152">
        <v>0</v>
      </c>
      <c r="AC152">
        <v>0</v>
      </c>
      <c r="AD152">
        <v>1</v>
      </c>
      <c r="AE152">
        <v>0</v>
      </c>
      <c r="AF152" t="s">
        <v>3</v>
      </c>
      <c r="AG152">
        <v>0.31</v>
      </c>
      <c r="AH152">
        <v>2</v>
      </c>
      <c r="AI152">
        <v>32952450</v>
      </c>
      <c r="AJ152">
        <v>152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</row>
    <row r="153" spans="1:44" x14ac:dyDescent="0.2">
      <c r="A153">
        <f>ROW(Source!A166)</f>
        <v>166</v>
      </c>
      <c r="B153">
        <v>32952451</v>
      </c>
      <c r="C153">
        <v>32952444</v>
      </c>
      <c r="D153">
        <v>31842226</v>
      </c>
      <c r="E153">
        <v>114</v>
      </c>
      <c r="F153">
        <v>1</v>
      </c>
      <c r="G153">
        <v>1</v>
      </c>
      <c r="H153">
        <v>3</v>
      </c>
      <c r="I153" t="s">
        <v>187</v>
      </c>
      <c r="J153" t="s">
        <v>3</v>
      </c>
      <c r="K153" t="s">
        <v>188</v>
      </c>
      <c r="L153">
        <v>1348</v>
      </c>
      <c r="N153">
        <v>1009</v>
      </c>
      <c r="O153" t="s">
        <v>33</v>
      </c>
      <c r="P153" t="s">
        <v>33</v>
      </c>
      <c r="Q153">
        <v>1000</v>
      </c>
      <c r="X153">
        <v>3.3000000000000002E-2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 t="s">
        <v>3</v>
      </c>
      <c r="AG153">
        <v>3.3000000000000002E-2</v>
      </c>
      <c r="AH153">
        <v>2</v>
      </c>
      <c r="AI153">
        <v>32952451</v>
      </c>
      <c r="AJ153">
        <v>153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</row>
    <row r="154" spans="1:44" x14ac:dyDescent="0.2">
      <c r="A154">
        <f>ROW(Source!A166)</f>
        <v>166</v>
      </c>
      <c r="B154">
        <v>32952452</v>
      </c>
      <c r="C154">
        <v>32952444</v>
      </c>
      <c r="D154">
        <v>31842244</v>
      </c>
      <c r="E154">
        <v>114</v>
      </c>
      <c r="F154">
        <v>1</v>
      </c>
      <c r="G154">
        <v>1</v>
      </c>
      <c r="H154">
        <v>3</v>
      </c>
      <c r="I154" t="s">
        <v>190</v>
      </c>
      <c r="J154" t="s">
        <v>3</v>
      </c>
      <c r="K154" t="s">
        <v>191</v>
      </c>
      <c r="L154">
        <v>1348</v>
      </c>
      <c r="N154">
        <v>1009</v>
      </c>
      <c r="O154" t="s">
        <v>33</v>
      </c>
      <c r="P154" t="s">
        <v>33</v>
      </c>
      <c r="Q154">
        <v>1000</v>
      </c>
      <c r="X154">
        <v>2.1999999999999999E-2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 t="s">
        <v>3</v>
      </c>
      <c r="AG154">
        <v>2.1999999999999999E-2</v>
      </c>
      <c r="AH154">
        <v>2</v>
      </c>
      <c r="AI154">
        <v>32952452</v>
      </c>
      <c r="AJ154">
        <v>154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</row>
    <row r="155" spans="1:44" x14ac:dyDescent="0.2">
      <c r="A155">
        <f>ROW(Source!A166)</f>
        <v>166</v>
      </c>
      <c r="B155">
        <v>32952453</v>
      </c>
      <c r="C155">
        <v>32952444</v>
      </c>
      <c r="D155">
        <v>31932255</v>
      </c>
      <c r="E155">
        <v>1</v>
      </c>
      <c r="F155">
        <v>1</v>
      </c>
      <c r="G155">
        <v>1</v>
      </c>
      <c r="H155">
        <v>3</v>
      </c>
      <c r="I155" t="s">
        <v>908</v>
      </c>
      <c r="J155" t="s">
        <v>909</v>
      </c>
      <c r="K155" t="s">
        <v>910</v>
      </c>
      <c r="L155">
        <v>1348</v>
      </c>
      <c r="N155">
        <v>1009</v>
      </c>
      <c r="O155" t="s">
        <v>33</v>
      </c>
      <c r="P155" t="s">
        <v>33</v>
      </c>
      <c r="Q155">
        <v>1000</v>
      </c>
      <c r="X155">
        <v>5.4999999999999997E-3</v>
      </c>
      <c r="Y155">
        <v>52790.33</v>
      </c>
      <c r="Z155">
        <v>0</v>
      </c>
      <c r="AA155">
        <v>0</v>
      </c>
      <c r="AB155">
        <v>0</v>
      </c>
      <c r="AC155">
        <v>0</v>
      </c>
      <c r="AD155">
        <v>1</v>
      </c>
      <c r="AE155">
        <v>0</v>
      </c>
      <c r="AF155" t="s">
        <v>3</v>
      </c>
      <c r="AG155">
        <v>5.4999999999999997E-3</v>
      </c>
      <c r="AH155">
        <v>2</v>
      </c>
      <c r="AI155">
        <v>32952453</v>
      </c>
      <c r="AJ155">
        <v>155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</row>
    <row r="156" spans="1:44" x14ac:dyDescent="0.2">
      <c r="A156">
        <f>ROW(Source!A206)</f>
        <v>206</v>
      </c>
      <c r="B156">
        <v>32952973</v>
      </c>
      <c r="C156">
        <v>32952972</v>
      </c>
      <c r="D156">
        <v>31838356</v>
      </c>
      <c r="E156">
        <v>114</v>
      </c>
      <c r="F156">
        <v>1</v>
      </c>
      <c r="G156">
        <v>1</v>
      </c>
      <c r="H156">
        <v>1</v>
      </c>
      <c r="I156" t="s">
        <v>962</v>
      </c>
      <c r="J156" t="s">
        <v>3</v>
      </c>
      <c r="K156" t="s">
        <v>963</v>
      </c>
      <c r="L156">
        <v>1191</v>
      </c>
      <c r="N156">
        <v>1013</v>
      </c>
      <c r="O156" t="s">
        <v>848</v>
      </c>
      <c r="P156" t="s">
        <v>848</v>
      </c>
      <c r="Q156">
        <v>1</v>
      </c>
      <c r="X156">
        <v>110</v>
      </c>
      <c r="Y156">
        <v>0</v>
      </c>
      <c r="Z156">
        <v>0</v>
      </c>
      <c r="AA156">
        <v>0</v>
      </c>
      <c r="AB156">
        <v>412.9</v>
      </c>
      <c r="AC156">
        <v>0</v>
      </c>
      <c r="AD156">
        <v>1</v>
      </c>
      <c r="AE156">
        <v>1</v>
      </c>
      <c r="AF156" t="s">
        <v>3</v>
      </c>
      <c r="AG156">
        <v>110</v>
      </c>
      <c r="AH156">
        <v>2</v>
      </c>
      <c r="AI156">
        <v>32952973</v>
      </c>
      <c r="AJ156">
        <v>156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</row>
    <row r="157" spans="1:44" x14ac:dyDescent="0.2">
      <c r="A157">
        <f>ROW(Source!A206)</f>
        <v>206</v>
      </c>
      <c r="B157">
        <v>32952974</v>
      </c>
      <c r="C157">
        <v>32952972</v>
      </c>
      <c r="D157">
        <v>31838589</v>
      </c>
      <c r="E157">
        <v>114</v>
      </c>
      <c r="F157">
        <v>1</v>
      </c>
      <c r="G157">
        <v>1</v>
      </c>
      <c r="H157">
        <v>1</v>
      </c>
      <c r="I157" t="s">
        <v>849</v>
      </c>
      <c r="J157" t="s">
        <v>3</v>
      </c>
      <c r="K157" t="s">
        <v>850</v>
      </c>
      <c r="L157">
        <v>1191</v>
      </c>
      <c r="N157">
        <v>1013</v>
      </c>
      <c r="O157" t="s">
        <v>848</v>
      </c>
      <c r="P157" t="s">
        <v>848</v>
      </c>
      <c r="Q157">
        <v>1</v>
      </c>
      <c r="X157">
        <v>2.2400000000000002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1</v>
      </c>
      <c r="AE157">
        <v>2</v>
      </c>
      <c r="AF157" t="s">
        <v>3</v>
      </c>
      <c r="AG157">
        <v>2.2400000000000002</v>
      </c>
      <c r="AH157">
        <v>2</v>
      </c>
      <c r="AI157">
        <v>32952974</v>
      </c>
      <c r="AJ157">
        <v>157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</row>
    <row r="158" spans="1:44" x14ac:dyDescent="0.2">
      <c r="A158">
        <f>ROW(Source!A206)</f>
        <v>206</v>
      </c>
      <c r="B158">
        <v>32952975</v>
      </c>
      <c r="C158">
        <v>32952972</v>
      </c>
      <c r="D158">
        <v>31966102</v>
      </c>
      <c r="E158">
        <v>1</v>
      </c>
      <c r="F158">
        <v>1</v>
      </c>
      <c r="G158">
        <v>1</v>
      </c>
      <c r="H158">
        <v>2</v>
      </c>
      <c r="I158" t="s">
        <v>851</v>
      </c>
      <c r="J158" t="s">
        <v>852</v>
      </c>
      <c r="K158" t="s">
        <v>853</v>
      </c>
      <c r="L158">
        <v>1368</v>
      </c>
      <c r="N158">
        <v>1011</v>
      </c>
      <c r="O158" t="s">
        <v>854</v>
      </c>
      <c r="P158" t="s">
        <v>854</v>
      </c>
      <c r="Q158">
        <v>1</v>
      </c>
      <c r="X158">
        <v>2.2400000000000002</v>
      </c>
      <c r="Y158">
        <v>0</v>
      </c>
      <c r="Z158">
        <v>37.32</v>
      </c>
      <c r="AA158">
        <v>446.68</v>
      </c>
      <c r="AB158">
        <v>0</v>
      </c>
      <c r="AC158">
        <v>0</v>
      </c>
      <c r="AD158">
        <v>1</v>
      </c>
      <c r="AE158">
        <v>0</v>
      </c>
      <c r="AF158" t="s">
        <v>3</v>
      </c>
      <c r="AG158">
        <v>2.2400000000000002</v>
      </c>
      <c r="AH158">
        <v>2</v>
      </c>
      <c r="AI158">
        <v>32952975</v>
      </c>
      <c r="AJ158">
        <v>158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</row>
    <row r="159" spans="1:44" x14ac:dyDescent="0.2">
      <c r="A159">
        <f>ROW(Source!A207)</f>
        <v>207</v>
      </c>
      <c r="B159">
        <v>32952968</v>
      </c>
      <c r="C159">
        <v>32952967</v>
      </c>
      <c r="D159">
        <v>31838356</v>
      </c>
      <c r="E159">
        <v>114</v>
      </c>
      <c r="F159">
        <v>1</v>
      </c>
      <c r="G159">
        <v>1</v>
      </c>
      <c r="H159">
        <v>1</v>
      </c>
      <c r="I159" t="s">
        <v>962</v>
      </c>
      <c r="J159" t="s">
        <v>3</v>
      </c>
      <c r="K159" t="s">
        <v>963</v>
      </c>
      <c r="L159">
        <v>1191</v>
      </c>
      <c r="N159">
        <v>1013</v>
      </c>
      <c r="O159" t="s">
        <v>848</v>
      </c>
      <c r="P159" t="s">
        <v>848</v>
      </c>
      <c r="Q159">
        <v>1</v>
      </c>
      <c r="X159">
        <v>158</v>
      </c>
      <c r="Y159">
        <v>0</v>
      </c>
      <c r="Z159">
        <v>0</v>
      </c>
      <c r="AA159">
        <v>0</v>
      </c>
      <c r="AB159">
        <v>412.9</v>
      </c>
      <c r="AC159">
        <v>0</v>
      </c>
      <c r="AD159">
        <v>1</v>
      </c>
      <c r="AE159">
        <v>1</v>
      </c>
      <c r="AF159" t="s">
        <v>3</v>
      </c>
      <c r="AG159">
        <v>158</v>
      </c>
      <c r="AH159">
        <v>2</v>
      </c>
      <c r="AI159">
        <v>32952968</v>
      </c>
      <c r="AJ159">
        <v>159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</row>
    <row r="160" spans="1:44" x14ac:dyDescent="0.2">
      <c r="A160">
        <f>ROW(Source!A207)</f>
        <v>207</v>
      </c>
      <c r="B160">
        <v>32952969</v>
      </c>
      <c r="C160">
        <v>32952967</v>
      </c>
      <c r="D160">
        <v>31838589</v>
      </c>
      <c r="E160">
        <v>114</v>
      </c>
      <c r="F160">
        <v>1</v>
      </c>
      <c r="G160">
        <v>1</v>
      </c>
      <c r="H160">
        <v>1</v>
      </c>
      <c r="I160" t="s">
        <v>849</v>
      </c>
      <c r="J160" t="s">
        <v>3</v>
      </c>
      <c r="K160" t="s">
        <v>850</v>
      </c>
      <c r="L160">
        <v>1191</v>
      </c>
      <c r="N160">
        <v>1013</v>
      </c>
      <c r="O160" t="s">
        <v>848</v>
      </c>
      <c r="P160" t="s">
        <v>848</v>
      </c>
      <c r="Q160">
        <v>1</v>
      </c>
      <c r="X160">
        <v>3.82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1</v>
      </c>
      <c r="AE160">
        <v>2</v>
      </c>
      <c r="AF160" t="s">
        <v>3</v>
      </c>
      <c r="AG160">
        <v>3.82</v>
      </c>
      <c r="AH160">
        <v>2</v>
      </c>
      <c r="AI160">
        <v>32952969</v>
      </c>
      <c r="AJ160">
        <v>160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</row>
    <row r="161" spans="1:44" x14ac:dyDescent="0.2">
      <c r="A161">
        <f>ROW(Source!A207)</f>
        <v>207</v>
      </c>
      <c r="B161">
        <v>32952970</v>
      </c>
      <c r="C161">
        <v>32952967</v>
      </c>
      <c r="D161">
        <v>31966102</v>
      </c>
      <c r="E161">
        <v>1</v>
      </c>
      <c r="F161">
        <v>1</v>
      </c>
      <c r="G161">
        <v>1</v>
      </c>
      <c r="H161">
        <v>2</v>
      </c>
      <c r="I161" t="s">
        <v>851</v>
      </c>
      <c r="J161" t="s">
        <v>852</v>
      </c>
      <c r="K161" t="s">
        <v>853</v>
      </c>
      <c r="L161">
        <v>1368</v>
      </c>
      <c r="N161">
        <v>1011</v>
      </c>
      <c r="O161" t="s">
        <v>854</v>
      </c>
      <c r="P161" t="s">
        <v>854</v>
      </c>
      <c r="Q161">
        <v>1</v>
      </c>
      <c r="X161">
        <v>3.82</v>
      </c>
      <c r="Y161">
        <v>0</v>
      </c>
      <c r="Z161">
        <v>37.32</v>
      </c>
      <c r="AA161">
        <v>446.68</v>
      </c>
      <c r="AB161">
        <v>0</v>
      </c>
      <c r="AC161">
        <v>0</v>
      </c>
      <c r="AD161">
        <v>1</v>
      </c>
      <c r="AE161">
        <v>0</v>
      </c>
      <c r="AF161" t="s">
        <v>3</v>
      </c>
      <c r="AG161">
        <v>3.82</v>
      </c>
      <c r="AH161">
        <v>2</v>
      </c>
      <c r="AI161">
        <v>32952970</v>
      </c>
      <c r="AJ161">
        <v>161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</row>
    <row r="162" spans="1:44" x14ac:dyDescent="0.2">
      <c r="A162">
        <f>ROW(Source!A208)</f>
        <v>208</v>
      </c>
      <c r="B162">
        <v>32952980</v>
      </c>
      <c r="C162">
        <v>32952979</v>
      </c>
      <c r="D162">
        <v>31838374</v>
      </c>
      <c r="E162">
        <v>114</v>
      </c>
      <c r="F162">
        <v>1</v>
      </c>
      <c r="G162">
        <v>1</v>
      </c>
      <c r="H162">
        <v>1</v>
      </c>
      <c r="I162" t="s">
        <v>964</v>
      </c>
      <c r="J162" t="s">
        <v>3</v>
      </c>
      <c r="K162" t="s">
        <v>965</v>
      </c>
      <c r="L162">
        <v>1191</v>
      </c>
      <c r="N162">
        <v>1013</v>
      </c>
      <c r="O162" t="s">
        <v>848</v>
      </c>
      <c r="P162" t="s">
        <v>848</v>
      </c>
      <c r="Q162">
        <v>1</v>
      </c>
      <c r="X162">
        <v>28.03</v>
      </c>
      <c r="Y162">
        <v>0</v>
      </c>
      <c r="Z162">
        <v>0</v>
      </c>
      <c r="AA162">
        <v>0</v>
      </c>
      <c r="AB162">
        <v>431.66</v>
      </c>
      <c r="AC162">
        <v>0</v>
      </c>
      <c r="AD162">
        <v>1</v>
      </c>
      <c r="AE162">
        <v>1</v>
      </c>
      <c r="AF162" t="s">
        <v>3</v>
      </c>
      <c r="AG162">
        <v>28.03</v>
      </c>
      <c r="AH162">
        <v>2</v>
      </c>
      <c r="AI162">
        <v>32952980</v>
      </c>
      <c r="AJ162">
        <v>162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</row>
    <row r="163" spans="1:44" x14ac:dyDescent="0.2">
      <c r="A163">
        <f>ROW(Source!A208)</f>
        <v>208</v>
      </c>
      <c r="B163">
        <v>32952981</v>
      </c>
      <c r="C163">
        <v>32952979</v>
      </c>
      <c r="D163">
        <v>31838589</v>
      </c>
      <c r="E163">
        <v>114</v>
      </c>
      <c r="F163">
        <v>1</v>
      </c>
      <c r="G163">
        <v>1</v>
      </c>
      <c r="H163">
        <v>1</v>
      </c>
      <c r="I163" t="s">
        <v>849</v>
      </c>
      <c r="J163" t="s">
        <v>3</v>
      </c>
      <c r="K163" t="s">
        <v>850</v>
      </c>
      <c r="L163">
        <v>1191</v>
      </c>
      <c r="N163">
        <v>1013</v>
      </c>
      <c r="O163" t="s">
        <v>848</v>
      </c>
      <c r="P163" t="s">
        <v>848</v>
      </c>
      <c r="Q163">
        <v>1</v>
      </c>
      <c r="X163">
        <v>0.05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1</v>
      </c>
      <c r="AE163">
        <v>2</v>
      </c>
      <c r="AF163" t="s">
        <v>3</v>
      </c>
      <c r="AG163">
        <v>0.05</v>
      </c>
      <c r="AH163">
        <v>2</v>
      </c>
      <c r="AI163">
        <v>32952981</v>
      </c>
      <c r="AJ163">
        <v>163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</row>
    <row r="164" spans="1:44" x14ac:dyDescent="0.2">
      <c r="A164">
        <f>ROW(Source!A208)</f>
        <v>208</v>
      </c>
      <c r="B164">
        <v>32952982</v>
      </c>
      <c r="C164">
        <v>32952979</v>
      </c>
      <c r="D164">
        <v>31966102</v>
      </c>
      <c r="E164">
        <v>1</v>
      </c>
      <c r="F164">
        <v>1</v>
      </c>
      <c r="G164">
        <v>1</v>
      </c>
      <c r="H164">
        <v>2</v>
      </c>
      <c r="I164" t="s">
        <v>851</v>
      </c>
      <c r="J164" t="s">
        <v>852</v>
      </c>
      <c r="K164" t="s">
        <v>853</v>
      </c>
      <c r="L164">
        <v>1368</v>
      </c>
      <c r="N164">
        <v>1011</v>
      </c>
      <c r="O164" t="s">
        <v>854</v>
      </c>
      <c r="P164" t="s">
        <v>854</v>
      </c>
      <c r="Q164">
        <v>1</v>
      </c>
      <c r="X164">
        <v>0.05</v>
      </c>
      <c r="Y164">
        <v>0</v>
      </c>
      <c r="Z164">
        <v>37.32</v>
      </c>
      <c r="AA164">
        <v>446.68</v>
      </c>
      <c r="AB164">
        <v>0</v>
      </c>
      <c r="AC164">
        <v>0</v>
      </c>
      <c r="AD164">
        <v>1</v>
      </c>
      <c r="AE164">
        <v>0</v>
      </c>
      <c r="AF164" t="s">
        <v>3</v>
      </c>
      <c r="AG164">
        <v>0.05</v>
      </c>
      <c r="AH164">
        <v>2</v>
      </c>
      <c r="AI164">
        <v>32952982</v>
      </c>
      <c r="AJ164">
        <v>164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</row>
    <row r="165" spans="1:44" x14ac:dyDescent="0.2">
      <c r="A165">
        <f>ROW(Source!A208)</f>
        <v>208</v>
      </c>
      <c r="B165">
        <v>32952983</v>
      </c>
      <c r="C165">
        <v>32952979</v>
      </c>
      <c r="D165">
        <v>31966970</v>
      </c>
      <c r="E165">
        <v>1</v>
      </c>
      <c r="F165">
        <v>1</v>
      </c>
      <c r="G165">
        <v>1</v>
      </c>
      <c r="H165">
        <v>2</v>
      </c>
      <c r="I165" t="s">
        <v>966</v>
      </c>
      <c r="J165" t="s">
        <v>967</v>
      </c>
      <c r="K165" t="s">
        <v>968</v>
      </c>
      <c r="L165">
        <v>1368</v>
      </c>
      <c r="N165">
        <v>1011</v>
      </c>
      <c r="O165" t="s">
        <v>854</v>
      </c>
      <c r="P165" t="s">
        <v>854</v>
      </c>
      <c r="Q165">
        <v>1</v>
      </c>
      <c r="X165">
        <v>2.5</v>
      </c>
      <c r="Y165">
        <v>0</v>
      </c>
      <c r="Z165">
        <v>4.3499999999999996</v>
      </c>
      <c r="AA165">
        <v>0</v>
      </c>
      <c r="AB165">
        <v>0</v>
      </c>
      <c r="AC165">
        <v>0</v>
      </c>
      <c r="AD165">
        <v>1</v>
      </c>
      <c r="AE165">
        <v>0</v>
      </c>
      <c r="AF165" t="s">
        <v>3</v>
      </c>
      <c r="AG165">
        <v>2.5</v>
      </c>
      <c r="AH165">
        <v>2</v>
      </c>
      <c r="AI165">
        <v>32952983</v>
      </c>
      <c r="AJ165">
        <v>165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</row>
    <row r="166" spans="1:44" x14ac:dyDescent="0.2">
      <c r="A166">
        <f>ROW(Source!A208)</f>
        <v>208</v>
      </c>
      <c r="B166">
        <v>32952984</v>
      </c>
      <c r="C166">
        <v>32952979</v>
      </c>
      <c r="D166">
        <v>31908527</v>
      </c>
      <c r="E166">
        <v>1</v>
      </c>
      <c r="F166">
        <v>1</v>
      </c>
      <c r="G166">
        <v>1</v>
      </c>
      <c r="H166">
        <v>3</v>
      </c>
      <c r="I166" t="s">
        <v>969</v>
      </c>
      <c r="J166" t="s">
        <v>970</v>
      </c>
      <c r="K166" t="s">
        <v>971</v>
      </c>
      <c r="L166">
        <v>1339</v>
      </c>
      <c r="N166">
        <v>1007</v>
      </c>
      <c r="O166" t="s">
        <v>639</v>
      </c>
      <c r="P166" t="s">
        <v>639</v>
      </c>
      <c r="Q166">
        <v>1</v>
      </c>
      <c r="X166">
        <v>0.36</v>
      </c>
      <c r="Y166">
        <v>340.41</v>
      </c>
      <c r="Z166">
        <v>0</v>
      </c>
      <c r="AA166">
        <v>0</v>
      </c>
      <c r="AB166">
        <v>0</v>
      </c>
      <c r="AC166">
        <v>0</v>
      </c>
      <c r="AD166">
        <v>1</v>
      </c>
      <c r="AE166">
        <v>0</v>
      </c>
      <c r="AF166" t="s">
        <v>3</v>
      </c>
      <c r="AG166">
        <v>0.36</v>
      </c>
      <c r="AH166">
        <v>2</v>
      </c>
      <c r="AI166">
        <v>32952984</v>
      </c>
      <c r="AJ166">
        <v>166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</row>
    <row r="167" spans="1:44" x14ac:dyDescent="0.2">
      <c r="A167">
        <f>ROW(Source!A208)</f>
        <v>208</v>
      </c>
      <c r="B167">
        <v>32952985</v>
      </c>
      <c r="C167">
        <v>32952979</v>
      </c>
      <c r="D167">
        <v>31908543</v>
      </c>
      <c r="E167">
        <v>1</v>
      </c>
      <c r="F167">
        <v>1</v>
      </c>
      <c r="G167">
        <v>1</v>
      </c>
      <c r="H167">
        <v>3</v>
      </c>
      <c r="I167" t="s">
        <v>972</v>
      </c>
      <c r="J167" t="s">
        <v>973</v>
      </c>
      <c r="K167" t="s">
        <v>974</v>
      </c>
      <c r="L167">
        <v>1339</v>
      </c>
      <c r="N167">
        <v>1007</v>
      </c>
      <c r="O167" t="s">
        <v>639</v>
      </c>
      <c r="P167" t="s">
        <v>639</v>
      </c>
      <c r="Q167">
        <v>1</v>
      </c>
      <c r="X167">
        <v>2.29</v>
      </c>
      <c r="Y167">
        <v>114.64</v>
      </c>
      <c r="Z167">
        <v>0</v>
      </c>
      <c r="AA167">
        <v>0</v>
      </c>
      <c r="AB167">
        <v>0</v>
      </c>
      <c r="AC167">
        <v>0</v>
      </c>
      <c r="AD167">
        <v>1</v>
      </c>
      <c r="AE167">
        <v>0</v>
      </c>
      <c r="AF167" t="s">
        <v>3</v>
      </c>
      <c r="AG167">
        <v>2.29</v>
      </c>
      <c r="AH167">
        <v>2</v>
      </c>
      <c r="AI167">
        <v>32952985</v>
      </c>
      <c r="AJ167">
        <v>167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</row>
    <row r="168" spans="1:44" x14ac:dyDescent="0.2">
      <c r="A168">
        <f>ROW(Source!A208)</f>
        <v>208</v>
      </c>
      <c r="B168">
        <v>32952986</v>
      </c>
      <c r="C168">
        <v>32952979</v>
      </c>
      <c r="D168">
        <v>31844301</v>
      </c>
      <c r="E168">
        <v>114</v>
      </c>
      <c r="F168">
        <v>1</v>
      </c>
      <c r="G168">
        <v>1</v>
      </c>
      <c r="H168">
        <v>3</v>
      </c>
      <c r="I168" t="s">
        <v>356</v>
      </c>
      <c r="J168" t="s">
        <v>3</v>
      </c>
      <c r="K168" t="s">
        <v>357</v>
      </c>
      <c r="L168">
        <v>1348</v>
      </c>
      <c r="N168">
        <v>1009</v>
      </c>
      <c r="O168" t="s">
        <v>33</v>
      </c>
      <c r="P168" t="s">
        <v>33</v>
      </c>
      <c r="Q168">
        <v>1000</v>
      </c>
      <c r="X168">
        <v>0.19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 t="s">
        <v>3</v>
      </c>
      <c r="AG168">
        <v>0.19</v>
      </c>
      <c r="AH168">
        <v>2</v>
      </c>
      <c r="AI168">
        <v>32952986</v>
      </c>
      <c r="AJ168">
        <v>168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</row>
    <row r="169" spans="1:44" x14ac:dyDescent="0.2">
      <c r="A169">
        <f>ROW(Source!A210)</f>
        <v>210</v>
      </c>
      <c r="B169">
        <v>32952990</v>
      </c>
      <c r="C169">
        <v>32952989</v>
      </c>
      <c r="D169">
        <v>31838409</v>
      </c>
      <c r="E169">
        <v>114</v>
      </c>
      <c r="F169">
        <v>1</v>
      </c>
      <c r="G169">
        <v>1</v>
      </c>
      <c r="H169">
        <v>1</v>
      </c>
      <c r="I169" t="s">
        <v>942</v>
      </c>
      <c r="J169" t="s">
        <v>3</v>
      </c>
      <c r="K169" t="s">
        <v>943</v>
      </c>
      <c r="L169">
        <v>1191</v>
      </c>
      <c r="N169">
        <v>1013</v>
      </c>
      <c r="O169" t="s">
        <v>848</v>
      </c>
      <c r="P169" t="s">
        <v>848</v>
      </c>
      <c r="Q169">
        <v>1</v>
      </c>
      <c r="X169">
        <v>13.71</v>
      </c>
      <c r="Y169">
        <v>0</v>
      </c>
      <c r="Z169">
        <v>0</v>
      </c>
      <c r="AA169">
        <v>0</v>
      </c>
      <c r="AB169">
        <v>491.72</v>
      </c>
      <c r="AC169">
        <v>0</v>
      </c>
      <c r="AD169">
        <v>1</v>
      </c>
      <c r="AE169">
        <v>1</v>
      </c>
      <c r="AF169" t="s">
        <v>3</v>
      </c>
      <c r="AG169">
        <v>13.71</v>
      </c>
      <c r="AH169">
        <v>2</v>
      </c>
      <c r="AI169">
        <v>32952990</v>
      </c>
      <c r="AJ169">
        <v>169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</row>
    <row r="170" spans="1:44" x14ac:dyDescent="0.2">
      <c r="A170">
        <f>ROW(Source!A210)</f>
        <v>210</v>
      </c>
      <c r="B170">
        <v>32952991</v>
      </c>
      <c r="C170">
        <v>32952989</v>
      </c>
      <c r="D170">
        <v>31838589</v>
      </c>
      <c r="E170">
        <v>114</v>
      </c>
      <c r="F170">
        <v>1</v>
      </c>
      <c r="G170">
        <v>1</v>
      </c>
      <c r="H170">
        <v>1</v>
      </c>
      <c r="I170" t="s">
        <v>849</v>
      </c>
      <c r="J170" t="s">
        <v>3</v>
      </c>
      <c r="K170" t="s">
        <v>850</v>
      </c>
      <c r="L170">
        <v>1191</v>
      </c>
      <c r="N170">
        <v>1013</v>
      </c>
      <c r="O170" t="s">
        <v>848</v>
      </c>
      <c r="P170" t="s">
        <v>848</v>
      </c>
      <c r="Q170">
        <v>1</v>
      </c>
      <c r="X170">
        <v>0.02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1</v>
      </c>
      <c r="AE170">
        <v>2</v>
      </c>
      <c r="AF170" t="s">
        <v>3</v>
      </c>
      <c r="AG170">
        <v>0.02</v>
      </c>
      <c r="AH170">
        <v>2</v>
      </c>
      <c r="AI170">
        <v>32952991</v>
      </c>
      <c r="AJ170">
        <v>170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</row>
    <row r="171" spans="1:44" x14ac:dyDescent="0.2">
      <c r="A171">
        <f>ROW(Source!A210)</f>
        <v>210</v>
      </c>
      <c r="B171">
        <v>32952992</v>
      </c>
      <c r="C171">
        <v>32952989</v>
      </c>
      <c r="D171">
        <v>31966583</v>
      </c>
      <c r="E171">
        <v>1</v>
      </c>
      <c r="F171">
        <v>1</v>
      </c>
      <c r="G171">
        <v>1</v>
      </c>
      <c r="H171">
        <v>2</v>
      </c>
      <c r="I171" t="s">
        <v>975</v>
      </c>
      <c r="J171" t="s">
        <v>976</v>
      </c>
      <c r="K171" t="s">
        <v>977</v>
      </c>
      <c r="L171">
        <v>1368</v>
      </c>
      <c r="N171">
        <v>1011</v>
      </c>
      <c r="O171" t="s">
        <v>854</v>
      </c>
      <c r="P171" t="s">
        <v>854</v>
      </c>
      <c r="Q171">
        <v>1</v>
      </c>
      <c r="X171">
        <v>1.27</v>
      </c>
      <c r="Y171">
        <v>0</v>
      </c>
      <c r="Z171">
        <v>14.13</v>
      </c>
      <c r="AA171">
        <v>0</v>
      </c>
      <c r="AB171">
        <v>0</v>
      </c>
      <c r="AC171">
        <v>0</v>
      </c>
      <c r="AD171">
        <v>1</v>
      </c>
      <c r="AE171">
        <v>0</v>
      </c>
      <c r="AF171" t="s">
        <v>3</v>
      </c>
      <c r="AG171">
        <v>1.27</v>
      </c>
      <c r="AH171">
        <v>2</v>
      </c>
      <c r="AI171">
        <v>32952992</v>
      </c>
      <c r="AJ171">
        <v>171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</row>
    <row r="172" spans="1:44" x14ac:dyDescent="0.2">
      <c r="A172">
        <f>ROW(Source!A210)</f>
        <v>210</v>
      </c>
      <c r="B172">
        <v>32952993</v>
      </c>
      <c r="C172">
        <v>32952989</v>
      </c>
      <c r="D172">
        <v>31966811</v>
      </c>
      <c r="E172">
        <v>1</v>
      </c>
      <c r="F172">
        <v>1</v>
      </c>
      <c r="G172">
        <v>1</v>
      </c>
      <c r="H172">
        <v>2</v>
      </c>
      <c r="I172" t="s">
        <v>858</v>
      </c>
      <c r="J172" t="s">
        <v>859</v>
      </c>
      <c r="K172" t="s">
        <v>860</v>
      </c>
      <c r="L172">
        <v>1368</v>
      </c>
      <c r="N172">
        <v>1011</v>
      </c>
      <c r="O172" t="s">
        <v>854</v>
      </c>
      <c r="P172" t="s">
        <v>854</v>
      </c>
      <c r="Q172">
        <v>1</v>
      </c>
      <c r="X172">
        <v>0.02</v>
      </c>
      <c r="Y172">
        <v>0</v>
      </c>
      <c r="Z172">
        <v>605.36</v>
      </c>
      <c r="AA172">
        <v>502.98</v>
      </c>
      <c r="AB172">
        <v>0</v>
      </c>
      <c r="AC172">
        <v>0</v>
      </c>
      <c r="AD172">
        <v>1</v>
      </c>
      <c r="AE172">
        <v>0</v>
      </c>
      <c r="AF172" t="s">
        <v>3</v>
      </c>
      <c r="AG172">
        <v>0.02</v>
      </c>
      <c r="AH172">
        <v>2</v>
      </c>
      <c r="AI172">
        <v>32952993</v>
      </c>
      <c r="AJ172">
        <v>172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</row>
    <row r="173" spans="1:44" x14ac:dyDescent="0.2">
      <c r="A173">
        <f>ROW(Source!A210)</f>
        <v>210</v>
      </c>
      <c r="B173">
        <v>32952994</v>
      </c>
      <c r="C173">
        <v>32952989</v>
      </c>
      <c r="D173">
        <v>31910697</v>
      </c>
      <c r="E173">
        <v>1</v>
      </c>
      <c r="F173">
        <v>1</v>
      </c>
      <c r="G173">
        <v>1</v>
      </c>
      <c r="H173">
        <v>3</v>
      </c>
      <c r="I173" t="s">
        <v>951</v>
      </c>
      <c r="J173" t="s">
        <v>952</v>
      </c>
      <c r="K173" t="s">
        <v>953</v>
      </c>
      <c r="L173">
        <v>1339</v>
      </c>
      <c r="N173">
        <v>1007</v>
      </c>
      <c r="O173" t="s">
        <v>639</v>
      </c>
      <c r="P173" t="s">
        <v>639</v>
      </c>
      <c r="Q173">
        <v>1</v>
      </c>
      <c r="X173">
        <v>0.29299999999999998</v>
      </c>
      <c r="Y173">
        <v>35.71</v>
      </c>
      <c r="Z173">
        <v>0</v>
      </c>
      <c r="AA173">
        <v>0</v>
      </c>
      <c r="AB173">
        <v>0</v>
      </c>
      <c r="AC173">
        <v>0</v>
      </c>
      <c r="AD173">
        <v>1</v>
      </c>
      <c r="AE173">
        <v>0</v>
      </c>
      <c r="AF173" t="s">
        <v>3</v>
      </c>
      <c r="AG173">
        <v>0.29299999999999998</v>
      </c>
      <c r="AH173">
        <v>2</v>
      </c>
      <c r="AI173">
        <v>32952994</v>
      </c>
      <c r="AJ173">
        <v>173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</row>
    <row r="174" spans="1:44" x14ac:dyDescent="0.2">
      <c r="A174">
        <f>ROW(Source!A210)</f>
        <v>210</v>
      </c>
      <c r="B174">
        <v>32952995</v>
      </c>
      <c r="C174">
        <v>32952989</v>
      </c>
      <c r="D174">
        <v>31910709</v>
      </c>
      <c r="E174">
        <v>1</v>
      </c>
      <c r="F174">
        <v>1</v>
      </c>
      <c r="G174">
        <v>1</v>
      </c>
      <c r="H174">
        <v>3</v>
      </c>
      <c r="I174" t="s">
        <v>865</v>
      </c>
      <c r="J174" t="s">
        <v>866</v>
      </c>
      <c r="K174" t="s">
        <v>867</v>
      </c>
      <c r="L174">
        <v>1383</v>
      </c>
      <c r="N174">
        <v>1013</v>
      </c>
      <c r="O174" t="s">
        <v>868</v>
      </c>
      <c r="P174" t="s">
        <v>868</v>
      </c>
      <c r="Q174">
        <v>1</v>
      </c>
      <c r="X174">
        <v>2.4828000000000001</v>
      </c>
      <c r="Y174">
        <v>6.38</v>
      </c>
      <c r="Z174">
        <v>0</v>
      </c>
      <c r="AA174">
        <v>0</v>
      </c>
      <c r="AB174">
        <v>0</v>
      </c>
      <c r="AC174">
        <v>0</v>
      </c>
      <c r="AD174">
        <v>1</v>
      </c>
      <c r="AE174">
        <v>0</v>
      </c>
      <c r="AF174" t="s">
        <v>3</v>
      </c>
      <c r="AG174">
        <v>2.4828000000000001</v>
      </c>
      <c r="AH174">
        <v>2</v>
      </c>
      <c r="AI174">
        <v>32952995</v>
      </c>
      <c r="AJ174">
        <v>174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</row>
    <row r="175" spans="1:44" x14ac:dyDescent="0.2">
      <c r="A175">
        <f>ROW(Source!A210)</f>
        <v>210</v>
      </c>
      <c r="B175">
        <v>32952996</v>
      </c>
      <c r="C175">
        <v>32952989</v>
      </c>
      <c r="D175">
        <v>31912355</v>
      </c>
      <c r="E175">
        <v>1</v>
      </c>
      <c r="F175">
        <v>1</v>
      </c>
      <c r="G175">
        <v>1</v>
      </c>
      <c r="H175">
        <v>3</v>
      </c>
      <c r="I175" t="s">
        <v>978</v>
      </c>
      <c r="J175" t="s">
        <v>979</v>
      </c>
      <c r="K175" t="s">
        <v>980</v>
      </c>
      <c r="L175">
        <v>1407</v>
      </c>
      <c r="N175">
        <v>1013</v>
      </c>
      <c r="O175" t="s">
        <v>981</v>
      </c>
      <c r="P175" t="s">
        <v>981</v>
      </c>
      <c r="Q175">
        <v>1</v>
      </c>
      <c r="X175">
        <v>0.16700000000000001</v>
      </c>
      <c r="Y175">
        <v>584.14</v>
      </c>
      <c r="Z175">
        <v>0</v>
      </c>
      <c r="AA175">
        <v>0</v>
      </c>
      <c r="AB175">
        <v>0</v>
      </c>
      <c r="AC175">
        <v>0</v>
      </c>
      <c r="AD175">
        <v>1</v>
      </c>
      <c r="AE175">
        <v>0</v>
      </c>
      <c r="AF175" t="s">
        <v>3</v>
      </c>
      <c r="AG175">
        <v>0.16700000000000001</v>
      </c>
      <c r="AH175">
        <v>2</v>
      </c>
      <c r="AI175">
        <v>32952996</v>
      </c>
      <c r="AJ175">
        <v>175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</row>
    <row r="176" spans="1:44" x14ac:dyDescent="0.2">
      <c r="A176">
        <f>ROW(Source!A210)</f>
        <v>210</v>
      </c>
      <c r="B176">
        <v>32952997</v>
      </c>
      <c r="C176">
        <v>32952989</v>
      </c>
      <c r="D176">
        <v>31912497</v>
      </c>
      <c r="E176">
        <v>1</v>
      </c>
      <c r="F176">
        <v>1</v>
      </c>
      <c r="G176">
        <v>1</v>
      </c>
      <c r="H176">
        <v>3</v>
      </c>
      <c r="I176" t="s">
        <v>982</v>
      </c>
      <c r="J176" t="s">
        <v>983</v>
      </c>
      <c r="K176" t="s">
        <v>984</v>
      </c>
      <c r="L176">
        <v>1348</v>
      </c>
      <c r="N176">
        <v>1009</v>
      </c>
      <c r="O176" t="s">
        <v>33</v>
      </c>
      <c r="P176" t="s">
        <v>33</v>
      </c>
      <c r="Q176">
        <v>1000</v>
      </c>
      <c r="X176">
        <v>3.1700000000000001E-3</v>
      </c>
      <c r="Y176">
        <v>150361.35999999999</v>
      </c>
      <c r="Z176">
        <v>0</v>
      </c>
      <c r="AA176">
        <v>0</v>
      </c>
      <c r="AB176">
        <v>0</v>
      </c>
      <c r="AC176">
        <v>0</v>
      </c>
      <c r="AD176">
        <v>1</v>
      </c>
      <c r="AE176">
        <v>0</v>
      </c>
      <c r="AF176" t="s">
        <v>3</v>
      </c>
      <c r="AG176">
        <v>3.1700000000000001E-3</v>
      </c>
      <c r="AH176">
        <v>2</v>
      </c>
      <c r="AI176">
        <v>32952997</v>
      </c>
      <c r="AJ176">
        <v>176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</row>
    <row r="177" spans="1:44" x14ac:dyDescent="0.2">
      <c r="A177">
        <f>ROW(Source!A210)</f>
        <v>210</v>
      </c>
      <c r="B177">
        <v>32952998</v>
      </c>
      <c r="C177">
        <v>32952989</v>
      </c>
      <c r="D177">
        <v>31839350</v>
      </c>
      <c r="E177">
        <v>114</v>
      </c>
      <c r="F177">
        <v>1</v>
      </c>
      <c r="G177">
        <v>1</v>
      </c>
      <c r="H177">
        <v>3</v>
      </c>
      <c r="I177" t="s">
        <v>368</v>
      </c>
      <c r="J177" t="s">
        <v>3</v>
      </c>
      <c r="K177" t="s">
        <v>369</v>
      </c>
      <c r="L177">
        <v>1371</v>
      </c>
      <c r="N177">
        <v>1013</v>
      </c>
      <c r="O177" t="s">
        <v>370</v>
      </c>
      <c r="P177" t="s">
        <v>370</v>
      </c>
      <c r="Q177">
        <v>1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1</v>
      </c>
      <c r="AD177">
        <v>0</v>
      </c>
      <c r="AE177">
        <v>0</v>
      </c>
      <c r="AF177" t="s">
        <v>3</v>
      </c>
      <c r="AG177">
        <v>0</v>
      </c>
      <c r="AH177">
        <v>2</v>
      </c>
      <c r="AI177">
        <v>32952998</v>
      </c>
      <c r="AJ177">
        <v>177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</row>
    <row r="178" spans="1:44" x14ac:dyDescent="0.2">
      <c r="A178">
        <f>ROW(Source!A210)</f>
        <v>210</v>
      </c>
      <c r="B178">
        <v>32952999</v>
      </c>
      <c r="C178">
        <v>32952989</v>
      </c>
      <c r="D178">
        <v>31842667</v>
      </c>
      <c r="E178">
        <v>114</v>
      </c>
      <c r="F178">
        <v>1</v>
      </c>
      <c r="G178">
        <v>1</v>
      </c>
      <c r="H178">
        <v>3</v>
      </c>
      <c r="I178" t="s">
        <v>372</v>
      </c>
      <c r="J178" t="s">
        <v>3</v>
      </c>
      <c r="K178" t="s">
        <v>373</v>
      </c>
      <c r="L178">
        <v>1371</v>
      </c>
      <c r="N178">
        <v>1013</v>
      </c>
      <c r="O178" t="s">
        <v>370</v>
      </c>
      <c r="P178" t="s">
        <v>370</v>
      </c>
      <c r="Q178">
        <v>1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1</v>
      </c>
      <c r="AD178">
        <v>0</v>
      </c>
      <c r="AE178">
        <v>0</v>
      </c>
      <c r="AF178" t="s">
        <v>3</v>
      </c>
      <c r="AG178">
        <v>0</v>
      </c>
      <c r="AH178">
        <v>2</v>
      </c>
      <c r="AI178">
        <v>32952999</v>
      </c>
      <c r="AJ178">
        <v>178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</row>
    <row r="179" spans="1:44" x14ac:dyDescent="0.2">
      <c r="A179">
        <f>ROW(Source!A210)</f>
        <v>210</v>
      </c>
      <c r="B179">
        <v>32953000</v>
      </c>
      <c r="C179">
        <v>32952989</v>
      </c>
      <c r="D179">
        <v>31843818</v>
      </c>
      <c r="E179">
        <v>114</v>
      </c>
      <c r="F179">
        <v>1</v>
      </c>
      <c r="G179">
        <v>1</v>
      </c>
      <c r="H179">
        <v>3</v>
      </c>
      <c r="I179" t="s">
        <v>375</v>
      </c>
      <c r="J179" t="s">
        <v>3</v>
      </c>
      <c r="K179" t="s">
        <v>376</v>
      </c>
      <c r="L179">
        <v>1455</v>
      </c>
      <c r="N179">
        <v>1013</v>
      </c>
      <c r="O179" t="s">
        <v>377</v>
      </c>
      <c r="P179" t="s">
        <v>377</v>
      </c>
      <c r="Q179">
        <v>1</v>
      </c>
      <c r="X179">
        <v>16.7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 t="s">
        <v>3</v>
      </c>
      <c r="AG179">
        <v>16.7</v>
      </c>
      <c r="AH179">
        <v>2</v>
      </c>
      <c r="AI179">
        <v>32953000</v>
      </c>
      <c r="AJ179">
        <v>179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</row>
    <row r="180" spans="1:44" x14ac:dyDescent="0.2">
      <c r="A180">
        <f>ROW(Source!A210)</f>
        <v>210</v>
      </c>
      <c r="B180">
        <v>32953001</v>
      </c>
      <c r="C180">
        <v>32952989</v>
      </c>
      <c r="D180">
        <v>31843909</v>
      </c>
      <c r="E180">
        <v>114</v>
      </c>
      <c r="F180">
        <v>1</v>
      </c>
      <c r="G180">
        <v>1</v>
      </c>
      <c r="H180">
        <v>3</v>
      </c>
      <c r="I180" t="s">
        <v>379</v>
      </c>
      <c r="J180" t="s">
        <v>3</v>
      </c>
      <c r="K180" t="s">
        <v>380</v>
      </c>
      <c r="L180">
        <v>1301</v>
      </c>
      <c r="N180">
        <v>1003</v>
      </c>
      <c r="O180" t="s">
        <v>87</v>
      </c>
      <c r="P180" t="s">
        <v>87</v>
      </c>
      <c r="Q180">
        <v>1</v>
      </c>
      <c r="X180">
        <v>102.5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 t="s">
        <v>3</v>
      </c>
      <c r="AG180">
        <v>102.5</v>
      </c>
      <c r="AH180">
        <v>2</v>
      </c>
      <c r="AI180">
        <v>32953001</v>
      </c>
      <c r="AJ180">
        <v>180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</row>
    <row r="181" spans="1:44" x14ac:dyDescent="0.2">
      <c r="A181">
        <f>ROW(Source!A210)</f>
        <v>210</v>
      </c>
      <c r="B181">
        <v>32953002</v>
      </c>
      <c r="C181">
        <v>32952989</v>
      </c>
      <c r="D181">
        <v>31844022</v>
      </c>
      <c r="E181">
        <v>114</v>
      </c>
      <c r="F181">
        <v>1</v>
      </c>
      <c r="G181">
        <v>1</v>
      </c>
      <c r="H181">
        <v>3</v>
      </c>
      <c r="I181" t="s">
        <v>382</v>
      </c>
      <c r="J181" t="s">
        <v>3</v>
      </c>
      <c r="K181" t="s">
        <v>383</v>
      </c>
      <c r="L181">
        <v>1371</v>
      </c>
      <c r="N181">
        <v>1013</v>
      </c>
      <c r="O181" t="s">
        <v>370</v>
      </c>
      <c r="P181" t="s">
        <v>370</v>
      </c>
      <c r="Q181">
        <v>1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1</v>
      </c>
      <c r="AD181">
        <v>0</v>
      </c>
      <c r="AE181">
        <v>0</v>
      </c>
      <c r="AF181" t="s">
        <v>3</v>
      </c>
      <c r="AG181">
        <v>0</v>
      </c>
      <c r="AH181">
        <v>2</v>
      </c>
      <c r="AI181">
        <v>32953002</v>
      </c>
      <c r="AJ181">
        <v>181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</row>
    <row r="182" spans="1:44" x14ac:dyDescent="0.2">
      <c r="A182">
        <f>ROW(Source!A216)</f>
        <v>216</v>
      </c>
      <c r="B182">
        <v>32953009</v>
      </c>
      <c r="C182">
        <v>32953008</v>
      </c>
      <c r="D182">
        <v>31838409</v>
      </c>
      <c r="E182">
        <v>114</v>
      </c>
      <c r="F182">
        <v>1</v>
      </c>
      <c r="G182">
        <v>1</v>
      </c>
      <c r="H182">
        <v>1</v>
      </c>
      <c r="I182" t="s">
        <v>942</v>
      </c>
      <c r="J182" t="s">
        <v>3</v>
      </c>
      <c r="K182" t="s">
        <v>943</v>
      </c>
      <c r="L182">
        <v>1191</v>
      </c>
      <c r="N182">
        <v>1013</v>
      </c>
      <c r="O182" t="s">
        <v>848</v>
      </c>
      <c r="P182" t="s">
        <v>848</v>
      </c>
      <c r="Q182">
        <v>1</v>
      </c>
      <c r="X182">
        <v>13.18</v>
      </c>
      <c r="Y182">
        <v>0</v>
      </c>
      <c r="Z182">
        <v>0</v>
      </c>
      <c r="AA182">
        <v>0</v>
      </c>
      <c r="AB182">
        <v>491.72</v>
      </c>
      <c r="AC182">
        <v>0</v>
      </c>
      <c r="AD182">
        <v>1</v>
      </c>
      <c r="AE182">
        <v>1</v>
      </c>
      <c r="AF182" t="s">
        <v>39</v>
      </c>
      <c r="AG182">
        <v>15.156999999999998</v>
      </c>
      <c r="AH182">
        <v>2</v>
      </c>
      <c r="AI182">
        <v>32953009</v>
      </c>
      <c r="AJ182">
        <v>182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</row>
    <row r="183" spans="1:44" x14ac:dyDescent="0.2">
      <c r="A183">
        <f>ROW(Source!A216)</f>
        <v>216</v>
      </c>
      <c r="B183">
        <v>32953010</v>
      </c>
      <c r="C183">
        <v>32953008</v>
      </c>
      <c r="D183">
        <v>31838589</v>
      </c>
      <c r="E183">
        <v>114</v>
      </c>
      <c r="F183">
        <v>1</v>
      </c>
      <c r="G183">
        <v>1</v>
      </c>
      <c r="H183">
        <v>1</v>
      </c>
      <c r="I183" t="s">
        <v>849</v>
      </c>
      <c r="J183" t="s">
        <v>3</v>
      </c>
      <c r="K183" t="s">
        <v>850</v>
      </c>
      <c r="L183">
        <v>1191</v>
      </c>
      <c r="N183">
        <v>1013</v>
      </c>
      <c r="O183" t="s">
        <v>848</v>
      </c>
      <c r="P183" t="s">
        <v>848</v>
      </c>
      <c r="Q183">
        <v>1</v>
      </c>
      <c r="X183">
        <v>0.04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1</v>
      </c>
      <c r="AE183">
        <v>2</v>
      </c>
      <c r="AF183" t="s">
        <v>38</v>
      </c>
      <c r="AG183">
        <v>0.05</v>
      </c>
      <c r="AH183">
        <v>2</v>
      </c>
      <c r="AI183">
        <v>32953010</v>
      </c>
      <c r="AJ183">
        <v>183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</row>
    <row r="184" spans="1:44" x14ac:dyDescent="0.2">
      <c r="A184">
        <f>ROW(Source!A216)</f>
        <v>216</v>
      </c>
      <c r="B184">
        <v>32953011</v>
      </c>
      <c r="C184">
        <v>32953008</v>
      </c>
      <c r="D184">
        <v>31965864</v>
      </c>
      <c r="E184">
        <v>1</v>
      </c>
      <c r="F184">
        <v>1</v>
      </c>
      <c r="G184">
        <v>1</v>
      </c>
      <c r="H184">
        <v>2</v>
      </c>
      <c r="I184" t="s">
        <v>930</v>
      </c>
      <c r="J184" t="s">
        <v>931</v>
      </c>
      <c r="K184" t="s">
        <v>932</v>
      </c>
      <c r="L184">
        <v>1368</v>
      </c>
      <c r="N184">
        <v>1011</v>
      </c>
      <c r="O184" t="s">
        <v>854</v>
      </c>
      <c r="P184" t="s">
        <v>854</v>
      </c>
      <c r="Q184">
        <v>1</v>
      </c>
      <c r="X184">
        <v>0.01</v>
      </c>
      <c r="Y184">
        <v>0</v>
      </c>
      <c r="Z184">
        <v>622.62</v>
      </c>
      <c r="AA184">
        <v>675.65</v>
      </c>
      <c r="AB184">
        <v>0</v>
      </c>
      <c r="AC184">
        <v>0</v>
      </c>
      <c r="AD184">
        <v>1</v>
      </c>
      <c r="AE184">
        <v>0</v>
      </c>
      <c r="AF184" t="s">
        <v>38</v>
      </c>
      <c r="AG184">
        <v>1.2500000000000001E-2</v>
      </c>
      <c r="AH184">
        <v>2</v>
      </c>
      <c r="AI184">
        <v>32953011</v>
      </c>
      <c r="AJ184">
        <v>184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</row>
    <row r="185" spans="1:44" x14ac:dyDescent="0.2">
      <c r="A185">
        <f>ROW(Source!A216)</f>
        <v>216</v>
      </c>
      <c r="B185">
        <v>32953012</v>
      </c>
      <c r="C185">
        <v>32953008</v>
      </c>
      <c r="D185">
        <v>31966583</v>
      </c>
      <c r="E185">
        <v>1</v>
      </c>
      <c r="F185">
        <v>1</v>
      </c>
      <c r="G185">
        <v>1</v>
      </c>
      <c r="H185">
        <v>2</v>
      </c>
      <c r="I185" t="s">
        <v>975</v>
      </c>
      <c r="J185" t="s">
        <v>976</v>
      </c>
      <c r="K185" t="s">
        <v>977</v>
      </c>
      <c r="L185">
        <v>1368</v>
      </c>
      <c r="N185">
        <v>1011</v>
      </c>
      <c r="O185" t="s">
        <v>854</v>
      </c>
      <c r="P185" t="s">
        <v>854</v>
      </c>
      <c r="Q185">
        <v>1</v>
      </c>
      <c r="X185">
        <v>1.27</v>
      </c>
      <c r="Y185">
        <v>0</v>
      </c>
      <c r="Z185">
        <v>14.13</v>
      </c>
      <c r="AA185">
        <v>0</v>
      </c>
      <c r="AB185">
        <v>0</v>
      </c>
      <c r="AC185">
        <v>0</v>
      </c>
      <c r="AD185">
        <v>1</v>
      </c>
      <c r="AE185">
        <v>0</v>
      </c>
      <c r="AF185" t="s">
        <v>38</v>
      </c>
      <c r="AG185">
        <v>1.5874999999999999</v>
      </c>
      <c r="AH185">
        <v>2</v>
      </c>
      <c r="AI185">
        <v>32953012</v>
      </c>
      <c r="AJ185">
        <v>185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</row>
    <row r="186" spans="1:44" x14ac:dyDescent="0.2">
      <c r="A186">
        <f>ROW(Source!A216)</f>
        <v>216</v>
      </c>
      <c r="B186">
        <v>32953013</v>
      </c>
      <c r="C186">
        <v>32953008</v>
      </c>
      <c r="D186">
        <v>31966811</v>
      </c>
      <c r="E186">
        <v>1</v>
      </c>
      <c r="F186">
        <v>1</v>
      </c>
      <c r="G186">
        <v>1</v>
      </c>
      <c r="H186">
        <v>2</v>
      </c>
      <c r="I186" t="s">
        <v>858</v>
      </c>
      <c r="J186" t="s">
        <v>859</v>
      </c>
      <c r="K186" t="s">
        <v>860</v>
      </c>
      <c r="L186">
        <v>1368</v>
      </c>
      <c r="N186">
        <v>1011</v>
      </c>
      <c r="O186" t="s">
        <v>854</v>
      </c>
      <c r="P186" t="s">
        <v>854</v>
      </c>
      <c r="Q186">
        <v>1</v>
      </c>
      <c r="X186">
        <v>0.03</v>
      </c>
      <c r="Y186">
        <v>0</v>
      </c>
      <c r="Z186">
        <v>605.36</v>
      </c>
      <c r="AA186">
        <v>502.98</v>
      </c>
      <c r="AB186">
        <v>0</v>
      </c>
      <c r="AC186">
        <v>0</v>
      </c>
      <c r="AD186">
        <v>1</v>
      </c>
      <c r="AE186">
        <v>0</v>
      </c>
      <c r="AF186" t="s">
        <v>38</v>
      </c>
      <c r="AG186">
        <v>3.7499999999999999E-2</v>
      </c>
      <c r="AH186">
        <v>2</v>
      </c>
      <c r="AI186">
        <v>32953013</v>
      </c>
      <c r="AJ186">
        <v>186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</row>
    <row r="187" spans="1:44" x14ac:dyDescent="0.2">
      <c r="A187">
        <f>ROW(Source!A216)</f>
        <v>216</v>
      </c>
      <c r="B187">
        <v>32953014</v>
      </c>
      <c r="C187">
        <v>32953008</v>
      </c>
      <c r="D187">
        <v>31910697</v>
      </c>
      <c r="E187">
        <v>1</v>
      </c>
      <c r="F187">
        <v>1</v>
      </c>
      <c r="G187">
        <v>1</v>
      </c>
      <c r="H187">
        <v>3</v>
      </c>
      <c r="I187" t="s">
        <v>951</v>
      </c>
      <c r="J187" t="s">
        <v>952</v>
      </c>
      <c r="K187" t="s">
        <v>953</v>
      </c>
      <c r="L187">
        <v>1339</v>
      </c>
      <c r="N187">
        <v>1007</v>
      </c>
      <c r="O187" t="s">
        <v>639</v>
      </c>
      <c r="P187" t="s">
        <v>639</v>
      </c>
      <c r="Q187">
        <v>1</v>
      </c>
      <c r="X187">
        <v>0.45779999999999998</v>
      </c>
      <c r="Y187">
        <v>35.71</v>
      </c>
      <c r="Z187">
        <v>0</v>
      </c>
      <c r="AA187">
        <v>0</v>
      </c>
      <c r="AB187">
        <v>0</v>
      </c>
      <c r="AC187">
        <v>0</v>
      </c>
      <c r="AD187">
        <v>1</v>
      </c>
      <c r="AE187">
        <v>0</v>
      </c>
      <c r="AF187" t="s">
        <v>3</v>
      </c>
      <c r="AG187">
        <v>0.45779999999999998</v>
      </c>
      <c r="AH187">
        <v>2</v>
      </c>
      <c r="AI187">
        <v>32953014</v>
      </c>
      <c r="AJ187">
        <v>187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</row>
    <row r="188" spans="1:44" x14ac:dyDescent="0.2">
      <c r="A188">
        <f>ROW(Source!A216)</f>
        <v>216</v>
      </c>
      <c r="B188">
        <v>32953015</v>
      </c>
      <c r="C188">
        <v>32953008</v>
      </c>
      <c r="D188">
        <v>31910709</v>
      </c>
      <c r="E188">
        <v>1</v>
      </c>
      <c r="F188">
        <v>1</v>
      </c>
      <c r="G188">
        <v>1</v>
      </c>
      <c r="H188">
        <v>3</v>
      </c>
      <c r="I188" t="s">
        <v>865</v>
      </c>
      <c r="J188" t="s">
        <v>866</v>
      </c>
      <c r="K188" t="s">
        <v>867</v>
      </c>
      <c r="L188">
        <v>1383</v>
      </c>
      <c r="N188">
        <v>1013</v>
      </c>
      <c r="O188" t="s">
        <v>868</v>
      </c>
      <c r="P188" t="s">
        <v>868</v>
      </c>
      <c r="Q188">
        <v>1</v>
      </c>
      <c r="X188">
        <v>2.3159999999999998</v>
      </c>
      <c r="Y188">
        <v>6.38</v>
      </c>
      <c r="Z188">
        <v>0</v>
      </c>
      <c r="AA188">
        <v>0</v>
      </c>
      <c r="AB188">
        <v>0</v>
      </c>
      <c r="AC188">
        <v>0</v>
      </c>
      <c r="AD188">
        <v>1</v>
      </c>
      <c r="AE188">
        <v>0</v>
      </c>
      <c r="AF188" t="s">
        <v>3</v>
      </c>
      <c r="AG188">
        <v>2.3159999999999998</v>
      </c>
      <c r="AH188">
        <v>2</v>
      </c>
      <c r="AI188">
        <v>32953015</v>
      </c>
      <c r="AJ188">
        <v>188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</row>
    <row r="189" spans="1:44" x14ac:dyDescent="0.2">
      <c r="A189">
        <f>ROW(Source!A216)</f>
        <v>216</v>
      </c>
      <c r="B189">
        <v>32953016</v>
      </c>
      <c r="C189">
        <v>32953008</v>
      </c>
      <c r="D189">
        <v>31912355</v>
      </c>
      <c r="E189">
        <v>1</v>
      </c>
      <c r="F189">
        <v>1</v>
      </c>
      <c r="G189">
        <v>1</v>
      </c>
      <c r="H189">
        <v>3</v>
      </c>
      <c r="I189" t="s">
        <v>978</v>
      </c>
      <c r="J189" t="s">
        <v>979</v>
      </c>
      <c r="K189" t="s">
        <v>980</v>
      </c>
      <c r="L189">
        <v>1407</v>
      </c>
      <c r="N189">
        <v>1013</v>
      </c>
      <c r="O189" t="s">
        <v>981</v>
      </c>
      <c r="P189" t="s">
        <v>981</v>
      </c>
      <c r="Q189">
        <v>1</v>
      </c>
      <c r="X189">
        <v>0.14299999999999999</v>
      </c>
      <c r="Y189">
        <v>584.14</v>
      </c>
      <c r="Z189">
        <v>0</v>
      </c>
      <c r="AA189">
        <v>0</v>
      </c>
      <c r="AB189">
        <v>0</v>
      </c>
      <c r="AC189">
        <v>0</v>
      </c>
      <c r="AD189">
        <v>1</v>
      </c>
      <c r="AE189">
        <v>0</v>
      </c>
      <c r="AF189" t="s">
        <v>3</v>
      </c>
      <c r="AG189">
        <v>0.14299999999999999</v>
      </c>
      <c r="AH189">
        <v>2</v>
      </c>
      <c r="AI189">
        <v>32953016</v>
      </c>
      <c r="AJ189">
        <v>189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</row>
    <row r="190" spans="1:44" x14ac:dyDescent="0.2">
      <c r="A190">
        <f>ROW(Source!A216)</f>
        <v>216</v>
      </c>
      <c r="B190">
        <v>32953017</v>
      </c>
      <c r="C190">
        <v>32953008</v>
      </c>
      <c r="D190">
        <v>31912497</v>
      </c>
      <c r="E190">
        <v>1</v>
      </c>
      <c r="F190">
        <v>1</v>
      </c>
      <c r="G190">
        <v>1</v>
      </c>
      <c r="H190">
        <v>3</v>
      </c>
      <c r="I190" t="s">
        <v>982</v>
      </c>
      <c r="J190" t="s">
        <v>983</v>
      </c>
      <c r="K190" t="s">
        <v>984</v>
      </c>
      <c r="L190">
        <v>1348</v>
      </c>
      <c r="N190">
        <v>1009</v>
      </c>
      <c r="O190" t="s">
        <v>33</v>
      </c>
      <c r="P190" t="s">
        <v>33</v>
      </c>
      <c r="Q190">
        <v>1000</v>
      </c>
      <c r="X190">
        <v>2.7200000000000002E-3</v>
      </c>
      <c r="Y190">
        <v>150361.35999999999</v>
      </c>
      <c r="Z190">
        <v>0</v>
      </c>
      <c r="AA190">
        <v>0</v>
      </c>
      <c r="AB190">
        <v>0</v>
      </c>
      <c r="AC190">
        <v>0</v>
      </c>
      <c r="AD190">
        <v>1</v>
      </c>
      <c r="AE190">
        <v>0</v>
      </c>
      <c r="AF190" t="s">
        <v>3</v>
      </c>
      <c r="AG190">
        <v>2.7200000000000002E-3</v>
      </c>
      <c r="AH190">
        <v>2</v>
      </c>
      <c r="AI190">
        <v>32953017</v>
      </c>
      <c r="AJ190">
        <v>190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</row>
    <row r="191" spans="1:44" x14ac:dyDescent="0.2">
      <c r="A191">
        <f>ROW(Source!A216)</f>
        <v>216</v>
      </c>
      <c r="B191">
        <v>32953018</v>
      </c>
      <c r="C191">
        <v>32953008</v>
      </c>
      <c r="D191">
        <v>31839350</v>
      </c>
      <c r="E191">
        <v>114</v>
      </c>
      <c r="F191">
        <v>1</v>
      </c>
      <c r="G191">
        <v>1</v>
      </c>
      <c r="H191">
        <v>3</v>
      </c>
      <c r="I191" t="s">
        <v>368</v>
      </c>
      <c r="J191" t="s">
        <v>3</v>
      </c>
      <c r="K191" t="s">
        <v>369</v>
      </c>
      <c r="L191">
        <v>1371</v>
      </c>
      <c r="N191">
        <v>1013</v>
      </c>
      <c r="O191" t="s">
        <v>370</v>
      </c>
      <c r="P191" t="s">
        <v>370</v>
      </c>
      <c r="Q191">
        <v>1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1</v>
      </c>
      <c r="AD191">
        <v>0</v>
      </c>
      <c r="AE191">
        <v>0</v>
      </c>
      <c r="AF191" t="s">
        <v>3</v>
      </c>
      <c r="AG191">
        <v>0</v>
      </c>
      <c r="AH191">
        <v>2</v>
      </c>
      <c r="AI191">
        <v>32953018</v>
      </c>
      <c r="AJ191">
        <v>191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</row>
    <row r="192" spans="1:44" x14ac:dyDescent="0.2">
      <c r="A192">
        <f>ROW(Source!A216)</f>
        <v>216</v>
      </c>
      <c r="B192">
        <v>32953019</v>
      </c>
      <c r="C192">
        <v>32953008</v>
      </c>
      <c r="D192">
        <v>31842667</v>
      </c>
      <c r="E192">
        <v>114</v>
      </c>
      <c r="F192">
        <v>1</v>
      </c>
      <c r="G192">
        <v>1</v>
      </c>
      <c r="H192">
        <v>3</v>
      </c>
      <c r="I192" t="s">
        <v>372</v>
      </c>
      <c r="J192" t="s">
        <v>3</v>
      </c>
      <c r="K192" t="s">
        <v>373</v>
      </c>
      <c r="L192">
        <v>1371</v>
      </c>
      <c r="N192">
        <v>1013</v>
      </c>
      <c r="O192" t="s">
        <v>370</v>
      </c>
      <c r="P192" t="s">
        <v>370</v>
      </c>
      <c r="Q192">
        <v>1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1</v>
      </c>
      <c r="AD192">
        <v>0</v>
      </c>
      <c r="AE192">
        <v>0</v>
      </c>
      <c r="AF192" t="s">
        <v>3</v>
      </c>
      <c r="AG192">
        <v>0</v>
      </c>
      <c r="AH192">
        <v>2</v>
      </c>
      <c r="AI192">
        <v>32953019</v>
      </c>
      <c r="AJ192">
        <v>192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</row>
    <row r="193" spans="1:44" x14ac:dyDescent="0.2">
      <c r="A193">
        <f>ROW(Source!A216)</f>
        <v>216</v>
      </c>
      <c r="B193">
        <v>32953020</v>
      </c>
      <c r="C193">
        <v>32953008</v>
      </c>
      <c r="D193">
        <v>31843818</v>
      </c>
      <c r="E193">
        <v>114</v>
      </c>
      <c r="F193">
        <v>1</v>
      </c>
      <c r="G193">
        <v>1</v>
      </c>
      <c r="H193">
        <v>3</v>
      </c>
      <c r="I193" t="s">
        <v>375</v>
      </c>
      <c r="J193" t="s">
        <v>3</v>
      </c>
      <c r="K193" t="s">
        <v>376</v>
      </c>
      <c r="L193">
        <v>1455</v>
      </c>
      <c r="N193">
        <v>1013</v>
      </c>
      <c r="O193" t="s">
        <v>377</v>
      </c>
      <c r="P193" t="s">
        <v>377</v>
      </c>
      <c r="Q193">
        <v>1</v>
      </c>
      <c r="X193">
        <v>14.3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 t="s">
        <v>3</v>
      </c>
      <c r="AG193">
        <v>14.3</v>
      </c>
      <c r="AH193">
        <v>2</v>
      </c>
      <c r="AI193">
        <v>32953020</v>
      </c>
      <c r="AJ193">
        <v>193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</row>
    <row r="194" spans="1:44" x14ac:dyDescent="0.2">
      <c r="A194">
        <f>ROW(Source!A216)</f>
        <v>216</v>
      </c>
      <c r="B194">
        <v>32953021</v>
      </c>
      <c r="C194">
        <v>32953008</v>
      </c>
      <c r="D194">
        <v>31843909</v>
      </c>
      <c r="E194">
        <v>114</v>
      </c>
      <c r="F194">
        <v>1</v>
      </c>
      <c r="G194">
        <v>1</v>
      </c>
      <c r="H194">
        <v>3</v>
      </c>
      <c r="I194" t="s">
        <v>379</v>
      </c>
      <c r="J194" t="s">
        <v>3</v>
      </c>
      <c r="K194" t="s">
        <v>380</v>
      </c>
      <c r="L194">
        <v>1301</v>
      </c>
      <c r="N194">
        <v>1003</v>
      </c>
      <c r="O194" t="s">
        <v>87</v>
      </c>
      <c r="P194" t="s">
        <v>87</v>
      </c>
      <c r="Q194">
        <v>1</v>
      </c>
      <c r="X194">
        <v>102.5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 t="s">
        <v>3</v>
      </c>
      <c r="AG194">
        <v>102.5</v>
      </c>
      <c r="AH194">
        <v>2</v>
      </c>
      <c r="AI194">
        <v>32953021</v>
      </c>
      <c r="AJ194">
        <v>194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</row>
    <row r="195" spans="1:44" x14ac:dyDescent="0.2">
      <c r="A195">
        <f>ROW(Source!A216)</f>
        <v>216</v>
      </c>
      <c r="B195">
        <v>32953022</v>
      </c>
      <c r="C195">
        <v>32953008</v>
      </c>
      <c r="D195">
        <v>31844022</v>
      </c>
      <c r="E195">
        <v>114</v>
      </c>
      <c r="F195">
        <v>1</v>
      </c>
      <c r="G195">
        <v>1</v>
      </c>
      <c r="H195">
        <v>3</v>
      </c>
      <c r="I195" t="s">
        <v>382</v>
      </c>
      <c r="J195" t="s">
        <v>3</v>
      </c>
      <c r="K195" t="s">
        <v>383</v>
      </c>
      <c r="L195">
        <v>1371</v>
      </c>
      <c r="N195">
        <v>1013</v>
      </c>
      <c r="O195" t="s">
        <v>370</v>
      </c>
      <c r="P195" t="s">
        <v>370</v>
      </c>
      <c r="Q195">
        <v>1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1</v>
      </c>
      <c r="AD195">
        <v>0</v>
      </c>
      <c r="AE195">
        <v>0</v>
      </c>
      <c r="AF195" t="s">
        <v>3</v>
      </c>
      <c r="AG195">
        <v>0</v>
      </c>
      <c r="AH195">
        <v>2</v>
      </c>
      <c r="AI195">
        <v>32953022</v>
      </c>
      <c r="AJ195">
        <v>195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</row>
    <row r="196" spans="1:44" x14ac:dyDescent="0.2">
      <c r="A196">
        <f>ROW(Source!A227)</f>
        <v>227</v>
      </c>
      <c r="B196">
        <v>32953085</v>
      </c>
      <c r="C196">
        <v>32953084</v>
      </c>
      <c r="D196">
        <v>31838395</v>
      </c>
      <c r="E196">
        <v>114</v>
      </c>
      <c r="F196">
        <v>1</v>
      </c>
      <c r="G196">
        <v>1</v>
      </c>
      <c r="H196">
        <v>1</v>
      </c>
      <c r="I196" t="s">
        <v>883</v>
      </c>
      <c r="J196" t="s">
        <v>3</v>
      </c>
      <c r="K196" t="s">
        <v>884</v>
      </c>
      <c r="L196">
        <v>1191</v>
      </c>
      <c r="N196">
        <v>1013</v>
      </c>
      <c r="O196" t="s">
        <v>848</v>
      </c>
      <c r="P196" t="s">
        <v>848</v>
      </c>
      <c r="Q196">
        <v>1</v>
      </c>
      <c r="X196">
        <v>76.19</v>
      </c>
      <c r="Y196">
        <v>0</v>
      </c>
      <c r="Z196">
        <v>0</v>
      </c>
      <c r="AA196">
        <v>0</v>
      </c>
      <c r="AB196">
        <v>457.94</v>
      </c>
      <c r="AC196">
        <v>0</v>
      </c>
      <c r="AD196">
        <v>1</v>
      </c>
      <c r="AE196">
        <v>1</v>
      </c>
      <c r="AF196" t="s">
        <v>39</v>
      </c>
      <c r="AG196">
        <v>87.618499999999997</v>
      </c>
      <c r="AH196">
        <v>2</v>
      </c>
      <c r="AI196">
        <v>32953085</v>
      </c>
      <c r="AJ196">
        <v>196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</row>
    <row r="197" spans="1:44" x14ac:dyDescent="0.2">
      <c r="A197">
        <f>ROW(Source!A227)</f>
        <v>227</v>
      </c>
      <c r="B197">
        <v>32953086</v>
      </c>
      <c r="C197">
        <v>32953084</v>
      </c>
      <c r="D197">
        <v>31838589</v>
      </c>
      <c r="E197">
        <v>114</v>
      </c>
      <c r="F197">
        <v>1</v>
      </c>
      <c r="G197">
        <v>1</v>
      </c>
      <c r="H197">
        <v>1</v>
      </c>
      <c r="I197" t="s">
        <v>849</v>
      </c>
      <c r="J197" t="s">
        <v>3</v>
      </c>
      <c r="K197" t="s">
        <v>850</v>
      </c>
      <c r="L197">
        <v>1191</v>
      </c>
      <c r="N197">
        <v>1013</v>
      </c>
      <c r="O197" t="s">
        <v>848</v>
      </c>
      <c r="P197" t="s">
        <v>848</v>
      </c>
      <c r="Q197">
        <v>1</v>
      </c>
      <c r="X197">
        <v>1.37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1</v>
      </c>
      <c r="AE197">
        <v>2</v>
      </c>
      <c r="AF197" t="s">
        <v>38</v>
      </c>
      <c r="AG197">
        <v>1.7125000000000001</v>
      </c>
      <c r="AH197">
        <v>2</v>
      </c>
      <c r="AI197">
        <v>32953086</v>
      </c>
      <c r="AJ197">
        <v>197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</row>
    <row r="198" spans="1:44" x14ac:dyDescent="0.2">
      <c r="A198">
        <f>ROW(Source!A227)</f>
        <v>227</v>
      </c>
      <c r="B198">
        <v>32953087</v>
      </c>
      <c r="C198">
        <v>32953084</v>
      </c>
      <c r="D198">
        <v>31965916</v>
      </c>
      <c r="E198">
        <v>1</v>
      </c>
      <c r="F198">
        <v>1</v>
      </c>
      <c r="G198">
        <v>1</v>
      </c>
      <c r="H198">
        <v>2</v>
      </c>
      <c r="I198" t="s">
        <v>913</v>
      </c>
      <c r="J198" t="s">
        <v>914</v>
      </c>
      <c r="K198" t="s">
        <v>915</v>
      </c>
      <c r="L198">
        <v>1368</v>
      </c>
      <c r="N198">
        <v>1011</v>
      </c>
      <c r="O198" t="s">
        <v>854</v>
      </c>
      <c r="P198" t="s">
        <v>854</v>
      </c>
      <c r="Q198">
        <v>1</v>
      </c>
      <c r="X198">
        <v>0.57999999999999996</v>
      </c>
      <c r="Y198">
        <v>0</v>
      </c>
      <c r="Z198">
        <v>1613.51</v>
      </c>
      <c r="AA198">
        <v>675.65</v>
      </c>
      <c r="AB198">
        <v>0</v>
      </c>
      <c r="AC198">
        <v>0</v>
      </c>
      <c r="AD198">
        <v>1</v>
      </c>
      <c r="AE198">
        <v>0</v>
      </c>
      <c r="AF198" t="s">
        <v>38</v>
      </c>
      <c r="AG198">
        <v>0.72499999999999998</v>
      </c>
      <c r="AH198">
        <v>2</v>
      </c>
      <c r="AI198">
        <v>32953087</v>
      </c>
      <c r="AJ198">
        <v>198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</row>
    <row r="199" spans="1:44" x14ac:dyDescent="0.2">
      <c r="A199">
        <f>ROW(Source!A227)</f>
        <v>227</v>
      </c>
      <c r="B199">
        <v>32953088</v>
      </c>
      <c r="C199">
        <v>32953084</v>
      </c>
      <c r="D199">
        <v>31966102</v>
      </c>
      <c r="E199">
        <v>1</v>
      </c>
      <c r="F199">
        <v>1</v>
      </c>
      <c r="G199">
        <v>1</v>
      </c>
      <c r="H199">
        <v>2</v>
      </c>
      <c r="I199" t="s">
        <v>851</v>
      </c>
      <c r="J199" t="s">
        <v>852</v>
      </c>
      <c r="K199" t="s">
        <v>853</v>
      </c>
      <c r="L199">
        <v>1368</v>
      </c>
      <c r="N199">
        <v>1011</v>
      </c>
      <c r="O199" t="s">
        <v>854</v>
      </c>
      <c r="P199" t="s">
        <v>854</v>
      </c>
      <c r="Q199">
        <v>1</v>
      </c>
      <c r="X199">
        <v>0.32</v>
      </c>
      <c r="Y199">
        <v>0</v>
      </c>
      <c r="Z199">
        <v>37.32</v>
      </c>
      <c r="AA199">
        <v>446.68</v>
      </c>
      <c r="AB199">
        <v>0</v>
      </c>
      <c r="AC199">
        <v>0</v>
      </c>
      <c r="AD199">
        <v>1</v>
      </c>
      <c r="AE199">
        <v>0</v>
      </c>
      <c r="AF199" t="s">
        <v>38</v>
      </c>
      <c r="AG199">
        <v>0.4</v>
      </c>
      <c r="AH199">
        <v>2</v>
      </c>
      <c r="AI199">
        <v>32953088</v>
      </c>
      <c r="AJ199">
        <v>199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</row>
    <row r="200" spans="1:44" x14ac:dyDescent="0.2">
      <c r="A200">
        <f>ROW(Source!A227)</f>
        <v>227</v>
      </c>
      <c r="B200">
        <v>32953089</v>
      </c>
      <c r="C200">
        <v>32953084</v>
      </c>
      <c r="D200">
        <v>31966811</v>
      </c>
      <c r="E200">
        <v>1</v>
      </c>
      <c r="F200">
        <v>1</v>
      </c>
      <c r="G200">
        <v>1</v>
      </c>
      <c r="H200">
        <v>2</v>
      </c>
      <c r="I200" t="s">
        <v>858</v>
      </c>
      <c r="J200" t="s">
        <v>859</v>
      </c>
      <c r="K200" t="s">
        <v>860</v>
      </c>
      <c r="L200">
        <v>1368</v>
      </c>
      <c r="N200">
        <v>1011</v>
      </c>
      <c r="O200" t="s">
        <v>854</v>
      </c>
      <c r="P200" t="s">
        <v>854</v>
      </c>
      <c r="Q200">
        <v>1</v>
      </c>
      <c r="X200">
        <v>0.47</v>
      </c>
      <c r="Y200">
        <v>0</v>
      </c>
      <c r="Z200">
        <v>605.36</v>
      </c>
      <c r="AA200">
        <v>502.98</v>
      </c>
      <c r="AB200">
        <v>0</v>
      </c>
      <c r="AC200">
        <v>0</v>
      </c>
      <c r="AD200">
        <v>1</v>
      </c>
      <c r="AE200">
        <v>0</v>
      </c>
      <c r="AF200" t="s">
        <v>38</v>
      </c>
      <c r="AG200">
        <v>0.58749999999999991</v>
      </c>
      <c r="AH200">
        <v>2</v>
      </c>
      <c r="AI200">
        <v>32953089</v>
      </c>
      <c r="AJ200">
        <v>200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</row>
    <row r="201" spans="1:44" x14ac:dyDescent="0.2">
      <c r="A201">
        <f>ROW(Source!A227)</f>
        <v>227</v>
      </c>
      <c r="B201">
        <v>32953090</v>
      </c>
      <c r="C201">
        <v>32953084</v>
      </c>
      <c r="D201">
        <v>31910709</v>
      </c>
      <c r="E201">
        <v>1</v>
      </c>
      <c r="F201">
        <v>1</v>
      </c>
      <c r="G201">
        <v>1</v>
      </c>
      <c r="H201">
        <v>3</v>
      </c>
      <c r="I201" t="s">
        <v>865</v>
      </c>
      <c r="J201" t="s">
        <v>866</v>
      </c>
      <c r="K201" t="s">
        <v>867</v>
      </c>
      <c r="L201">
        <v>1383</v>
      </c>
      <c r="N201">
        <v>1013</v>
      </c>
      <c r="O201" t="s">
        <v>868</v>
      </c>
      <c r="P201" t="s">
        <v>868</v>
      </c>
      <c r="Q201">
        <v>1</v>
      </c>
      <c r="X201">
        <v>5.3973000000000004</v>
      </c>
      <c r="Y201">
        <v>6.38</v>
      </c>
      <c r="Z201">
        <v>0</v>
      </c>
      <c r="AA201">
        <v>0</v>
      </c>
      <c r="AB201">
        <v>0</v>
      </c>
      <c r="AC201">
        <v>0</v>
      </c>
      <c r="AD201">
        <v>1</v>
      </c>
      <c r="AE201">
        <v>0</v>
      </c>
      <c r="AF201" t="s">
        <v>3</v>
      </c>
      <c r="AG201">
        <v>5.3973000000000004</v>
      </c>
      <c r="AH201">
        <v>2</v>
      </c>
      <c r="AI201">
        <v>32953090</v>
      </c>
      <c r="AJ201">
        <v>201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</row>
    <row r="202" spans="1:44" x14ac:dyDescent="0.2">
      <c r="A202">
        <f>ROW(Source!A227)</f>
        <v>227</v>
      </c>
      <c r="B202">
        <v>32953091</v>
      </c>
      <c r="C202">
        <v>32953084</v>
      </c>
      <c r="D202">
        <v>31912833</v>
      </c>
      <c r="E202">
        <v>1</v>
      </c>
      <c r="F202">
        <v>1</v>
      </c>
      <c r="G202">
        <v>1</v>
      </c>
      <c r="H202">
        <v>3</v>
      </c>
      <c r="I202" t="s">
        <v>985</v>
      </c>
      <c r="J202" t="s">
        <v>986</v>
      </c>
      <c r="K202" t="s">
        <v>987</v>
      </c>
      <c r="L202">
        <v>1371</v>
      </c>
      <c r="N202">
        <v>1013</v>
      </c>
      <c r="O202" t="s">
        <v>370</v>
      </c>
      <c r="P202" t="s">
        <v>370</v>
      </c>
      <c r="Q202">
        <v>1</v>
      </c>
      <c r="X202">
        <v>0.24629999999999999</v>
      </c>
      <c r="Y202">
        <v>64.959999999999994</v>
      </c>
      <c r="Z202">
        <v>0</v>
      </c>
      <c r="AA202">
        <v>0</v>
      </c>
      <c r="AB202">
        <v>0</v>
      </c>
      <c r="AC202">
        <v>0</v>
      </c>
      <c r="AD202">
        <v>1</v>
      </c>
      <c r="AE202">
        <v>0</v>
      </c>
      <c r="AF202" t="s">
        <v>3</v>
      </c>
      <c r="AG202">
        <v>0.24629999999999999</v>
      </c>
      <c r="AH202">
        <v>2</v>
      </c>
      <c r="AI202">
        <v>32953091</v>
      </c>
      <c r="AJ202">
        <v>202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</row>
    <row r="203" spans="1:44" x14ac:dyDescent="0.2">
      <c r="A203">
        <f>ROW(Source!A227)</f>
        <v>227</v>
      </c>
      <c r="B203">
        <v>32953092</v>
      </c>
      <c r="C203">
        <v>32953084</v>
      </c>
      <c r="D203">
        <v>31842948</v>
      </c>
      <c r="E203">
        <v>114</v>
      </c>
      <c r="F203">
        <v>1</v>
      </c>
      <c r="G203">
        <v>1</v>
      </c>
      <c r="H203">
        <v>3</v>
      </c>
      <c r="I203" t="s">
        <v>420</v>
      </c>
      <c r="J203" t="s">
        <v>3</v>
      </c>
      <c r="K203" t="s">
        <v>421</v>
      </c>
      <c r="L203">
        <v>1425</v>
      </c>
      <c r="N203">
        <v>1013</v>
      </c>
      <c r="O203" t="s">
        <v>203</v>
      </c>
      <c r="P203" t="s">
        <v>203</v>
      </c>
      <c r="Q203">
        <v>1</v>
      </c>
      <c r="X203">
        <v>4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 t="s">
        <v>3</v>
      </c>
      <c r="AG203">
        <v>4</v>
      </c>
      <c r="AH203">
        <v>2</v>
      </c>
      <c r="AI203">
        <v>32953092</v>
      </c>
      <c r="AJ203">
        <v>203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</row>
    <row r="204" spans="1:44" x14ac:dyDescent="0.2">
      <c r="A204">
        <f>ROW(Source!A227)</f>
        <v>227</v>
      </c>
      <c r="B204">
        <v>32953093</v>
      </c>
      <c r="C204">
        <v>32953084</v>
      </c>
      <c r="D204">
        <v>31842991</v>
      </c>
      <c r="E204">
        <v>114</v>
      </c>
      <c r="F204">
        <v>1</v>
      </c>
      <c r="G204">
        <v>1</v>
      </c>
      <c r="H204">
        <v>3</v>
      </c>
      <c r="I204" t="s">
        <v>423</v>
      </c>
      <c r="J204" t="s">
        <v>3</v>
      </c>
      <c r="K204" t="s">
        <v>424</v>
      </c>
      <c r="L204">
        <v>1371</v>
      </c>
      <c r="N204">
        <v>1013</v>
      </c>
      <c r="O204" t="s">
        <v>370</v>
      </c>
      <c r="P204" t="s">
        <v>370</v>
      </c>
      <c r="Q204">
        <v>1</v>
      </c>
      <c r="X204">
        <v>100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 t="s">
        <v>3</v>
      </c>
      <c r="AG204">
        <v>100</v>
      </c>
      <c r="AH204">
        <v>2</v>
      </c>
      <c r="AI204">
        <v>32953093</v>
      </c>
      <c r="AJ204">
        <v>204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</row>
    <row r="205" spans="1:44" x14ac:dyDescent="0.2">
      <c r="A205">
        <f>ROW(Source!A227)</f>
        <v>227</v>
      </c>
      <c r="B205">
        <v>32953094</v>
      </c>
      <c r="C205">
        <v>32953084</v>
      </c>
      <c r="D205">
        <v>31843001</v>
      </c>
      <c r="E205">
        <v>114</v>
      </c>
      <c r="F205">
        <v>1</v>
      </c>
      <c r="G205">
        <v>1</v>
      </c>
      <c r="H205">
        <v>3</v>
      </c>
      <c r="I205" t="s">
        <v>426</v>
      </c>
      <c r="J205" t="s">
        <v>3</v>
      </c>
      <c r="K205" t="s">
        <v>427</v>
      </c>
      <c r="L205">
        <v>1377</v>
      </c>
      <c r="N205">
        <v>1013</v>
      </c>
      <c r="O205" t="s">
        <v>246</v>
      </c>
      <c r="P205" t="s">
        <v>246</v>
      </c>
      <c r="Q205">
        <v>1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1</v>
      </c>
      <c r="AD205">
        <v>0</v>
      </c>
      <c r="AE205">
        <v>0</v>
      </c>
      <c r="AF205" t="s">
        <v>3</v>
      </c>
      <c r="AG205">
        <v>0</v>
      </c>
      <c r="AH205">
        <v>2</v>
      </c>
      <c r="AI205">
        <v>32953094</v>
      </c>
      <c r="AJ205">
        <v>205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</row>
    <row r="206" spans="1:44" x14ac:dyDescent="0.2">
      <c r="A206">
        <f>ROW(Source!A271)</f>
        <v>271</v>
      </c>
      <c r="B206">
        <v>32952624</v>
      </c>
      <c r="C206">
        <v>32952623</v>
      </c>
      <c r="D206">
        <v>31838350</v>
      </c>
      <c r="E206">
        <v>114</v>
      </c>
      <c r="F206">
        <v>1</v>
      </c>
      <c r="G206">
        <v>1</v>
      </c>
      <c r="H206">
        <v>1</v>
      </c>
      <c r="I206" t="s">
        <v>846</v>
      </c>
      <c r="J206" t="s">
        <v>3</v>
      </c>
      <c r="K206" t="s">
        <v>847</v>
      </c>
      <c r="L206">
        <v>1191</v>
      </c>
      <c r="N206">
        <v>1013</v>
      </c>
      <c r="O206" t="s">
        <v>848</v>
      </c>
      <c r="P206" t="s">
        <v>848</v>
      </c>
      <c r="Q206">
        <v>1</v>
      </c>
      <c r="X206">
        <v>11.09</v>
      </c>
      <c r="Y206">
        <v>0</v>
      </c>
      <c r="Z206">
        <v>0</v>
      </c>
      <c r="AA206">
        <v>0</v>
      </c>
      <c r="AB206">
        <v>409.14</v>
      </c>
      <c r="AC206">
        <v>0</v>
      </c>
      <c r="AD206">
        <v>1</v>
      </c>
      <c r="AE206">
        <v>1</v>
      </c>
      <c r="AF206" t="s">
        <v>3</v>
      </c>
      <c r="AG206">
        <v>11.09</v>
      </c>
      <c r="AH206">
        <v>2</v>
      </c>
      <c r="AI206">
        <v>32952624</v>
      </c>
      <c r="AJ206">
        <v>206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</row>
    <row r="207" spans="1:44" x14ac:dyDescent="0.2">
      <c r="A207">
        <f>ROW(Source!A271)</f>
        <v>271</v>
      </c>
      <c r="B207">
        <v>32952625</v>
      </c>
      <c r="C207">
        <v>32952623</v>
      </c>
      <c r="D207">
        <v>31838589</v>
      </c>
      <c r="E207">
        <v>114</v>
      </c>
      <c r="F207">
        <v>1</v>
      </c>
      <c r="G207">
        <v>1</v>
      </c>
      <c r="H207">
        <v>1</v>
      </c>
      <c r="I207" t="s">
        <v>849</v>
      </c>
      <c r="J207" t="s">
        <v>3</v>
      </c>
      <c r="K207" t="s">
        <v>850</v>
      </c>
      <c r="L207">
        <v>1191</v>
      </c>
      <c r="N207">
        <v>1013</v>
      </c>
      <c r="O207" t="s">
        <v>848</v>
      </c>
      <c r="P207" t="s">
        <v>848</v>
      </c>
      <c r="Q207">
        <v>1</v>
      </c>
      <c r="X207">
        <v>0.12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1</v>
      </c>
      <c r="AE207">
        <v>2</v>
      </c>
      <c r="AF207" t="s">
        <v>3</v>
      </c>
      <c r="AG207">
        <v>0.12</v>
      </c>
      <c r="AH207">
        <v>2</v>
      </c>
      <c r="AI207">
        <v>32952625</v>
      </c>
      <c r="AJ207">
        <v>207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</row>
    <row r="208" spans="1:44" x14ac:dyDescent="0.2">
      <c r="A208">
        <f>ROW(Source!A271)</f>
        <v>271</v>
      </c>
      <c r="B208">
        <v>32952626</v>
      </c>
      <c r="C208">
        <v>32952623</v>
      </c>
      <c r="D208">
        <v>31966102</v>
      </c>
      <c r="E208">
        <v>1</v>
      </c>
      <c r="F208">
        <v>1</v>
      </c>
      <c r="G208">
        <v>1</v>
      </c>
      <c r="H208">
        <v>2</v>
      </c>
      <c r="I208" t="s">
        <v>851</v>
      </c>
      <c r="J208" t="s">
        <v>852</v>
      </c>
      <c r="K208" t="s">
        <v>853</v>
      </c>
      <c r="L208">
        <v>1368</v>
      </c>
      <c r="N208">
        <v>1011</v>
      </c>
      <c r="O208" t="s">
        <v>854</v>
      </c>
      <c r="P208" t="s">
        <v>854</v>
      </c>
      <c r="Q208">
        <v>1</v>
      </c>
      <c r="X208">
        <v>0.12</v>
      </c>
      <c r="Y208">
        <v>0</v>
      </c>
      <c r="Z208">
        <v>37.32</v>
      </c>
      <c r="AA208">
        <v>446.68</v>
      </c>
      <c r="AB208">
        <v>0</v>
      </c>
      <c r="AC208">
        <v>0</v>
      </c>
      <c r="AD208">
        <v>1</v>
      </c>
      <c r="AE208">
        <v>0</v>
      </c>
      <c r="AF208" t="s">
        <v>3</v>
      </c>
      <c r="AG208">
        <v>0.12</v>
      </c>
      <c r="AH208">
        <v>2</v>
      </c>
      <c r="AI208">
        <v>32952626</v>
      </c>
      <c r="AJ208">
        <v>208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</row>
    <row r="209" spans="1:44" x14ac:dyDescent="0.2">
      <c r="A209">
        <f>ROW(Source!A271)</f>
        <v>271</v>
      </c>
      <c r="B209">
        <v>32952627</v>
      </c>
      <c r="C209">
        <v>32952623</v>
      </c>
      <c r="D209">
        <v>31844302</v>
      </c>
      <c r="E209">
        <v>114</v>
      </c>
      <c r="F209">
        <v>1</v>
      </c>
      <c r="G209">
        <v>1</v>
      </c>
      <c r="H209">
        <v>3</v>
      </c>
      <c r="I209" t="s">
        <v>31</v>
      </c>
      <c r="J209" t="s">
        <v>3</v>
      </c>
      <c r="K209" t="s">
        <v>32</v>
      </c>
      <c r="L209">
        <v>1348</v>
      </c>
      <c r="N209">
        <v>1009</v>
      </c>
      <c r="O209" t="s">
        <v>33</v>
      </c>
      <c r="P209" t="s">
        <v>33</v>
      </c>
      <c r="Q209">
        <v>1000</v>
      </c>
      <c r="X209">
        <v>0.55000000000000004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 t="s">
        <v>3</v>
      </c>
      <c r="AG209">
        <v>0.55000000000000004</v>
      </c>
      <c r="AH209">
        <v>2</v>
      </c>
      <c r="AI209">
        <v>32952627</v>
      </c>
      <c r="AJ209">
        <v>209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</row>
    <row r="210" spans="1:44" x14ac:dyDescent="0.2">
      <c r="A210">
        <f>ROW(Source!A273)</f>
        <v>273</v>
      </c>
      <c r="B210">
        <v>32952631</v>
      </c>
      <c r="C210">
        <v>32952630</v>
      </c>
      <c r="D210">
        <v>31838350</v>
      </c>
      <c r="E210">
        <v>114</v>
      </c>
      <c r="F210">
        <v>1</v>
      </c>
      <c r="G210">
        <v>1</v>
      </c>
      <c r="H210">
        <v>1</v>
      </c>
      <c r="I210" t="s">
        <v>846</v>
      </c>
      <c r="J210" t="s">
        <v>3</v>
      </c>
      <c r="K210" t="s">
        <v>847</v>
      </c>
      <c r="L210">
        <v>1191</v>
      </c>
      <c r="N210">
        <v>1013</v>
      </c>
      <c r="O210" t="s">
        <v>848</v>
      </c>
      <c r="P210" t="s">
        <v>848</v>
      </c>
      <c r="Q210">
        <v>1</v>
      </c>
      <c r="X210">
        <v>3.77</v>
      </c>
      <c r="Y210">
        <v>0</v>
      </c>
      <c r="Z210">
        <v>0</v>
      </c>
      <c r="AA210">
        <v>0</v>
      </c>
      <c r="AB210">
        <v>409.14</v>
      </c>
      <c r="AC210">
        <v>0</v>
      </c>
      <c r="AD210">
        <v>1</v>
      </c>
      <c r="AE210">
        <v>1</v>
      </c>
      <c r="AF210" t="s">
        <v>3</v>
      </c>
      <c r="AG210">
        <v>3.77</v>
      </c>
      <c r="AH210">
        <v>2</v>
      </c>
      <c r="AI210">
        <v>32952631</v>
      </c>
      <c r="AJ210">
        <v>210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</row>
    <row r="211" spans="1:44" x14ac:dyDescent="0.2">
      <c r="A211">
        <f>ROW(Source!A273)</f>
        <v>273</v>
      </c>
      <c r="B211">
        <v>32952632</v>
      </c>
      <c r="C211">
        <v>32952630</v>
      </c>
      <c r="D211">
        <v>31844302</v>
      </c>
      <c r="E211">
        <v>114</v>
      </c>
      <c r="F211">
        <v>1</v>
      </c>
      <c r="G211">
        <v>1</v>
      </c>
      <c r="H211">
        <v>3</v>
      </c>
      <c r="I211" t="s">
        <v>31</v>
      </c>
      <c r="J211" t="s">
        <v>3</v>
      </c>
      <c r="K211" t="s">
        <v>32</v>
      </c>
      <c r="L211">
        <v>1348</v>
      </c>
      <c r="N211">
        <v>1009</v>
      </c>
      <c r="O211" t="s">
        <v>33</v>
      </c>
      <c r="P211" t="s">
        <v>33</v>
      </c>
      <c r="Q211">
        <v>1000</v>
      </c>
      <c r="X211">
        <v>0.11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 t="s">
        <v>3</v>
      </c>
      <c r="AG211">
        <v>0.11</v>
      </c>
      <c r="AH211">
        <v>2</v>
      </c>
      <c r="AI211">
        <v>32952632</v>
      </c>
      <c r="AJ211">
        <v>211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</row>
    <row r="212" spans="1:44" x14ac:dyDescent="0.2">
      <c r="A212">
        <f>ROW(Source!A275)</f>
        <v>275</v>
      </c>
      <c r="B212">
        <v>32952647</v>
      </c>
      <c r="C212">
        <v>32952646</v>
      </c>
      <c r="D212">
        <v>31838380</v>
      </c>
      <c r="E212">
        <v>114</v>
      </c>
      <c r="F212">
        <v>1</v>
      </c>
      <c r="G212">
        <v>1</v>
      </c>
      <c r="H212">
        <v>1</v>
      </c>
      <c r="I212" t="s">
        <v>875</v>
      </c>
      <c r="J212" t="s">
        <v>3</v>
      </c>
      <c r="K212" t="s">
        <v>876</v>
      </c>
      <c r="L212">
        <v>1191</v>
      </c>
      <c r="N212">
        <v>1013</v>
      </c>
      <c r="O212" t="s">
        <v>848</v>
      </c>
      <c r="P212" t="s">
        <v>848</v>
      </c>
      <c r="Q212">
        <v>1</v>
      </c>
      <c r="X212">
        <v>46.06</v>
      </c>
      <c r="Y212">
        <v>0</v>
      </c>
      <c r="Z212">
        <v>0</v>
      </c>
      <c r="AA212">
        <v>0</v>
      </c>
      <c r="AB212">
        <v>435.42</v>
      </c>
      <c r="AC212">
        <v>0</v>
      </c>
      <c r="AD212">
        <v>1</v>
      </c>
      <c r="AE212">
        <v>1</v>
      </c>
      <c r="AF212" t="s">
        <v>3</v>
      </c>
      <c r="AG212">
        <v>46.06</v>
      </c>
      <c r="AH212">
        <v>2</v>
      </c>
      <c r="AI212">
        <v>32952647</v>
      </c>
      <c r="AJ212">
        <v>212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</row>
    <row r="213" spans="1:44" x14ac:dyDescent="0.2">
      <c r="A213">
        <f>ROW(Source!A275)</f>
        <v>275</v>
      </c>
      <c r="B213">
        <v>32952648</v>
      </c>
      <c r="C213">
        <v>32952646</v>
      </c>
      <c r="D213">
        <v>31838589</v>
      </c>
      <c r="E213">
        <v>114</v>
      </c>
      <c r="F213">
        <v>1</v>
      </c>
      <c r="G213">
        <v>1</v>
      </c>
      <c r="H213">
        <v>1</v>
      </c>
      <c r="I213" t="s">
        <v>849</v>
      </c>
      <c r="J213" t="s">
        <v>3</v>
      </c>
      <c r="K213" t="s">
        <v>850</v>
      </c>
      <c r="L213">
        <v>1191</v>
      </c>
      <c r="N213">
        <v>1013</v>
      </c>
      <c r="O213" t="s">
        <v>848</v>
      </c>
      <c r="P213" t="s">
        <v>848</v>
      </c>
      <c r="Q213">
        <v>1</v>
      </c>
      <c r="X213">
        <v>0.18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1</v>
      </c>
      <c r="AE213">
        <v>2</v>
      </c>
      <c r="AF213" t="s">
        <v>3</v>
      </c>
      <c r="AG213">
        <v>0.18</v>
      </c>
      <c r="AH213">
        <v>2</v>
      </c>
      <c r="AI213">
        <v>32952648</v>
      </c>
      <c r="AJ213">
        <v>213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</row>
    <row r="214" spans="1:44" x14ac:dyDescent="0.2">
      <c r="A214">
        <f>ROW(Source!A275)</f>
        <v>275</v>
      </c>
      <c r="B214">
        <v>32952649</v>
      </c>
      <c r="C214">
        <v>32952646</v>
      </c>
      <c r="D214">
        <v>31966102</v>
      </c>
      <c r="E214">
        <v>1</v>
      </c>
      <c r="F214">
        <v>1</v>
      </c>
      <c r="G214">
        <v>1</v>
      </c>
      <c r="H214">
        <v>2</v>
      </c>
      <c r="I214" t="s">
        <v>851</v>
      </c>
      <c r="J214" t="s">
        <v>852</v>
      </c>
      <c r="K214" t="s">
        <v>853</v>
      </c>
      <c r="L214">
        <v>1368</v>
      </c>
      <c r="N214">
        <v>1011</v>
      </c>
      <c r="O214" t="s">
        <v>854</v>
      </c>
      <c r="P214" t="s">
        <v>854</v>
      </c>
      <c r="Q214">
        <v>1</v>
      </c>
      <c r="X214">
        <v>0.1</v>
      </c>
      <c r="Y214">
        <v>0</v>
      </c>
      <c r="Z214">
        <v>37.32</v>
      </c>
      <c r="AA214">
        <v>446.68</v>
      </c>
      <c r="AB214">
        <v>0</v>
      </c>
      <c r="AC214">
        <v>0</v>
      </c>
      <c r="AD214">
        <v>1</v>
      </c>
      <c r="AE214">
        <v>0</v>
      </c>
      <c r="AF214" t="s">
        <v>3</v>
      </c>
      <c r="AG214">
        <v>0.1</v>
      </c>
      <c r="AH214">
        <v>2</v>
      </c>
      <c r="AI214">
        <v>32952649</v>
      </c>
      <c r="AJ214">
        <v>214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</row>
    <row r="215" spans="1:44" x14ac:dyDescent="0.2">
      <c r="A215">
        <f>ROW(Source!A275)</f>
        <v>275</v>
      </c>
      <c r="B215">
        <v>32952650</v>
      </c>
      <c r="C215">
        <v>32952646</v>
      </c>
      <c r="D215">
        <v>31966811</v>
      </c>
      <c r="E215">
        <v>1</v>
      </c>
      <c r="F215">
        <v>1</v>
      </c>
      <c r="G215">
        <v>1</v>
      </c>
      <c r="H215">
        <v>2</v>
      </c>
      <c r="I215" t="s">
        <v>858</v>
      </c>
      <c r="J215" t="s">
        <v>859</v>
      </c>
      <c r="K215" t="s">
        <v>860</v>
      </c>
      <c r="L215">
        <v>1368</v>
      </c>
      <c r="N215">
        <v>1011</v>
      </c>
      <c r="O215" t="s">
        <v>854</v>
      </c>
      <c r="P215" t="s">
        <v>854</v>
      </c>
      <c r="Q215">
        <v>1</v>
      </c>
      <c r="X215">
        <v>0.08</v>
      </c>
      <c r="Y215">
        <v>0</v>
      </c>
      <c r="Z215">
        <v>605.36</v>
      </c>
      <c r="AA215">
        <v>502.98</v>
      </c>
      <c r="AB215">
        <v>0</v>
      </c>
      <c r="AC215">
        <v>0</v>
      </c>
      <c r="AD215">
        <v>1</v>
      </c>
      <c r="AE215">
        <v>0</v>
      </c>
      <c r="AF215" t="s">
        <v>3</v>
      </c>
      <c r="AG215">
        <v>0.08</v>
      </c>
      <c r="AH215">
        <v>2</v>
      </c>
      <c r="AI215">
        <v>32952650</v>
      </c>
      <c r="AJ215">
        <v>215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</row>
    <row r="216" spans="1:44" x14ac:dyDescent="0.2">
      <c r="A216">
        <f>ROW(Source!A275)</f>
        <v>275</v>
      </c>
      <c r="B216">
        <v>32952651</v>
      </c>
      <c r="C216">
        <v>32952646</v>
      </c>
      <c r="D216">
        <v>31922586</v>
      </c>
      <c r="E216">
        <v>1</v>
      </c>
      <c r="F216">
        <v>1</v>
      </c>
      <c r="G216">
        <v>1</v>
      </c>
      <c r="H216">
        <v>3</v>
      </c>
      <c r="I216" t="s">
        <v>988</v>
      </c>
      <c r="J216" t="s">
        <v>989</v>
      </c>
      <c r="K216" t="s">
        <v>990</v>
      </c>
      <c r="L216">
        <v>1328</v>
      </c>
      <c r="N216">
        <v>1005</v>
      </c>
      <c r="O216" t="s">
        <v>22</v>
      </c>
      <c r="P216" t="s">
        <v>22</v>
      </c>
      <c r="Q216">
        <v>100</v>
      </c>
      <c r="X216">
        <v>1.02</v>
      </c>
      <c r="Y216">
        <v>10115.57</v>
      </c>
      <c r="Z216">
        <v>0</v>
      </c>
      <c r="AA216">
        <v>0</v>
      </c>
      <c r="AB216">
        <v>0</v>
      </c>
      <c r="AC216">
        <v>0</v>
      </c>
      <c r="AD216">
        <v>1</v>
      </c>
      <c r="AE216">
        <v>0</v>
      </c>
      <c r="AF216" t="s">
        <v>3</v>
      </c>
      <c r="AG216">
        <v>1.02</v>
      </c>
      <c r="AH216">
        <v>2</v>
      </c>
      <c r="AI216">
        <v>32952651</v>
      </c>
      <c r="AJ216">
        <v>216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</row>
    <row r="217" spans="1:44" x14ac:dyDescent="0.2">
      <c r="A217">
        <f>ROW(Source!A275)</f>
        <v>275</v>
      </c>
      <c r="B217">
        <v>32952652</v>
      </c>
      <c r="C217">
        <v>32952646</v>
      </c>
      <c r="D217">
        <v>31932060</v>
      </c>
      <c r="E217">
        <v>1</v>
      </c>
      <c r="F217">
        <v>1</v>
      </c>
      <c r="G217">
        <v>1</v>
      </c>
      <c r="H217">
        <v>3</v>
      </c>
      <c r="I217" t="s">
        <v>991</v>
      </c>
      <c r="J217" t="s">
        <v>992</v>
      </c>
      <c r="K217" t="s">
        <v>993</v>
      </c>
      <c r="L217">
        <v>1346</v>
      </c>
      <c r="N217">
        <v>1009</v>
      </c>
      <c r="O217" t="s">
        <v>68</v>
      </c>
      <c r="P217" t="s">
        <v>68</v>
      </c>
      <c r="Q217">
        <v>1</v>
      </c>
      <c r="X217">
        <v>133</v>
      </c>
      <c r="Y217">
        <v>113.39</v>
      </c>
      <c r="Z217">
        <v>0</v>
      </c>
      <c r="AA217">
        <v>0</v>
      </c>
      <c r="AB217">
        <v>0</v>
      </c>
      <c r="AC217">
        <v>0</v>
      </c>
      <c r="AD217">
        <v>1</v>
      </c>
      <c r="AE217">
        <v>0</v>
      </c>
      <c r="AF217" t="s">
        <v>3</v>
      </c>
      <c r="AG217">
        <v>133</v>
      </c>
      <c r="AH217">
        <v>2</v>
      </c>
      <c r="AI217">
        <v>32952652</v>
      </c>
      <c r="AJ217">
        <v>217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</row>
    <row r="218" spans="1:44" x14ac:dyDescent="0.2">
      <c r="A218">
        <f>ROW(Source!A276)</f>
        <v>276</v>
      </c>
      <c r="B218">
        <v>32952655</v>
      </c>
      <c r="C218">
        <v>32952654</v>
      </c>
      <c r="D218">
        <v>31838380</v>
      </c>
      <c r="E218">
        <v>114</v>
      </c>
      <c r="F218">
        <v>1</v>
      </c>
      <c r="G218">
        <v>1</v>
      </c>
      <c r="H218">
        <v>1</v>
      </c>
      <c r="I218" t="s">
        <v>875</v>
      </c>
      <c r="J218" t="s">
        <v>3</v>
      </c>
      <c r="K218" t="s">
        <v>876</v>
      </c>
      <c r="L218">
        <v>1191</v>
      </c>
      <c r="N218">
        <v>1013</v>
      </c>
      <c r="O218" t="s">
        <v>848</v>
      </c>
      <c r="P218" t="s">
        <v>848</v>
      </c>
      <c r="Q218">
        <v>1</v>
      </c>
      <c r="X218">
        <v>31.41</v>
      </c>
      <c r="Y218">
        <v>0</v>
      </c>
      <c r="Z218">
        <v>0</v>
      </c>
      <c r="AA218">
        <v>0</v>
      </c>
      <c r="AB218">
        <v>435.42</v>
      </c>
      <c r="AC218">
        <v>0</v>
      </c>
      <c r="AD218">
        <v>1</v>
      </c>
      <c r="AE218">
        <v>1</v>
      </c>
      <c r="AF218" t="s">
        <v>39</v>
      </c>
      <c r="AG218">
        <v>36.121499999999997</v>
      </c>
      <c r="AH218">
        <v>2</v>
      </c>
      <c r="AI218">
        <v>32952655</v>
      </c>
      <c r="AJ218">
        <v>218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</row>
    <row r="219" spans="1:44" x14ac:dyDescent="0.2">
      <c r="A219">
        <f>ROW(Source!A276)</f>
        <v>276</v>
      </c>
      <c r="B219">
        <v>32952656</v>
      </c>
      <c r="C219">
        <v>32952654</v>
      </c>
      <c r="D219">
        <v>31838589</v>
      </c>
      <c r="E219">
        <v>114</v>
      </c>
      <c r="F219">
        <v>1</v>
      </c>
      <c r="G219">
        <v>1</v>
      </c>
      <c r="H219">
        <v>1</v>
      </c>
      <c r="I219" t="s">
        <v>849</v>
      </c>
      <c r="J219" t="s">
        <v>3</v>
      </c>
      <c r="K219" t="s">
        <v>850</v>
      </c>
      <c r="L219">
        <v>1191</v>
      </c>
      <c r="N219">
        <v>1013</v>
      </c>
      <c r="O219" t="s">
        <v>848</v>
      </c>
      <c r="P219" t="s">
        <v>848</v>
      </c>
      <c r="Q219">
        <v>1</v>
      </c>
      <c r="X219">
        <v>0.82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1</v>
      </c>
      <c r="AE219">
        <v>2</v>
      </c>
      <c r="AF219" t="s">
        <v>38</v>
      </c>
      <c r="AG219">
        <v>1.0249999999999999</v>
      </c>
      <c r="AH219">
        <v>2</v>
      </c>
      <c r="AI219">
        <v>32952656</v>
      </c>
      <c r="AJ219">
        <v>219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</row>
    <row r="220" spans="1:44" x14ac:dyDescent="0.2">
      <c r="A220">
        <f>ROW(Source!A276)</f>
        <v>276</v>
      </c>
      <c r="B220">
        <v>32952657</v>
      </c>
      <c r="C220">
        <v>32952654</v>
      </c>
      <c r="D220">
        <v>31966102</v>
      </c>
      <c r="E220">
        <v>1</v>
      </c>
      <c r="F220">
        <v>1</v>
      </c>
      <c r="G220">
        <v>1</v>
      </c>
      <c r="H220">
        <v>2</v>
      </c>
      <c r="I220" t="s">
        <v>851</v>
      </c>
      <c r="J220" t="s">
        <v>852</v>
      </c>
      <c r="K220" t="s">
        <v>853</v>
      </c>
      <c r="L220">
        <v>1368</v>
      </c>
      <c r="N220">
        <v>1011</v>
      </c>
      <c r="O220" t="s">
        <v>854</v>
      </c>
      <c r="P220" t="s">
        <v>854</v>
      </c>
      <c r="Q220">
        <v>1</v>
      </c>
      <c r="X220">
        <v>0.34</v>
      </c>
      <c r="Y220">
        <v>0</v>
      </c>
      <c r="Z220">
        <v>37.32</v>
      </c>
      <c r="AA220">
        <v>446.68</v>
      </c>
      <c r="AB220">
        <v>0</v>
      </c>
      <c r="AC220">
        <v>0</v>
      </c>
      <c r="AD220">
        <v>1</v>
      </c>
      <c r="AE220">
        <v>0</v>
      </c>
      <c r="AF220" t="s">
        <v>38</v>
      </c>
      <c r="AG220">
        <v>0.42500000000000004</v>
      </c>
      <c r="AH220">
        <v>2</v>
      </c>
      <c r="AI220">
        <v>32952657</v>
      </c>
      <c r="AJ220">
        <v>220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</row>
    <row r="221" spans="1:44" x14ac:dyDescent="0.2">
      <c r="A221">
        <f>ROW(Source!A276)</f>
        <v>276</v>
      </c>
      <c r="B221">
        <v>32952658</v>
      </c>
      <c r="C221">
        <v>32952654</v>
      </c>
      <c r="D221">
        <v>31966811</v>
      </c>
      <c r="E221">
        <v>1</v>
      </c>
      <c r="F221">
        <v>1</v>
      </c>
      <c r="G221">
        <v>1</v>
      </c>
      <c r="H221">
        <v>2</v>
      </c>
      <c r="I221" t="s">
        <v>858</v>
      </c>
      <c r="J221" t="s">
        <v>859</v>
      </c>
      <c r="K221" t="s">
        <v>860</v>
      </c>
      <c r="L221">
        <v>1368</v>
      </c>
      <c r="N221">
        <v>1011</v>
      </c>
      <c r="O221" t="s">
        <v>854</v>
      </c>
      <c r="P221" t="s">
        <v>854</v>
      </c>
      <c r="Q221">
        <v>1</v>
      </c>
      <c r="X221">
        <v>0.48</v>
      </c>
      <c r="Y221">
        <v>0</v>
      </c>
      <c r="Z221">
        <v>605.36</v>
      </c>
      <c r="AA221">
        <v>502.98</v>
      </c>
      <c r="AB221">
        <v>0</v>
      </c>
      <c r="AC221">
        <v>0</v>
      </c>
      <c r="AD221">
        <v>1</v>
      </c>
      <c r="AE221">
        <v>0</v>
      </c>
      <c r="AF221" t="s">
        <v>38</v>
      </c>
      <c r="AG221">
        <v>0.6</v>
      </c>
      <c r="AH221">
        <v>2</v>
      </c>
      <c r="AI221">
        <v>32952658</v>
      </c>
      <c r="AJ221">
        <v>221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</row>
    <row r="222" spans="1:44" x14ac:dyDescent="0.2">
      <c r="A222">
        <f>ROW(Source!A276)</f>
        <v>276</v>
      </c>
      <c r="B222">
        <v>32952659</v>
      </c>
      <c r="C222">
        <v>32952654</v>
      </c>
      <c r="D222">
        <v>31838894</v>
      </c>
      <c r="E222">
        <v>114</v>
      </c>
      <c r="F222">
        <v>1</v>
      </c>
      <c r="G222">
        <v>1</v>
      </c>
      <c r="H222">
        <v>3</v>
      </c>
      <c r="I222" t="s">
        <v>62</v>
      </c>
      <c r="J222" t="s">
        <v>3</v>
      </c>
      <c r="K222" t="s">
        <v>63</v>
      </c>
      <c r="L222">
        <v>1327</v>
      </c>
      <c r="N222">
        <v>1005</v>
      </c>
      <c r="O222" t="s">
        <v>64</v>
      </c>
      <c r="P222" t="s">
        <v>64</v>
      </c>
      <c r="Q222">
        <v>1</v>
      </c>
      <c r="X222">
        <v>102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 t="s">
        <v>3</v>
      </c>
      <c r="AG222">
        <v>102</v>
      </c>
      <c r="AH222">
        <v>2</v>
      </c>
      <c r="AI222">
        <v>32952659</v>
      </c>
      <c r="AJ222">
        <v>222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</row>
    <row r="223" spans="1:44" x14ac:dyDescent="0.2">
      <c r="A223">
        <f>ROW(Source!A276)</f>
        <v>276</v>
      </c>
      <c r="B223">
        <v>32952660</v>
      </c>
      <c r="C223">
        <v>32952654</v>
      </c>
      <c r="D223">
        <v>31910709</v>
      </c>
      <c r="E223">
        <v>1</v>
      </c>
      <c r="F223">
        <v>1</v>
      </c>
      <c r="G223">
        <v>1</v>
      </c>
      <c r="H223">
        <v>3</v>
      </c>
      <c r="I223" t="s">
        <v>865</v>
      </c>
      <c r="J223" t="s">
        <v>866</v>
      </c>
      <c r="K223" t="s">
        <v>867</v>
      </c>
      <c r="L223">
        <v>1383</v>
      </c>
      <c r="N223">
        <v>1013</v>
      </c>
      <c r="O223" t="s">
        <v>868</v>
      </c>
      <c r="P223" t="s">
        <v>868</v>
      </c>
      <c r="Q223">
        <v>1</v>
      </c>
      <c r="X223">
        <v>2.65</v>
      </c>
      <c r="Y223">
        <v>6.38</v>
      </c>
      <c r="Z223">
        <v>0</v>
      </c>
      <c r="AA223">
        <v>0</v>
      </c>
      <c r="AB223">
        <v>0</v>
      </c>
      <c r="AC223">
        <v>0</v>
      </c>
      <c r="AD223">
        <v>1</v>
      </c>
      <c r="AE223">
        <v>0</v>
      </c>
      <c r="AF223" t="s">
        <v>3</v>
      </c>
      <c r="AG223">
        <v>2.65</v>
      </c>
      <c r="AH223">
        <v>2</v>
      </c>
      <c r="AI223">
        <v>32952660</v>
      </c>
      <c r="AJ223">
        <v>223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</row>
    <row r="224" spans="1:44" x14ac:dyDescent="0.2">
      <c r="A224">
        <f>ROW(Source!A276)</f>
        <v>276</v>
      </c>
      <c r="B224">
        <v>32952661</v>
      </c>
      <c r="C224">
        <v>32952654</v>
      </c>
      <c r="D224">
        <v>31910934</v>
      </c>
      <c r="E224">
        <v>1</v>
      </c>
      <c r="F224">
        <v>1</v>
      </c>
      <c r="G224">
        <v>1</v>
      </c>
      <c r="H224">
        <v>3</v>
      </c>
      <c r="I224" t="s">
        <v>994</v>
      </c>
      <c r="J224" t="s">
        <v>995</v>
      </c>
      <c r="K224" t="s">
        <v>996</v>
      </c>
      <c r="L224">
        <v>1308</v>
      </c>
      <c r="N224">
        <v>1003</v>
      </c>
      <c r="O224" t="s">
        <v>50</v>
      </c>
      <c r="P224" t="s">
        <v>50</v>
      </c>
      <c r="Q224">
        <v>100</v>
      </c>
      <c r="X224">
        <v>0.68</v>
      </c>
      <c r="Y224">
        <v>4165.8900000000003</v>
      </c>
      <c r="Z224">
        <v>0</v>
      </c>
      <c r="AA224">
        <v>0</v>
      </c>
      <c r="AB224">
        <v>0</v>
      </c>
      <c r="AC224">
        <v>0</v>
      </c>
      <c r="AD224">
        <v>1</v>
      </c>
      <c r="AE224">
        <v>0</v>
      </c>
      <c r="AF224" t="s">
        <v>3</v>
      </c>
      <c r="AG224">
        <v>0.68</v>
      </c>
      <c r="AH224">
        <v>2</v>
      </c>
      <c r="AI224">
        <v>32952661</v>
      </c>
      <c r="AJ224">
        <v>224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</row>
    <row r="225" spans="1:44" x14ac:dyDescent="0.2">
      <c r="A225">
        <f>ROW(Source!A279)</f>
        <v>279</v>
      </c>
      <c r="B225">
        <v>32952672</v>
      </c>
      <c r="C225">
        <v>32952665</v>
      </c>
      <c r="D225">
        <v>25847992</v>
      </c>
      <c r="E225">
        <v>114</v>
      </c>
      <c r="F225">
        <v>1</v>
      </c>
      <c r="G225">
        <v>1</v>
      </c>
      <c r="H225">
        <v>1</v>
      </c>
      <c r="I225" t="s">
        <v>856</v>
      </c>
      <c r="J225" t="s">
        <v>3</v>
      </c>
      <c r="K225" t="s">
        <v>857</v>
      </c>
      <c r="L225">
        <v>1191</v>
      </c>
      <c r="N225">
        <v>1013</v>
      </c>
      <c r="O225" t="s">
        <v>848</v>
      </c>
      <c r="P225" t="s">
        <v>848</v>
      </c>
      <c r="Q225">
        <v>1</v>
      </c>
      <c r="X225">
        <v>7.68</v>
      </c>
      <c r="Y225">
        <v>0</v>
      </c>
      <c r="Z225">
        <v>0</v>
      </c>
      <c r="AA225">
        <v>0</v>
      </c>
      <c r="AB225">
        <v>446.68</v>
      </c>
      <c r="AC225">
        <v>0</v>
      </c>
      <c r="AD225">
        <v>1</v>
      </c>
      <c r="AE225">
        <v>1</v>
      </c>
      <c r="AF225" t="s">
        <v>39</v>
      </c>
      <c r="AG225">
        <v>8.831999999999999</v>
      </c>
      <c r="AH225">
        <v>2</v>
      </c>
      <c r="AI225">
        <v>32952666</v>
      </c>
      <c r="AJ225">
        <v>225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</row>
    <row r="226" spans="1:44" x14ac:dyDescent="0.2">
      <c r="A226">
        <f>ROW(Source!A279)</f>
        <v>279</v>
      </c>
      <c r="B226">
        <v>32952673</v>
      </c>
      <c r="C226">
        <v>32952665</v>
      </c>
      <c r="D226">
        <v>25847946</v>
      </c>
      <c r="E226">
        <v>114</v>
      </c>
      <c r="F226">
        <v>1</v>
      </c>
      <c r="G226">
        <v>1</v>
      </c>
      <c r="H226">
        <v>1</v>
      </c>
      <c r="I226" t="s">
        <v>849</v>
      </c>
      <c r="J226" t="s">
        <v>3</v>
      </c>
      <c r="K226" t="s">
        <v>850</v>
      </c>
      <c r="L226">
        <v>1191</v>
      </c>
      <c r="N226">
        <v>1013</v>
      </c>
      <c r="O226" t="s">
        <v>848</v>
      </c>
      <c r="P226" t="s">
        <v>848</v>
      </c>
      <c r="Q226">
        <v>1</v>
      </c>
      <c r="X226">
        <v>0.09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1</v>
      </c>
      <c r="AE226">
        <v>2</v>
      </c>
      <c r="AF226" t="s">
        <v>38</v>
      </c>
      <c r="AG226">
        <v>0.11249999999999999</v>
      </c>
      <c r="AH226">
        <v>2</v>
      </c>
      <c r="AI226">
        <v>32952667</v>
      </c>
      <c r="AJ226">
        <v>226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</row>
    <row r="227" spans="1:44" x14ac:dyDescent="0.2">
      <c r="A227">
        <f>ROW(Source!A279)</f>
        <v>279</v>
      </c>
      <c r="B227">
        <v>32952674</v>
      </c>
      <c r="C227">
        <v>32952665</v>
      </c>
      <c r="D227">
        <v>31966102</v>
      </c>
      <c r="E227">
        <v>1</v>
      </c>
      <c r="F227">
        <v>1</v>
      </c>
      <c r="G227">
        <v>1</v>
      </c>
      <c r="H227">
        <v>2</v>
      </c>
      <c r="I227" t="s">
        <v>851</v>
      </c>
      <c r="J227" t="s">
        <v>852</v>
      </c>
      <c r="K227" t="s">
        <v>853</v>
      </c>
      <c r="L227">
        <v>1368</v>
      </c>
      <c r="N227">
        <v>1011</v>
      </c>
      <c r="O227" t="s">
        <v>854</v>
      </c>
      <c r="P227" t="s">
        <v>854</v>
      </c>
      <c r="Q227">
        <v>1</v>
      </c>
      <c r="X227">
        <v>0.01</v>
      </c>
      <c r="Y227">
        <v>0</v>
      </c>
      <c r="Z227">
        <v>37.32</v>
      </c>
      <c r="AA227">
        <v>446.68</v>
      </c>
      <c r="AB227">
        <v>0</v>
      </c>
      <c r="AC227">
        <v>0</v>
      </c>
      <c r="AD227">
        <v>1</v>
      </c>
      <c r="AE227">
        <v>0</v>
      </c>
      <c r="AF227" t="s">
        <v>38</v>
      </c>
      <c r="AG227">
        <v>1.2500000000000001E-2</v>
      </c>
      <c r="AH227">
        <v>2</v>
      </c>
      <c r="AI227">
        <v>32952668</v>
      </c>
      <c r="AJ227">
        <v>227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</row>
    <row r="228" spans="1:44" x14ac:dyDescent="0.2">
      <c r="A228">
        <f>ROW(Source!A279)</f>
        <v>279</v>
      </c>
      <c r="B228">
        <v>32952675</v>
      </c>
      <c r="C228">
        <v>32952665</v>
      </c>
      <c r="D228">
        <v>31966811</v>
      </c>
      <c r="E228">
        <v>1</v>
      </c>
      <c r="F228">
        <v>1</v>
      </c>
      <c r="G228">
        <v>1</v>
      </c>
      <c r="H228">
        <v>2</v>
      </c>
      <c r="I228" t="s">
        <v>858</v>
      </c>
      <c r="J228" t="s">
        <v>859</v>
      </c>
      <c r="K228" t="s">
        <v>860</v>
      </c>
      <c r="L228">
        <v>1368</v>
      </c>
      <c r="N228">
        <v>1011</v>
      </c>
      <c r="O228" t="s">
        <v>854</v>
      </c>
      <c r="P228" t="s">
        <v>854</v>
      </c>
      <c r="Q228">
        <v>1</v>
      </c>
      <c r="X228">
        <v>0.08</v>
      </c>
      <c r="Y228">
        <v>0</v>
      </c>
      <c r="Z228">
        <v>605.36</v>
      </c>
      <c r="AA228">
        <v>502.98</v>
      </c>
      <c r="AB228">
        <v>0</v>
      </c>
      <c r="AC228">
        <v>0</v>
      </c>
      <c r="AD228">
        <v>1</v>
      </c>
      <c r="AE228">
        <v>0</v>
      </c>
      <c r="AF228" t="s">
        <v>38</v>
      </c>
      <c r="AG228">
        <v>0.1</v>
      </c>
      <c r="AH228">
        <v>2</v>
      </c>
      <c r="AI228">
        <v>32952669</v>
      </c>
      <c r="AJ228">
        <v>228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</row>
    <row r="229" spans="1:44" x14ac:dyDescent="0.2">
      <c r="A229">
        <f>ROW(Source!A279)</f>
        <v>279</v>
      </c>
      <c r="B229">
        <v>32952676</v>
      </c>
      <c r="C229">
        <v>32952665</v>
      </c>
      <c r="D229">
        <v>31912336</v>
      </c>
      <c r="E229">
        <v>1</v>
      </c>
      <c r="F229">
        <v>1</v>
      </c>
      <c r="G229">
        <v>1</v>
      </c>
      <c r="H229">
        <v>3</v>
      </c>
      <c r="I229" t="s">
        <v>880</v>
      </c>
      <c r="J229" t="s">
        <v>881</v>
      </c>
      <c r="K229" t="s">
        <v>882</v>
      </c>
      <c r="L229">
        <v>1348</v>
      </c>
      <c r="N229">
        <v>1009</v>
      </c>
      <c r="O229" t="s">
        <v>33</v>
      </c>
      <c r="P229" t="s">
        <v>33</v>
      </c>
      <c r="Q229">
        <v>1000</v>
      </c>
      <c r="X229">
        <v>2.9999999999999997E-4</v>
      </c>
      <c r="Y229">
        <v>76110.2</v>
      </c>
      <c r="Z229">
        <v>0</v>
      </c>
      <c r="AA229">
        <v>0</v>
      </c>
      <c r="AB229">
        <v>0</v>
      </c>
      <c r="AC229">
        <v>0</v>
      </c>
      <c r="AD229">
        <v>1</v>
      </c>
      <c r="AE229">
        <v>0</v>
      </c>
      <c r="AF229" t="s">
        <v>3</v>
      </c>
      <c r="AG229">
        <v>2.9999999999999997E-4</v>
      </c>
      <c r="AH229">
        <v>2</v>
      </c>
      <c r="AI229">
        <v>32952670</v>
      </c>
      <c r="AJ229">
        <v>229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</row>
    <row r="230" spans="1:44" x14ac:dyDescent="0.2">
      <c r="A230">
        <f>ROW(Source!A279)</f>
        <v>279</v>
      </c>
      <c r="B230">
        <v>32952677</v>
      </c>
      <c r="C230">
        <v>32952665</v>
      </c>
      <c r="D230">
        <v>31841413</v>
      </c>
      <c r="E230">
        <v>114</v>
      </c>
      <c r="F230">
        <v>1</v>
      </c>
      <c r="G230">
        <v>1</v>
      </c>
      <c r="H230">
        <v>3</v>
      </c>
      <c r="I230" t="s">
        <v>85</v>
      </c>
      <c r="J230" t="s">
        <v>3</v>
      </c>
      <c r="K230" t="s">
        <v>86</v>
      </c>
      <c r="L230">
        <v>1301</v>
      </c>
      <c r="N230">
        <v>1003</v>
      </c>
      <c r="O230" t="s">
        <v>87</v>
      </c>
      <c r="P230" t="s">
        <v>87</v>
      </c>
      <c r="Q230">
        <v>1</v>
      </c>
      <c r="X230">
        <v>101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 t="s">
        <v>3</v>
      </c>
      <c r="AG230">
        <v>101</v>
      </c>
      <c r="AH230">
        <v>2</v>
      </c>
      <c r="AI230">
        <v>32952671</v>
      </c>
      <c r="AJ230">
        <v>230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</row>
    <row r="231" spans="1:44" x14ac:dyDescent="0.2">
      <c r="A231">
        <f>ROW(Source!A282)</f>
        <v>282</v>
      </c>
      <c r="B231">
        <v>32952682</v>
      </c>
      <c r="C231">
        <v>32952681</v>
      </c>
      <c r="D231">
        <v>31838395</v>
      </c>
      <c r="E231">
        <v>114</v>
      </c>
      <c r="F231">
        <v>1</v>
      </c>
      <c r="G231">
        <v>1</v>
      </c>
      <c r="H231">
        <v>1</v>
      </c>
      <c r="I231" t="s">
        <v>883</v>
      </c>
      <c r="J231" t="s">
        <v>3</v>
      </c>
      <c r="K231" t="s">
        <v>884</v>
      </c>
      <c r="L231">
        <v>1191</v>
      </c>
      <c r="N231">
        <v>1013</v>
      </c>
      <c r="O231" t="s">
        <v>848</v>
      </c>
      <c r="P231" t="s">
        <v>848</v>
      </c>
      <c r="Q231">
        <v>1</v>
      </c>
      <c r="X231">
        <v>38.4</v>
      </c>
      <c r="Y231">
        <v>0</v>
      </c>
      <c r="Z231">
        <v>0</v>
      </c>
      <c r="AA231">
        <v>0</v>
      </c>
      <c r="AB231">
        <v>457.94</v>
      </c>
      <c r="AC231">
        <v>0</v>
      </c>
      <c r="AD231">
        <v>1</v>
      </c>
      <c r="AE231">
        <v>1</v>
      </c>
      <c r="AF231" t="s">
        <v>3</v>
      </c>
      <c r="AG231">
        <v>38.4</v>
      </c>
      <c r="AH231">
        <v>2</v>
      </c>
      <c r="AI231">
        <v>32952682</v>
      </c>
      <c r="AJ231">
        <v>231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</row>
    <row r="232" spans="1:44" x14ac:dyDescent="0.2">
      <c r="A232">
        <f>ROW(Source!A282)</f>
        <v>282</v>
      </c>
      <c r="B232">
        <v>32952683</v>
      </c>
      <c r="C232">
        <v>32952681</v>
      </c>
      <c r="D232">
        <v>31838589</v>
      </c>
      <c r="E232">
        <v>114</v>
      </c>
      <c r="F232">
        <v>1</v>
      </c>
      <c r="G232">
        <v>1</v>
      </c>
      <c r="H232">
        <v>1</v>
      </c>
      <c r="I232" t="s">
        <v>849</v>
      </c>
      <c r="J232" t="s">
        <v>3</v>
      </c>
      <c r="K232" t="s">
        <v>850</v>
      </c>
      <c r="L232">
        <v>1191</v>
      </c>
      <c r="N232">
        <v>1013</v>
      </c>
      <c r="O232" t="s">
        <v>848</v>
      </c>
      <c r="P232" t="s">
        <v>848</v>
      </c>
      <c r="Q232">
        <v>1</v>
      </c>
      <c r="X232">
        <v>0.16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1</v>
      </c>
      <c r="AE232">
        <v>2</v>
      </c>
      <c r="AF232" t="s">
        <v>3</v>
      </c>
      <c r="AG232">
        <v>0.16</v>
      </c>
      <c r="AH232">
        <v>2</v>
      </c>
      <c r="AI232">
        <v>32952683</v>
      </c>
      <c r="AJ232">
        <v>232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</row>
    <row r="233" spans="1:44" x14ac:dyDescent="0.2">
      <c r="A233">
        <f>ROW(Source!A282)</f>
        <v>282</v>
      </c>
      <c r="B233">
        <v>32952684</v>
      </c>
      <c r="C233">
        <v>32952681</v>
      </c>
      <c r="D233">
        <v>31966102</v>
      </c>
      <c r="E233">
        <v>1</v>
      </c>
      <c r="F233">
        <v>1</v>
      </c>
      <c r="G233">
        <v>1</v>
      </c>
      <c r="H233">
        <v>2</v>
      </c>
      <c r="I233" t="s">
        <v>851</v>
      </c>
      <c r="J233" t="s">
        <v>852</v>
      </c>
      <c r="K233" t="s">
        <v>853</v>
      </c>
      <c r="L233">
        <v>1368</v>
      </c>
      <c r="N233">
        <v>1011</v>
      </c>
      <c r="O233" t="s">
        <v>854</v>
      </c>
      <c r="P233" t="s">
        <v>854</v>
      </c>
      <c r="Q233">
        <v>1</v>
      </c>
      <c r="X233">
        <v>0.1</v>
      </c>
      <c r="Y233">
        <v>0</v>
      </c>
      <c r="Z233">
        <v>37.32</v>
      </c>
      <c r="AA233">
        <v>446.68</v>
      </c>
      <c r="AB233">
        <v>0</v>
      </c>
      <c r="AC233">
        <v>0</v>
      </c>
      <c r="AD233">
        <v>1</v>
      </c>
      <c r="AE233">
        <v>0</v>
      </c>
      <c r="AF233" t="s">
        <v>3</v>
      </c>
      <c r="AG233">
        <v>0.1</v>
      </c>
      <c r="AH233">
        <v>2</v>
      </c>
      <c r="AI233">
        <v>32952684</v>
      </c>
      <c r="AJ233">
        <v>233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</row>
    <row r="234" spans="1:44" x14ac:dyDescent="0.2">
      <c r="A234">
        <f>ROW(Source!A282)</f>
        <v>282</v>
      </c>
      <c r="B234">
        <v>32952685</v>
      </c>
      <c r="C234">
        <v>32952681</v>
      </c>
      <c r="D234">
        <v>31966811</v>
      </c>
      <c r="E234">
        <v>1</v>
      </c>
      <c r="F234">
        <v>1</v>
      </c>
      <c r="G234">
        <v>1</v>
      </c>
      <c r="H234">
        <v>2</v>
      </c>
      <c r="I234" t="s">
        <v>858</v>
      </c>
      <c r="J234" t="s">
        <v>859</v>
      </c>
      <c r="K234" t="s">
        <v>860</v>
      </c>
      <c r="L234">
        <v>1368</v>
      </c>
      <c r="N234">
        <v>1011</v>
      </c>
      <c r="O234" t="s">
        <v>854</v>
      </c>
      <c r="P234" t="s">
        <v>854</v>
      </c>
      <c r="Q234">
        <v>1</v>
      </c>
      <c r="X234">
        <v>0.06</v>
      </c>
      <c r="Y234">
        <v>0</v>
      </c>
      <c r="Z234">
        <v>605.36</v>
      </c>
      <c r="AA234">
        <v>502.98</v>
      </c>
      <c r="AB234">
        <v>0</v>
      </c>
      <c r="AC234">
        <v>0</v>
      </c>
      <c r="AD234">
        <v>1</v>
      </c>
      <c r="AE234">
        <v>0</v>
      </c>
      <c r="AF234" t="s">
        <v>3</v>
      </c>
      <c r="AG234">
        <v>0.06</v>
      </c>
      <c r="AH234">
        <v>2</v>
      </c>
      <c r="AI234">
        <v>32952685</v>
      </c>
      <c r="AJ234">
        <v>234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</row>
    <row r="235" spans="1:44" x14ac:dyDescent="0.2">
      <c r="A235">
        <f>ROW(Source!A282)</f>
        <v>282</v>
      </c>
      <c r="B235">
        <v>32952686</v>
      </c>
      <c r="C235">
        <v>32952681</v>
      </c>
      <c r="D235">
        <v>31911313</v>
      </c>
      <c r="E235">
        <v>1</v>
      </c>
      <c r="F235">
        <v>1</v>
      </c>
      <c r="G235">
        <v>1</v>
      </c>
      <c r="H235">
        <v>3</v>
      </c>
      <c r="I235" t="s">
        <v>885</v>
      </c>
      <c r="J235" t="s">
        <v>886</v>
      </c>
      <c r="K235" t="s">
        <v>887</v>
      </c>
      <c r="L235">
        <v>1346</v>
      </c>
      <c r="N235">
        <v>1009</v>
      </c>
      <c r="O235" t="s">
        <v>68</v>
      </c>
      <c r="P235" t="s">
        <v>68</v>
      </c>
      <c r="Q235">
        <v>1</v>
      </c>
      <c r="X235">
        <v>1.44</v>
      </c>
      <c r="Y235">
        <v>2507.62</v>
      </c>
      <c r="Z235">
        <v>0</v>
      </c>
      <c r="AA235">
        <v>0</v>
      </c>
      <c r="AB235">
        <v>0</v>
      </c>
      <c r="AC235">
        <v>0</v>
      </c>
      <c r="AD235">
        <v>1</v>
      </c>
      <c r="AE235">
        <v>0</v>
      </c>
      <c r="AF235" t="s">
        <v>3</v>
      </c>
      <c r="AG235">
        <v>1.44</v>
      </c>
      <c r="AH235">
        <v>2</v>
      </c>
      <c r="AI235">
        <v>32952686</v>
      </c>
      <c r="AJ235">
        <v>235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</row>
    <row r="236" spans="1:44" x14ac:dyDescent="0.2">
      <c r="A236">
        <f>ROW(Source!A282)</f>
        <v>282</v>
      </c>
      <c r="B236">
        <v>32952687</v>
      </c>
      <c r="C236">
        <v>32952681</v>
      </c>
      <c r="D236">
        <v>31913068</v>
      </c>
      <c r="E236">
        <v>1</v>
      </c>
      <c r="F236">
        <v>1</v>
      </c>
      <c r="G236">
        <v>1</v>
      </c>
      <c r="H236">
        <v>3</v>
      </c>
      <c r="I236" t="s">
        <v>888</v>
      </c>
      <c r="J236" t="s">
        <v>889</v>
      </c>
      <c r="K236" t="s">
        <v>890</v>
      </c>
      <c r="L236">
        <v>1327</v>
      </c>
      <c r="N236">
        <v>1005</v>
      </c>
      <c r="O236" t="s">
        <v>64</v>
      </c>
      <c r="P236" t="s">
        <v>64</v>
      </c>
      <c r="Q236">
        <v>1</v>
      </c>
      <c r="X236">
        <v>0.84</v>
      </c>
      <c r="Y236">
        <v>531.44000000000005</v>
      </c>
      <c r="Z236">
        <v>0</v>
      </c>
      <c r="AA236">
        <v>0</v>
      </c>
      <c r="AB236">
        <v>0</v>
      </c>
      <c r="AC236">
        <v>0</v>
      </c>
      <c r="AD236">
        <v>1</v>
      </c>
      <c r="AE236">
        <v>0</v>
      </c>
      <c r="AF236" t="s">
        <v>3</v>
      </c>
      <c r="AG236">
        <v>0.84</v>
      </c>
      <c r="AH236">
        <v>2</v>
      </c>
      <c r="AI236">
        <v>32952687</v>
      </c>
      <c r="AJ236">
        <v>236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</row>
    <row r="237" spans="1:44" x14ac:dyDescent="0.2">
      <c r="A237">
        <f>ROW(Source!A282)</f>
        <v>282</v>
      </c>
      <c r="B237">
        <v>32952688</v>
      </c>
      <c r="C237">
        <v>32952681</v>
      </c>
      <c r="D237">
        <v>31913418</v>
      </c>
      <c r="E237">
        <v>1</v>
      </c>
      <c r="F237">
        <v>1</v>
      </c>
      <c r="G237">
        <v>1</v>
      </c>
      <c r="H237">
        <v>3</v>
      </c>
      <c r="I237" t="s">
        <v>877</v>
      </c>
      <c r="J237" t="s">
        <v>878</v>
      </c>
      <c r="K237" t="s">
        <v>879</v>
      </c>
      <c r="L237">
        <v>1346</v>
      </c>
      <c r="N237">
        <v>1009</v>
      </c>
      <c r="O237" t="s">
        <v>68</v>
      </c>
      <c r="P237" t="s">
        <v>68</v>
      </c>
      <c r="Q237">
        <v>1</v>
      </c>
      <c r="X237">
        <v>0.31</v>
      </c>
      <c r="Y237">
        <v>56.11</v>
      </c>
      <c r="Z237">
        <v>0</v>
      </c>
      <c r="AA237">
        <v>0</v>
      </c>
      <c r="AB237">
        <v>0</v>
      </c>
      <c r="AC237">
        <v>0</v>
      </c>
      <c r="AD237">
        <v>1</v>
      </c>
      <c r="AE237">
        <v>0</v>
      </c>
      <c r="AF237" t="s">
        <v>3</v>
      </c>
      <c r="AG237">
        <v>0.31</v>
      </c>
      <c r="AH237">
        <v>2</v>
      </c>
      <c r="AI237">
        <v>32952688</v>
      </c>
      <c r="AJ237">
        <v>237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</row>
    <row r="238" spans="1:44" x14ac:dyDescent="0.2">
      <c r="A238">
        <f>ROW(Source!A282)</f>
        <v>282</v>
      </c>
      <c r="B238">
        <v>32952689</v>
      </c>
      <c r="C238">
        <v>32952681</v>
      </c>
      <c r="D238">
        <v>31842274</v>
      </c>
      <c r="E238">
        <v>114</v>
      </c>
      <c r="F238">
        <v>1</v>
      </c>
      <c r="G238">
        <v>1</v>
      </c>
      <c r="H238">
        <v>3</v>
      </c>
      <c r="I238" t="s">
        <v>101</v>
      </c>
      <c r="J238" t="s">
        <v>3</v>
      </c>
      <c r="K238" t="s">
        <v>102</v>
      </c>
      <c r="L238">
        <v>1348</v>
      </c>
      <c r="N238">
        <v>1009</v>
      </c>
      <c r="O238" t="s">
        <v>33</v>
      </c>
      <c r="P238" t="s">
        <v>33</v>
      </c>
      <c r="Q238">
        <v>1000</v>
      </c>
      <c r="X238">
        <v>1.37E-2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 t="s">
        <v>3</v>
      </c>
      <c r="AG238">
        <v>1.37E-2</v>
      </c>
      <c r="AH238">
        <v>2</v>
      </c>
      <c r="AI238">
        <v>32952689</v>
      </c>
      <c r="AJ238">
        <v>238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</row>
    <row r="239" spans="1:44" x14ac:dyDescent="0.2">
      <c r="A239">
        <f>ROW(Source!A282)</f>
        <v>282</v>
      </c>
      <c r="B239">
        <v>32952690</v>
      </c>
      <c r="C239">
        <v>32952681</v>
      </c>
      <c r="D239">
        <v>31932100</v>
      </c>
      <c r="E239">
        <v>1</v>
      </c>
      <c r="F239">
        <v>1</v>
      </c>
      <c r="G239">
        <v>1</v>
      </c>
      <c r="H239">
        <v>3</v>
      </c>
      <c r="I239" t="s">
        <v>891</v>
      </c>
      <c r="J239" t="s">
        <v>892</v>
      </c>
      <c r="K239" t="s">
        <v>893</v>
      </c>
      <c r="L239">
        <v>1348</v>
      </c>
      <c r="N239">
        <v>1009</v>
      </c>
      <c r="O239" t="s">
        <v>33</v>
      </c>
      <c r="P239" t="s">
        <v>33</v>
      </c>
      <c r="Q239">
        <v>1000</v>
      </c>
      <c r="X239">
        <v>3.2000000000000002E-3</v>
      </c>
      <c r="Y239">
        <v>60697.21</v>
      </c>
      <c r="Z239">
        <v>0</v>
      </c>
      <c r="AA239">
        <v>0</v>
      </c>
      <c r="AB239">
        <v>0</v>
      </c>
      <c r="AC239">
        <v>0</v>
      </c>
      <c r="AD239">
        <v>1</v>
      </c>
      <c r="AE239">
        <v>0</v>
      </c>
      <c r="AF239" t="s">
        <v>3</v>
      </c>
      <c r="AG239">
        <v>3.2000000000000002E-3</v>
      </c>
      <c r="AH239">
        <v>2</v>
      </c>
      <c r="AI239">
        <v>32952690</v>
      </c>
      <c r="AJ239">
        <v>239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</row>
    <row r="240" spans="1:44" x14ac:dyDescent="0.2">
      <c r="A240">
        <f>ROW(Source!A282)</f>
        <v>282</v>
      </c>
      <c r="B240">
        <v>32952691</v>
      </c>
      <c r="C240">
        <v>32952681</v>
      </c>
      <c r="D240">
        <v>31932248</v>
      </c>
      <c r="E240">
        <v>1</v>
      </c>
      <c r="F240">
        <v>1</v>
      </c>
      <c r="G240">
        <v>1</v>
      </c>
      <c r="H240">
        <v>3</v>
      </c>
      <c r="I240" t="s">
        <v>894</v>
      </c>
      <c r="J240" t="s">
        <v>895</v>
      </c>
      <c r="K240" t="s">
        <v>896</v>
      </c>
      <c r="L240">
        <v>1348</v>
      </c>
      <c r="N240">
        <v>1009</v>
      </c>
      <c r="O240" t="s">
        <v>33</v>
      </c>
      <c r="P240" t="s">
        <v>33</v>
      </c>
      <c r="Q240">
        <v>1000</v>
      </c>
      <c r="X240">
        <v>1.24E-2</v>
      </c>
      <c r="Y240">
        <v>25237.94</v>
      </c>
      <c r="Z240">
        <v>0</v>
      </c>
      <c r="AA240">
        <v>0</v>
      </c>
      <c r="AB240">
        <v>0</v>
      </c>
      <c r="AC240">
        <v>0</v>
      </c>
      <c r="AD240">
        <v>1</v>
      </c>
      <c r="AE240">
        <v>0</v>
      </c>
      <c r="AF240" t="s">
        <v>3</v>
      </c>
      <c r="AG240">
        <v>1.24E-2</v>
      </c>
      <c r="AH240">
        <v>2</v>
      </c>
      <c r="AI240">
        <v>32952691</v>
      </c>
      <c r="AJ240">
        <v>240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</row>
    <row r="241" spans="1:44" x14ac:dyDescent="0.2">
      <c r="A241">
        <f>ROW(Source!A320)</f>
        <v>320</v>
      </c>
      <c r="B241">
        <v>32952723</v>
      </c>
      <c r="C241">
        <v>32952722</v>
      </c>
      <c r="D241">
        <v>31838350</v>
      </c>
      <c r="E241">
        <v>114</v>
      </c>
      <c r="F241">
        <v>1</v>
      </c>
      <c r="G241">
        <v>1</v>
      </c>
      <c r="H241">
        <v>1</v>
      </c>
      <c r="I241" t="s">
        <v>846</v>
      </c>
      <c r="J241" t="s">
        <v>3</v>
      </c>
      <c r="K241" t="s">
        <v>847</v>
      </c>
      <c r="L241">
        <v>1191</v>
      </c>
      <c r="N241">
        <v>1013</v>
      </c>
      <c r="O241" t="s">
        <v>848</v>
      </c>
      <c r="P241" t="s">
        <v>848</v>
      </c>
      <c r="Q241">
        <v>1</v>
      </c>
      <c r="X241">
        <v>17.8</v>
      </c>
      <c r="Y241">
        <v>0</v>
      </c>
      <c r="Z241">
        <v>0</v>
      </c>
      <c r="AA241">
        <v>0</v>
      </c>
      <c r="AB241">
        <v>409.14</v>
      </c>
      <c r="AC241">
        <v>0</v>
      </c>
      <c r="AD241">
        <v>1</v>
      </c>
      <c r="AE241">
        <v>1</v>
      </c>
      <c r="AF241" t="s">
        <v>3</v>
      </c>
      <c r="AG241">
        <v>17.8</v>
      </c>
      <c r="AH241">
        <v>2</v>
      </c>
      <c r="AI241">
        <v>32952723</v>
      </c>
      <c r="AJ241">
        <v>241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</row>
    <row r="242" spans="1:44" x14ac:dyDescent="0.2">
      <c r="A242">
        <f>ROW(Source!A321)</f>
        <v>321</v>
      </c>
      <c r="B242">
        <v>32952726</v>
      </c>
      <c r="C242">
        <v>32952725</v>
      </c>
      <c r="D242">
        <v>31838391</v>
      </c>
      <c r="E242">
        <v>114</v>
      </c>
      <c r="F242">
        <v>1</v>
      </c>
      <c r="G242">
        <v>1</v>
      </c>
      <c r="H242">
        <v>1</v>
      </c>
      <c r="I242" t="s">
        <v>856</v>
      </c>
      <c r="J242" t="s">
        <v>3</v>
      </c>
      <c r="K242" t="s">
        <v>857</v>
      </c>
      <c r="L242">
        <v>1191</v>
      </c>
      <c r="N242">
        <v>1013</v>
      </c>
      <c r="O242" t="s">
        <v>848</v>
      </c>
      <c r="P242" t="s">
        <v>848</v>
      </c>
      <c r="Q242">
        <v>1</v>
      </c>
      <c r="X242">
        <v>32.49</v>
      </c>
      <c r="Y242">
        <v>0</v>
      </c>
      <c r="Z242">
        <v>0</v>
      </c>
      <c r="AA242">
        <v>0</v>
      </c>
      <c r="AB242">
        <v>446.68</v>
      </c>
      <c r="AC242">
        <v>0</v>
      </c>
      <c r="AD242">
        <v>1</v>
      </c>
      <c r="AE242">
        <v>1</v>
      </c>
      <c r="AF242" t="s">
        <v>39</v>
      </c>
      <c r="AG242">
        <v>37.363500000000002</v>
      </c>
      <c r="AH242">
        <v>2</v>
      </c>
      <c r="AI242">
        <v>32952726</v>
      </c>
      <c r="AJ242">
        <v>242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</row>
    <row r="243" spans="1:44" x14ac:dyDescent="0.2">
      <c r="A243">
        <f>ROW(Source!A321)</f>
        <v>321</v>
      </c>
      <c r="B243">
        <v>32952727</v>
      </c>
      <c r="C243">
        <v>32952725</v>
      </c>
      <c r="D243">
        <v>31838589</v>
      </c>
      <c r="E243">
        <v>114</v>
      </c>
      <c r="F243">
        <v>1</v>
      </c>
      <c r="G243">
        <v>1</v>
      </c>
      <c r="H243">
        <v>1</v>
      </c>
      <c r="I243" t="s">
        <v>849</v>
      </c>
      <c r="J243" t="s">
        <v>3</v>
      </c>
      <c r="K243" t="s">
        <v>850</v>
      </c>
      <c r="L243">
        <v>1191</v>
      </c>
      <c r="N243">
        <v>1013</v>
      </c>
      <c r="O243" t="s">
        <v>848</v>
      </c>
      <c r="P243" t="s">
        <v>848</v>
      </c>
      <c r="Q243">
        <v>1</v>
      </c>
      <c r="X243">
        <v>0.93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1</v>
      </c>
      <c r="AE243">
        <v>2</v>
      </c>
      <c r="AF243" t="s">
        <v>38</v>
      </c>
      <c r="AG243">
        <v>1.1625000000000001</v>
      </c>
      <c r="AH243">
        <v>2</v>
      </c>
      <c r="AI243">
        <v>32952727</v>
      </c>
      <c r="AJ243">
        <v>243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</row>
    <row r="244" spans="1:44" x14ac:dyDescent="0.2">
      <c r="A244">
        <f>ROW(Source!A321)</f>
        <v>321</v>
      </c>
      <c r="B244">
        <v>32952728</v>
      </c>
      <c r="C244">
        <v>32952725</v>
      </c>
      <c r="D244">
        <v>31966072</v>
      </c>
      <c r="E244">
        <v>1</v>
      </c>
      <c r="F244">
        <v>1</v>
      </c>
      <c r="G244">
        <v>1</v>
      </c>
      <c r="H244">
        <v>2</v>
      </c>
      <c r="I244" t="s">
        <v>944</v>
      </c>
      <c r="J244" t="s">
        <v>945</v>
      </c>
      <c r="K244" t="s">
        <v>946</v>
      </c>
      <c r="L244">
        <v>1368</v>
      </c>
      <c r="N244">
        <v>1011</v>
      </c>
      <c r="O244" t="s">
        <v>854</v>
      </c>
      <c r="P244" t="s">
        <v>854</v>
      </c>
      <c r="Q244">
        <v>1</v>
      </c>
      <c r="X244">
        <v>0.02</v>
      </c>
      <c r="Y244">
        <v>0</v>
      </c>
      <c r="Z244">
        <v>1568.18</v>
      </c>
      <c r="AA244">
        <v>578.04999999999995</v>
      </c>
      <c r="AB244">
        <v>0</v>
      </c>
      <c r="AC244">
        <v>0</v>
      </c>
      <c r="AD244">
        <v>1</v>
      </c>
      <c r="AE244">
        <v>0</v>
      </c>
      <c r="AF244" t="s">
        <v>38</v>
      </c>
      <c r="AG244">
        <v>2.5000000000000001E-2</v>
      </c>
      <c r="AH244">
        <v>2</v>
      </c>
      <c r="AI244">
        <v>32952728</v>
      </c>
      <c r="AJ244">
        <v>244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</row>
    <row r="245" spans="1:44" x14ac:dyDescent="0.2">
      <c r="A245">
        <f>ROW(Source!A321)</f>
        <v>321</v>
      </c>
      <c r="B245">
        <v>32952729</v>
      </c>
      <c r="C245">
        <v>32952725</v>
      </c>
      <c r="D245">
        <v>31966102</v>
      </c>
      <c r="E245">
        <v>1</v>
      </c>
      <c r="F245">
        <v>1</v>
      </c>
      <c r="G245">
        <v>1</v>
      </c>
      <c r="H245">
        <v>2</v>
      </c>
      <c r="I245" t="s">
        <v>851</v>
      </c>
      <c r="J245" t="s">
        <v>852</v>
      </c>
      <c r="K245" t="s">
        <v>853</v>
      </c>
      <c r="L245">
        <v>1368</v>
      </c>
      <c r="N245">
        <v>1011</v>
      </c>
      <c r="O245" t="s">
        <v>854</v>
      </c>
      <c r="P245" t="s">
        <v>854</v>
      </c>
      <c r="Q245">
        <v>1</v>
      </c>
      <c r="X245">
        <v>0.21</v>
      </c>
      <c r="Y245">
        <v>0</v>
      </c>
      <c r="Z245">
        <v>37.32</v>
      </c>
      <c r="AA245">
        <v>446.68</v>
      </c>
      <c r="AB245">
        <v>0</v>
      </c>
      <c r="AC245">
        <v>0</v>
      </c>
      <c r="AD245">
        <v>1</v>
      </c>
      <c r="AE245">
        <v>0</v>
      </c>
      <c r="AF245" t="s">
        <v>38</v>
      </c>
      <c r="AG245">
        <v>0.26250000000000001</v>
      </c>
      <c r="AH245">
        <v>2</v>
      </c>
      <c r="AI245">
        <v>32952729</v>
      </c>
      <c r="AJ245">
        <v>245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</row>
    <row r="246" spans="1:44" x14ac:dyDescent="0.2">
      <c r="A246">
        <f>ROW(Source!A321)</f>
        <v>321</v>
      </c>
      <c r="B246">
        <v>32952730</v>
      </c>
      <c r="C246">
        <v>32952725</v>
      </c>
      <c r="D246">
        <v>31966208</v>
      </c>
      <c r="E246">
        <v>1</v>
      </c>
      <c r="F246">
        <v>1</v>
      </c>
      <c r="G246">
        <v>1</v>
      </c>
      <c r="H246">
        <v>2</v>
      </c>
      <c r="I246" t="s">
        <v>948</v>
      </c>
      <c r="J246" t="s">
        <v>949</v>
      </c>
      <c r="K246" t="s">
        <v>950</v>
      </c>
      <c r="L246">
        <v>1368</v>
      </c>
      <c r="N246">
        <v>1011</v>
      </c>
      <c r="O246" t="s">
        <v>854</v>
      </c>
      <c r="P246" t="s">
        <v>854</v>
      </c>
      <c r="Q246">
        <v>1</v>
      </c>
      <c r="X246">
        <v>0.7</v>
      </c>
      <c r="Y246">
        <v>0</v>
      </c>
      <c r="Z246">
        <v>2.31</v>
      </c>
      <c r="AA246">
        <v>446.68</v>
      </c>
      <c r="AB246">
        <v>0</v>
      </c>
      <c r="AC246">
        <v>0</v>
      </c>
      <c r="AD246">
        <v>1</v>
      </c>
      <c r="AE246">
        <v>0</v>
      </c>
      <c r="AF246" t="s">
        <v>38</v>
      </c>
      <c r="AG246">
        <v>0.875</v>
      </c>
      <c r="AH246">
        <v>2</v>
      </c>
      <c r="AI246">
        <v>32952730</v>
      </c>
      <c r="AJ246">
        <v>246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</row>
    <row r="247" spans="1:44" x14ac:dyDescent="0.2">
      <c r="A247">
        <f>ROW(Source!A321)</f>
        <v>321</v>
      </c>
      <c r="B247">
        <v>32952731</v>
      </c>
      <c r="C247">
        <v>32952725</v>
      </c>
      <c r="D247">
        <v>31910697</v>
      </c>
      <c r="E247">
        <v>1</v>
      </c>
      <c r="F247">
        <v>1</v>
      </c>
      <c r="G247">
        <v>1</v>
      </c>
      <c r="H247">
        <v>3</v>
      </c>
      <c r="I247" t="s">
        <v>951</v>
      </c>
      <c r="J247" t="s">
        <v>952</v>
      </c>
      <c r="K247" t="s">
        <v>953</v>
      </c>
      <c r="L247">
        <v>1339</v>
      </c>
      <c r="N247">
        <v>1007</v>
      </c>
      <c r="O247" t="s">
        <v>639</v>
      </c>
      <c r="P247" t="s">
        <v>639</v>
      </c>
      <c r="Q247">
        <v>1</v>
      </c>
      <c r="X247">
        <v>0.51</v>
      </c>
      <c r="Y247">
        <v>35.71</v>
      </c>
      <c r="Z247">
        <v>0</v>
      </c>
      <c r="AA247">
        <v>0</v>
      </c>
      <c r="AB247">
        <v>0</v>
      </c>
      <c r="AC247">
        <v>0</v>
      </c>
      <c r="AD247">
        <v>1</v>
      </c>
      <c r="AE247">
        <v>0</v>
      </c>
      <c r="AF247" t="s">
        <v>3</v>
      </c>
      <c r="AG247">
        <v>0.51</v>
      </c>
      <c r="AH247">
        <v>2</v>
      </c>
      <c r="AI247">
        <v>32952731</v>
      </c>
      <c r="AJ247">
        <v>247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</row>
    <row r="248" spans="1:44" x14ac:dyDescent="0.2">
      <c r="A248">
        <f>ROW(Source!A321)</f>
        <v>321</v>
      </c>
      <c r="B248">
        <v>32952732</v>
      </c>
      <c r="C248">
        <v>32952725</v>
      </c>
      <c r="D248">
        <v>31839816</v>
      </c>
      <c r="E248">
        <v>114</v>
      </c>
      <c r="F248">
        <v>1</v>
      </c>
      <c r="G248">
        <v>1</v>
      </c>
      <c r="H248">
        <v>3</v>
      </c>
      <c r="I248" t="s">
        <v>282</v>
      </c>
      <c r="J248" t="s">
        <v>3</v>
      </c>
      <c r="K248" t="s">
        <v>283</v>
      </c>
      <c r="L248">
        <v>1348</v>
      </c>
      <c r="N248">
        <v>1009</v>
      </c>
      <c r="O248" t="s">
        <v>33</v>
      </c>
      <c r="P248" t="s">
        <v>33</v>
      </c>
      <c r="Q248">
        <v>1000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1</v>
      </c>
      <c r="AD248">
        <v>0</v>
      </c>
      <c r="AE248">
        <v>0</v>
      </c>
      <c r="AF248" t="s">
        <v>3</v>
      </c>
      <c r="AG248">
        <v>0</v>
      </c>
      <c r="AH248">
        <v>2</v>
      </c>
      <c r="AI248">
        <v>32952732</v>
      </c>
      <c r="AJ248">
        <v>248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</row>
    <row r="249" spans="1:44" x14ac:dyDescent="0.2">
      <c r="A249">
        <f>ROW(Source!A321)</f>
        <v>321</v>
      </c>
      <c r="B249">
        <v>32952733</v>
      </c>
      <c r="C249">
        <v>32952725</v>
      </c>
      <c r="D249">
        <v>31842263</v>
      </c>
      <c r="E249">
        <v>114</v>
      </c>
      <c r="F249">
        <v>1</v>
      </c>
      <c r="G249">
        <v>1</v>
      </c>
      <c r="H249">
        <v>3</v>
      </c>
      <c r="I249" t="s">
        <v>285</v>
      </c>
      <c r="J249" t="s">
        <v>3</v>
      </c>
      <c r="K249" t="s">
        <v>191</v>
      </c>
      <c r="L249">
        <v>1348</v>
      </c>
      <c r="N249">
        <v>1009</v>
      </c>
      <c r="O249" t="s">
        <v>33</v>
      </c>
      <c r="P249" t="s">
        <v>33</v>
      </c>
      <c r="Q249">
        <v>1000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1</v>
      </c>
      <c r="AD249">
        <v>0</v>
      </c>
      <c r="AE249">
        <v>0</v>
      </c>
      <c r="AF249" t="s">
        <v>3</v>
      </c>
      <c r="AG249">
        <v>0</v>
      </c>
      <c r="AH249">
        <v>2</v>
      </c>
      <c r="AI249">
        <v>32952733</v>
      </c>
      <c r="AJ249">
        <v>249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</row>
    <row r="250" spans="1:44" x14ac:dyDescent="0.2">
      <c r="A250">
        <f>ROW(Source!A326)</f>
        <v>326</v>
      </c>
      <c r="B250">
        <v>32952742</v>
      </c>
      <c r="C250">
        <v>32952741</v>
      </c>
      <c r="D250">
        <v>31838397</v>
      </c>
      <c r="E250">
        <v>114</v>
      </c>
      <c r="F250">
        <v>1</v>
      </c>
      <c r="G250">
        <v>1</v>
      </c>
      <c r="H250">
        <v>1</v>
      </c>
      <c r="I250" t="s">
        <v>960</v>
      </c>
      <c r="J250" t="s">
        <v>3</v>
      </c>
      <c r="K250" t="s">
        <v>961</v>
      </c>
      <c r="L250">
        <v>1191</v>
      </c>
      <c r="N250">
        <v>1013</v>
      </c>
      <c r="O250" t="s">
        <v>848</v>
      </c>
      <c r="P250" t="s">
        <v>848</v>
      </c>
      <c r="Q250">
        <v>1</v>
      </c>
      <c r="X250">
        <v>32.729999999999997</v>
      </c>
      <c r="Y250">
        <v>0</v>
      </c>
      <c r="Z250">
        <v>0</v>
      </c>
      <c r="AA250">
        <v>0</v>
      </c>
      <c r="AB250">
        <v>463.57</v>
      </c>
      <c r="AC250">
        <v>0</v>
      </c>
      <c r="AD250">
        <v>1</v>
      </c>
      <c r="AE250">
        <v>1</v>
      </c>
      <c r="AF250" t="s">
        <v>39</v>
      </c>
      <c r="AG250">
        <v>37.639499999999991</v>
      </c>
      <c r="AH250">
        <v>2</v>
      </c>
      <c r="AI250">
        <v>32952742</v>
      </c>
      <c r="AJ250">
        <v>250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</row>
    <row r="251" spans="1:44" x14ac:dyDescent="0.2">
      <c r="A251">
        <f>ROW(Source!A326)</f>
        <v>326</v>
      </c>
      <c r="B251">
        <v>32952743</v>
      </c>
      <c r="C251">
        <v>32952741</v>
      </c>
      <c r="D251">
        <v>31838589</v>
      </c>
      <c r="E251">
        <v>114</v>
      </c>
      <c r="F251">
        <v>1</v>
      </c>
      <c r="G251">
        <v>1</v>
      </c>
      <c r="H251">
        <v>1</v>
      </c>
      <c r="I251" t="s">
        <v>849</v>
      </c>
      <c r="J251" t="s">
        <v>3</v>
      </c>
      <c r="K251" t="s">
        <v>850</v>
      </c>
      <c r="L251">
        <v>1191</v>
      </c>
      <c r="N251">
        <v>1013</v>
      </c>
      <c r="O251" t="s">
        <v>848</v>
      </c>
      <c r="P251" t="s">
        <v>848</v>
      </c>
      <c r="Q251">
        <v>1</v>
      </c>
      <c r="X251">
        <v>0.11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1</v>
      </c>
      <c r="AE251">
        <v>2</v>
      </c>
      <c r="AF251" t="s">
        <v>38</v>
      </c>
      <c r="AG251">
        <v>0.13750000000000001</v>
      </c>
      <c r="AH251">
        <v>2</v>
      </c>
      <c r="AI251">
        <v>32952743</v>
      </c>
      <c r="AJ251">
        <v>251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</row>
    <row r="252" spans="1:44" x14ac:dyDescent="0.2">
      <c r="A252">
        <f>ROW(Source!A326)</f>
        <v>326</v>
      </c>
      <c r="B252">
        <v>32952744</v>
      </c>
      <c r="C252">
        <v>32952741</v>
      </c>
      <c r="D252">
        <v>31966100</v>
      </c>
      <c r="E252">
        <v>1</v>
      </c>
      <c r="F252">
        <v>1</v>
      </c>
      <c r="G252">
        <v>1</v>
      </c>
      <c r="H252">
        <v>2</v>
      </c>
      <c r="I252" t="s">
        <v>905</v>
      </c>
      <c r="J252" t="s">
        <v>906</v>
      </c>
      <c r="K252" t="s">
        <v>907</v>
      </c>
      <c r="L252">
        <v>1368</v>
      </c>
      <c r="N252">
        <v>1011</v>
      </c>
      <c r="O252" t="s">
        <v>854</v>
      </c>
      <c r="P252" t="s">
        <v>854</v>
      </c>
      <c r="Q252">
        <v>1</v>
      </c>
      <c r="X252">
        <v>0.01</v>
      </c>
      <c r="Y252">
        <v>0</v>
      </c>
      <c r="Z252">
        <v>30.61</v>
      </c>
      <c r="AA252">
        <v>446.68</v>
      </c>
      <c r="AB252">
        <v>0</v>
      </c>
      <c r="AC252">
        <v>0</v>
      </c>
      <c r="AD252">
        <v>1</v>
      </c>
      <c r="AE252">
        <v>0</v>
      </c>
      <c r="AF252" t="s">
        <v>38</v>
      </c>
      <c r="AG252">
        <v>1.2500000000000001E-2</v>
      </c>
      <c r="AH252">
        <v>2</v>
      </c>
      <c r="AI252">
        <v>32952744</v>
      </c>
      <c r="AJ252">
        <v>252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</row>
    <row r="253" spans="1:44" x14ac:dyDescent="0.2">
      <c r="A253">
        <f>ROW(Source!A326)</f>
        <v>326</v>
      </c>
      <c r="B253">
        <v>32952745</v>
      </c>
      <c r="C253">
        <v>32952741</v>
      </c>
      <c r="D253">
        <v>31966811</v>
      </c>
      <c r="E253">
        <v>1</v>
      </c>
      <c r="F253">
        <v>1</v>
      </c>
      <c r="G253">
        <v>1</v>
      </c>
      <c r="H253">
        <v>2</v>
      </c>
      <c r="I253" t="s">
        <v>858</v>
      </c>
      <c r="J253" t="s">
        <v>859</v>
      </c>
      <c r="K253" t="s">
        <v>860</v>
      </c>
      <c r="L253">
        <v>1368</v>
      </c>
      <c r="N253">
        <v>1011</v>
      </c>
      <c r="O253" t="s">
        <v>854</v>
      </c>
      <c r="P253" t="s">
        <v>854</v>
      </c>
      <c r="Q253">
        <v>1</v>
      </c>
      <c r="X253">
        <v>0.1</v>
      </c>
      <c r="Y253">
        <v>0</v>
      </c>
      <c r="Z253">
        <v>605.36</v>
      </c>
      <c r="AA253">
        <v>502.98</v>
      </c>
      <c r="AB253">
        <v>0</v>
      </c>
      <c r="AC253">
        <v>0</v>
      </c>
      <c r="AD253">
        <v>1</v>
      </c>
      <c r="AE253">
        <v>0</v>
      </c>
      <c r="AF253" t="s">
        <v>38</v>
      </c>
      <c r="AG253">
        <v>0.125</v>
      </c>
      <c r="AH253">
        <v>2</v>
      </c>
      <c r="AI253">
        <v>32952745</v>
      </c>
      <c r="AJ253">
        <v>253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</row>
    <row r="254" spans="1:44" x14ac:dyDescent="0.2">
      <c r="A254">
        <f>ROW(Source!A326)</f>
        <v>326</v>
      </c>
      <c r="B254">
        <v>32952746</v>
      </c>
      <c r="C254">
        <v>32952741</v>
      </c>
      <c r="D254">
        <v>31913068</v>
      </c>
      <c r="E254">
        <v>1</v>
      </c>
      <c r="F254">
        <v>1</v>
      </c>
      <c r="G254">
        <v>1</v>
      </c>
      <c r="H254">
        <v>3</v>
      </c>
      <c r="I254" t="s">
        <v>888</v>
      </c>
      <c r="J254" t="s">
        <v>889</v>
      </c>
      <c r="K254" t="s">
        <v>890</v>
      </c>
      <c r="L254">
        <v>1327</v>
      </c>
      <c r="N254">
        <v>1005</v>
      </c>
      <c r="O254" t="s">
        <v>64</v>
      </c>
      <c r="P254" t="s">
        <v>64</v>
      </c>
      <c r="Q254">
        <v>1</v>
      </c>
      <c r="X254">
        <v>0.84</v>
      </c>
      <c r="Y254">
        <v>531.44000000000005</v>
      </c>
      <c r="Z254">
        <v>0</v>
      </c>
      <c r="AA254">
        <v>0</v>
      </c>
      <c r="AB254">
        <v>0</v>
      </c>
      <c r="AC254">
        <v>0</v>
      </c>
      <c r="AD254">
        <v>1</v>
      </c>
      <c r="AE254">
        <v>0</v>
      </c>
      <c r="AF254" t="s">
        <v>3</v>
      </c>
      <c r="AG254">
        <v>0.84</v>
      </c>
      <c r="AH254">
        <v>2</v>
      </c>
      <c r="AI254">
        <v>32952746</v>
      </c>
      <c r="AJ254">
        <v>254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</row>
    <row r="255" spans="1:44" x14ac:dyDescent="0.2">
      <c r="A255">
        <f>ROW(Source!A326)</f>
        <v>326</v>
      </c>
      <c r="B255">
        <v>32952747</v>
      </c>
      <c r="C255">
        <v>32952741</v>
      </c>
      <c r="D255">
        <v>31913418</v>
      </c>
      <c r="E255">
        <v>1</v>
      </c>
      <c r="F255">
        <v>1</v>
      </c>
      <c r="G255">
        <v>1</v>
      </c>
      <c r="H255">
        <v>3</v>
      </c>
      <c r="I255" t="s">
        <v>877</v>
      </c>
      <c r="J255" t="s">
        <v>878</v>
      </c>
      <c r="K255" t="s">
        <v>879</v>
      </c>
      <c r="L255">
        <v>1346</v>
      </c>
      <c r="N255">
        <v>1009</v>
      </c>
      <c r="O255" t="s">
        <v>68</v>
      </c>
      <c r="P255" t="s">
        <v>68</v>
      </c>
      <c r="Q255">
        <v>1</v>
      </c>
      <c r="X255">
        <v>0.31</v>
      </c>
      <c r="Y255">
        <v>56.11</v>
      </c>
      <c r="Z255">
        <v>0</v>
      </c>
      <c r="AA255">
        <v>0</v>
      </c>
      <c r="AB255">
        <v>0</v>
      </c>
      <c r="AC255">
        <v>0</v>
      </c>
      <c r="AD255">
        <v>1</v>
      </c>
      <c r="AE255">
        <v>0</v>
      </c>
      <c r="AF255" t="s">
        <v>3</v>
      </c>
      <c r="AG255">
        <v>0.31</v>
      </c>
      <c r="AH255">
        <v>2</v>
      </c>
      <c r="AI255">
        <v>32952747</v>
      </c>
      <c r="AJ255">
        <v>255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</row>
    <row r="256" spans="1:44" x14ac:dyDescent="0.2">
      <c r="A256">
        <f>ROW(Source!A326)</f>
        <v>326</v>
      </c>
      <c r="B256">
        <v>32952748</v>
      </c>
      <c r="C256">
        <v>32952741</v>
      </c>
      <c r="D256">
        <v>31842226</v>
      </c>
      <c r="E256">
        <v>114</v>
      </c>
      <c r="F256">
        <v>1</v>
      </c>
      <c r="G256">
        <v>1</v>
      </c>
      <c r="H256">
        <v>3</v>
      </c>
      <c r="I256" t="s">
        <v>187</v>
      </c>
      <c r="J256" t="s">
        <v>3</v>
      </c>
      <c r="K256" t="s">
        <v>188</v>
      </c>
      <c r="L256">
        <v>1348</v>
      </c>
      <c r="N256">
        <v>1009</v>
      </c>
      <c r="O256" t="s">
        <v>33</v>
      </c>
      <c r="P256" t="s">
        <v>33</v>
      </c>
      <c r="Q256">
        <v>1000</v>
      </c>
      <c r="X256">
        <v>0.03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 t="s">
        <v>3</v>
      </c>
      <c r="AG256">
        <v>0.03</v>
      </c>
      <c r="AH256">
        <v>2</v>
      </c>
      <c r="AI256">
        <v>32952748</v>
      </c>
      <c r="AJ256">
        <v>256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</row>
    <row r="257" spans="1:44" x14ac:dyDescent="0.2">
      <c r="A257">
        <f>ROW(Source!A326)</f>
        <v>326</v>
      </c>
      <c r="B257">
        <v>32952749</v>
      </c>
      <c r="C257">
        <v>32952741</v>
      </c>
      <c r="D257">
        <v>31842244</v>
      </c>
      <c r="E257">
        <v>114</v>
      </c>
      <c r="F257">
        <v>1</v>
      </c>
      <c r="G257">
        <v>1</v>
      </c>
      <c r="H257">
        <v>3</v>
      </c>
      <c r="I257" t="s">
        <v>190</v>
      </c>
      <c r="J257" t="s">
        <v>3</v>
      </c>
      <c r="K257" t="s">
        <v>191</v>
      </c>
      <c r="L257">
        <v>1348</v>
      </c>
      <c r="N257">
        <v>1009</v>
      </c>
      <c r="O257" t="s">
        <v>33</v>
      </c>
      <c r="P257" t="s">
        <v>33</v>
      </c>
      <c r="Q257">
        <v>1000</v>
      </c>
      <c r="X257">
        <v>0.02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 t="s">
        <v>3</v>
      </c>
      <c r="AG257">
        <v>0.02</v>
      </c>
      <c r="AH257">
        <v>2</v>
      </c>
      <c r="AI257">
        <v>32952749</v>
      </c>
      <c r="AJ257">
        <v>257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</row>
    <row r="258" spans="1:44" x14ac:dyDescent="0.2">
      <c r="A258">
        <f>ROW(Source!A326)</f>
        <v>326</v>
      </c>
      <c r="B258">
        <v>32952750</v>
      </c>
      <c r="C258">
        <v>32952741</v>
      </c>
      <c r="D258">
        <v>31932255</v>
      </c>
      <c r="E258">
        <v>1</v>
      </c>
      <c r="F258">
        <v>1</v>
      </c>
      <c r="G258">
        <v>1</v>
      </c>
      <c r="H258">
        <v>3</v>
      </c>
      <c r="I258" t="s">
        <v>908</v>
      </c>
      <c r="J258" t="s">
        <v>909</v>
      </c>
      <c r="K258" t="s">
        <v>910</v>
      </c>
      <c r="L258">
        <v>1348</v>
      </c>
      <c r="N258">
        <v>1009</v>
      </c>
      <c r="O258" t="s">
        <v>33</v>
      </c>
      <c r="P258" t="s">
        <v>33</v>
      </c>
      <c r="Q258">
        <v>1000</v>
      </c>
      <c r="X258">
        <v>5.0000000000000001E-3</v>
      </c>
      <c r="Y258">
        <v>52790.33</v>
      </c>
      <c r="Z258">
        <v>0</v>
      </c>
      <c r="AA258">
        <v>0</v>
      </c>
      <c r="AB258">
        <v>0</v>
      </c>
      <c r="AC258">
        <v>0</v>
      </c>
      <c r="AD258">
        <v>1</v>
      </c>
      <c r="AE258">
        <v>0</v>
      </c>
      <c r="AF258" t="s">
        <v>3</v>
      </c>
      <c r="AG258">
        <v>5.0000000000000001E-3</v>
      </c>
      <c r="AH258">
        <v>2</v>
      </c>
      <c r="AI258">
        <v>32952750</v>
      </c>
      <c r="AJ258">
        <v>258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</row>
    <row r="259" spans="1:44" x14ac:dyDescent="0.2">
      <c r="A259">
        <f>ROW(Source!A366)</f>
        <v>366</v>
      </c>
      <c r="B259">
        <v>32952760</v>
      </c>
      <c r="C259">
        <v>32952758</v>
      </c>
      <c r="D259">
        <v>25847973</v>
      </c>
      <c r="E259">
        <v>114</v>
      </c>
      <c r="F259">
        <v>1</v>
      </c>
      <c r="G259">
        <v>1</v>
      </c>
      <c r="H259">
        <v>1</v>
      </c>
      <c r="I259" t="s">
        <v>846</v>
      </c>
      <c r="J259" t="s">
        <v>3</v>
      </c>
      <c r="K259" t="s">
        <v>847</v>
      </c>
      <c r="L259">
        <v>1191</v>
      </c>
      <c r="N259">
        <v>1013</v>
      </c>
      <c r="O259" t="s">
        <v>848</v>
      </c>
      <c r="P259" t="s">
        <v>848</v>
      </c>
      <c r="Q259">
        <v>1</v>
      </c>
      <c r="X259">
        <v>25.7</v>
      </c>
      <c r="Y259">
        <v>0</v>
      </c>
      <c r="Z259">
        <v>0</v>
      </c>
      <c r="AA259">
        <v>0</v>
      </c>
      <c r="AB259">
        <v>409.14</v>
      </c>
      <c r="AC259">
        <v>0</v>
      </c>
      <c r="AD259">
        <v>1</v>
      </c>
      <c r="AE259">
        <v>1</v>
      </c>
      <c r="AF259" t="s">
        <v>3</v>
      </c>
      <c r="AG259">
        <v>25.7</v>
      </c>
      <c r="AH259">
        <v>2</v>
      </c>
      <c r="AI259">
        <v>32952759</v>
      </c>
      <c r="AJ259">
        <v>259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</row>
    <row r="260" spans="1:44" x14ac:dyDescent="0.2">
      <c r="A260">
        <f>ROW(Source!A367)</f>
        <v>367</v>
      </c>
      <c r="B260">
        <v>32952770</v>
      </c>
      <c r="C260">
        <v>32952761</v>
      </c>
      <c r="D260">
        <v>25847992</v>
      </c>
      <c r="E260">
        <v>114</v>
      </c>
      <c r="F260">
        <v>1</v>
      </c>
      <c r="G260">
        <v>1</v>
      </c>
      <c r="H260">
        <v>1</v>
      </c>
      <c r="I260" t="s">
        <v>856</v>
      </c>
      <c r="J260" t="s">
        <v>3</v>
      </c>
      <c r="K260" t="s">
        <v>857</v>
      </c>
      <c r="L260">
        <v>1191</v>
      </c>
      <c r="N260">
        <v>1013</v>
      </c>
      <c r="O260" t="s">
        <v>848</v>
      </c>
      <c r="P260" t="s">
        <v>848</v>
      </c>
      <c r="Q260">
        <v>1</v>
      </c>
      <c r="X260">
        <v>37.74</v>
      </c>
      <c r="Y260">
        <v>0</v>
      </c>
      <c r="Z260">
        <v>0</v>
      </c>
      <c r="AA260">
        <v>0</v>
      </c>
      <c r="AB260">
        <v>446.68</v>
      </c>
      <c r="AC260">
        <v>0</v>
      </c>
      <c r="AD260">
        <v>1</v>
      </c>
      <c r="AE260">
        <v>1</v>
      </c>
      <c r="AF260" t="s">
        <v>39</v>
      </c>
      <c r="AG260">
        <v>43.400999999999996</v>
      </c>
      <c r="AH260">
        <v>2</v>
      </c>
      <c r="AI260">
        <v>32952762</v>
      </c>
      <c r="AJ260">
        <v>260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</row>
    <row r="261" spans="1:44" x14ac:dyDescent="0.2">
      <c r="A261">
        <f>ROW(Source!A367)</f>
        <v>367</v>
      </c>
      <c r="B261">
        <v>32952771</v>
      </c>
      <c r="C261">
        <v>32952761</v>
      </c>
      <c r="D261">
        <v>25847946</v>
      </c>
      <c r="E261">
        <v>114</v>
      </c>
      <c r="F261">
        <v>1</v>
      </c>
      <c r="G261">
        <v>1</v>
      </c>
      <c r="H261">
        <v>1</v>
      </c>
      <c r="I261" t="s">
        <v>849</v>
      </c>
      <c r="J261" t="s">
        <v>3</v>
      </c>
      <c r="K261" t="s">
        <v>850</v>
      </c>
      <c r="L261">
        <v>1191</v>
      </c>
      <c r="N261">
        <v>1013</v>
      </c>
      <c r="O261" t="s">
        <v>848</v>
      </c>
      <c r="P261" t="s">
        <v>848</v>
      </c>
      <c r="Q261">
        <v>1</v>
      </c>
      <c r="X261">
        <v>0.99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1</v>
      </c>
      <c r="AE261">
        <v>2</v>
      </c>
      <c r="AF261" t="s">
        <v>38</v>
      </c>
      <c r="AG261">
        <v>1.2375</v>
      </c>
      <c r="AH261">
        <v>2</v>
      </c>
      <c r="AI261">
        <v>32952763</v>
      </c>
      <c r="AJ261">
        <v>261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</row>
    <row r="262" spans="1:44" x14ac:dyDescent="0.2">
      <c r="A262">
        <f>ROW(Source!A367)</f>
        <v>367</v>
      </c>
      <c r="B262">
        <v>32952772</v>
      </c>
      <c r="C262">
        <v>32952761</v>
      </c>
      <c r="D262">
        <v>31966072</v>
      </c>
      <c r="E262">
        <v>1</v>
      </c>
      <c r="F262">
        <v>1</v>
      </c>
      <c r="G262">
        <v>1</v>
      </c>
      <c r="H262">
        <v>2</v>
      </c>
      <c r="I262" t="s">
        <v>944</v>
      </c>
      <c r="J262" t="s">
        <v>945</v>
      </c>
      <c r="K262" t="s">
        <v>946</v>
      </c>
      <c r="L262">
        <v>1368</v>
      </c>
      <c r="N262">
        <v>1011</v>
      </c>
      <c r="O262" t="s">
        <v>854</v>
      </c>
      <c r="P262" t="s">
        <v>854</v>
      </c>
      <c r="Q262">
        <v>1</v>
      </c>
      <c r="X262">
        <v>0.02</v>
      </c>
      <c r="Y262">
        <v>0</v>
      </c>
      <c r="Z262">
        <v>1568.18</v>
      </c>
      <c r="AA262">
        <v>578.04999999999995</v>
      </c>
      <c r="AB262">
        <v>0</v>
      </c>
      <c r="AC262">
        <v>0</v>
      </c>
      <c r="AD262">
        <v>1</v>
      </c>
      <c r="AE262">
        <v>0</v>
      </c>
      <c r="AF262" t="s">
        <v>38</v>
      </c>
      <c r="AG262">
        <v>2.5000000000000001E-2</v>
      </c>
      <c r="AH262">
        <v>2</v>
      </c>
      <c r="AI262">
        <v>32952764</v>
      </c>
      <c r="AJ262">
        <v>262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</row>
    <row r="263" spans="1:44" x14ac:dyDescent="0.2">
      <c r="A263">
        <f>ROW(Source!A367)</f>
        <v>367</v>
      </c>
      <c r="B263">
        <v>32952773</v>
      </c>
      <c r="C263">
        <v>32952761</v>
      </c>
      <c r="D263">
        <v>31966102</v>
      </c>
      <c r="E263">
        <v>1</v>
      </c>
      <c r="F263">
        <v>1</v>
      </c>
      <c r="G263">
        <v>1</v>
      </c>
      <c r="H263">
        <v>2</v>
      </c>
      <c r="I263" t="s">
        <v>851</v>
      </c>
      <c r="J263" t="s">
        <v>852</v>
      </c>
      <c r="K263" t="s">
        <v>853</v>
      </c>
      <c r="L263">
        <v>1368</v>
      </c>
      <c r="N263">
        <v>1011</v>
      </c>
      <c r="O263" t="s">
        <v>854</v>
      </c>
      <c r="P263" t="s">
        <v>854</v>
      </c>
      <c r="Q263">
        <v>1</v>
      </c>
      <c r="X263">
        <v>0.22</v>
      </c>
      <c r="Y263">
        <v>0</v>
      </c>
      <c r="Z263">
        <v>37.32</v>
      </c>
      <c r="AA263">
        <v>446.68</v>
      </c>
      <c r="AB263">
        <v>0</v>
      </c>
      <c r="AC263">
        <v>0</v>
      </c>
      <c r="AD263">
        <v>1</v>
      </c>
      <c r="AE263">
        <v>0</v>
      </c>
      <c r="AF263" t="s">
        <v>38</v>
      </c>
      <c r="AG263">
        <v>0.27500000000000002</v>
      </c>
      <c r="AH263">
        <v>2</v>
      </c>
      <c r="AI263">
        <v>32952765</v>
      </c>
      <c r="AJ263">
        <v>263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</row>
    <row r="264" spans="1:44" x14ac:dyDescent="0.2">
      <c r="A264">
        <f>ROW(Source!A367)</f>
        <v>367</v>
      </c>
      <c r="B264">
        <v>32952774</v>
      </c>
      <c r="C264">
        <v>32952761</v>
      </c>
      <c r="D264">
        <v>31966208</v>
      </c>
      <c r="E264">
        <v>1</v>
      </c>
      <c r="F264">
        <v>1</v>
      </c>
      <c r="G264">
        <v>1</v>
      </c>
      <c r="H264">
        <v>2</v>
      </c>
      <c r="I264" t="s">
        <v>948</v>
      </c>
      <c r="J264" t="s">
        <v>949</v>
      </c>
      <c r="K264" t="s">
        <v>950</v>
      </c>
      <c r="L264">
        <v>1368</v>
      </c>
      <c r="N264">
        <v>1011</v>
      </c>
      <c r="O264" t="s">
        <v>854</v>
      </c>
      <c r="P264" t="s">
        <v>854</v>
      </c>
      <c r="Q264">
        <v>1</v>
      </c>
      <c r="X264">
        <v>0.75</v>
      </c>
      <c r="Y264">
        <v>0</v>
      </c>
      <c r="Z264">
        <v>2.31</v>
      </c>
      <c r="AA264">
        <v>446.68</v>
      </c>
      <c r="AB264">
        <v>0</v>
      </c>
      <c r="AC264">
        <v>0</v>
      </c>
      <c r="AD264">
        <v>1</v>
      </c>
      <c r="AE264">
        <v>0</v>
      </c>
      <c r="AF264" t="s">
        <v>38</v>
      </c>
      <c r="AG264">
        <v>0.9375</v>
      </c>
      <c r="AH264">
        <v>2</v>
      </c>
      <c r="AI264">
        <v>32952766</v>
      </c>
      <c r="AJ264">
        <v>264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</row>
    <row r="265" spans="1:44" x14ac:dyDescent="0.2">
      <c r="A265">
        <f>ROW(Source!A367)</f>
        <v>367</v>
      </c>
      <c r="B265">
        <v>32952775</v>
      </c>
      <c r="C265">
        <v>32952761</v>
      </c>
      <c r="D265">
        <v>31910697</v>
      </c>
      <c r="E265">
        <v>1</v>
      </c>
      <c r="F265">
        <v>1</v>
      </c>
      <c r="G265">
        <v>1</v>
      </c>
      <c r="H265">
        <v>3</v>
      </c>
      <c r="I265" t="s">
        <v>951</v>
      </c>
      <c r="J265" t="s">
        <v>952</v>
      </c>
      <c r="K265" t="s">
        <v>953</v>
      </c>
      <c r="L265">
        <v>1339</v>
      </c>
      <c r="N265">
        <v>1007</v>
      </c>
      <c r="O265" t="s">
        <v>639</v>
      </c>
      <c r="P265" t="s">
        <v>639</v>
      </c>
      <c r="Q265">
        <v>1</v>
      </c>
      <c r="X265">
        <v>0.54</v>
      </c>
      <c r="Y265">
        <v>35.71</v>
      </c>
      <c r="Z265">
        <v>0</v>
      </c>
      <c r="AA265">
        <v>0</v>
      </c>
      <c r="AB265">
        <v>0</v>
      </c>
      <c r="AC265">
        <v>0</v>
      </c>
      <c r="AD265">
        <v>1</v>
      </c>
      <c r="AE265">
        <v>0</v>
      </c>
      <c r="AF265" t="s">
        <v>3</v>
      </c>
      <c r="AG265">
        <v>0.54</v>
      </c>
      <c r="AH265">
        <v>2</v>
      </c>
      <c r="AI265">
        <v>32952767</v>
      </c>
      <c r="AJ265">
        <v>265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</row>
    <row r="266" spans="1:44" x14ac:dyDescent="0.2">
      <c r="A266">
        <f>ROW(Source!A367)</f>
        <v>367</v>
      </c>
      <c r="B266">
        <v>32952776</v>
      </c>
      <c r="C266">
        <v>32952761</v>
      </c>
      <c r="D266">
        <v>31839816</v>
      </c>
      <c r="E266">
        <v>114</v>
      </c>
      <c r="F266">
        <v>1</v>
      </c>
      <c r="G266">
        <v>1</v>
      </c>
      <c r="H266">
        <v>3</v>
      </c>
      <c r="I266" t="s">
        <v>282</v>
      </c>
      <c r="J266" t="s">
        <v>3</v>
      </c>
      <c r="K266" t="s">
        <v>283</v>
      </c>
      <c r="L266">
        <v>1348</v>
      </c>
      <c r="N266">
        <v>1009</v>
      </c>
      <c r="O266" t="s">
        <v>33</v>
      </c>
      <c r="P266" t="s">
        <v>33</v>
      </c>
      <c r="Q266">
        <v>1000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1</v>
      </c>
      <c r="AD266">
        <v>0</v>
      </c>
      <c r="AE266">
        <v>0</v>
      </c>
      <c r="AF266" t="s">
        <v>3</v>
      </c>
      <c r="AG266">
        <v>0</v>
      </c>
      <c r="AH266">
        <v>2</v>
      </c>
      <c r="AI266">
        <v>32952768</v>
      </c>
      <c r="AJ266">
        <v>266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</row>
    <row r="267" spans="1:44" x14ac:dyDescent="0.2">
      <c r="A267">
        <f>ROW(Source!A367)</f>
        <v>367</v>
      </c>
      <c r="B267">
        <v>32952777</v>
      </c>
      <c r="C267">
        <v>32952761</v>
      </c>
      <c r="D267">
        <v>31842263</v>
      </c>
      <c r="E267">
        <v>114</v>
      </c>
      <c r="F267">
        <v>1</v>
      </c>
      <c r="G267">
        <v>1</v>
      </c>
      <c r="H267">
        <v>3</v>
      </c>
      <c r="I267" t="s">
        <v>285</v>
      </c>
      <c r="J267" t="s">
        <v>3</v>
      </c>
      <c r="K267" t="s">
        <v>191</v>
      </c>
      <c r="L267">
        <v>1348</v>
      </c>
      <c r="N267">
        <v>1009</v>
      </c>
      <c r="O267" t="s">
        <v>33</v>
      </c>
      <c r="P267" t="s">
        <v>33</v>
      </c>
      <c r="Q267">
        <v>1000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1</v>
      </c>
      <c r="AD267">
        <v>0</v>
      </c>
      <c r="AE267">
        <v>0</v>
      </c>
      <c r="AF267" t="s">
        <v>3</v>
      </c>
      <c r="AG267">
        <v>0</v>
      </c>
      <c r="AH267">
        <v>2</v>
      </c>
      <c r="AI267">
        <v>32952769</v>
      </c>
      <c r="AJ267">
        <v>267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</row>
    <row r="268" spans="1:44" x14ac:dyDescent="0.2">
      <c r="A268">
        <f>ROW(Source!A372)</f>
        <v>372</v>
      </c>
      <c r="B268">
        <v>32952792</v>
      </c>
      <c r="C268">
        <v>32952782</v>
      </c>
      <c r="D268">
        <v>25847998</v>
      </c>
      <c r="E268">
        <v>114</v>
      </c>
      <c r="F268">
        <v>1</v>
      </c>
      <c r="G268">
        <v>1</v>
      </c>
      <c r="H268">
        <v>1</v>
      </c>
      <c r="I268" t="s">
        <v>960</v>
      </c>
      <c r="J268" t="s">
        <v>3</v>
      </c>
      <c r="K268" t="s">
        <v>961</v>
      </c>
      <c r="L268">
        <v>1191</v>
      </c>
      <c r="N268">
        <v>1013</v>
      </c>
      <c r="O268" t="s">
        <v>848</v>
      </c>
      <c r="P268" t="s">
        <v>848</v>
      </c>
      <c r="Q268">
        <v>1</v>
      </c>
      <c r="X268">
        <v>39.979999999999997</v>
      </c>
      <c r="Y268">
        <v>0</v>
      </c>
      <c r="Z268">
        <v>0</v>
      </c>
      <c r="AA268">
        <v>0</v>
      </c>
      <c r="AB268">
        <v>463.57</v>
      </c>
      <c r="AC268">
        <v>0</v>
      </c>
      <c r="AD268">
        <v>1</v>
      </c>
      <c r="AE268">
        <v>1</v>
      </c>
      <c r="AF268" t="s">
        <v>39</v>
      </c>
      <c r="AG268">
        <v>45.97699999999999</v>
      </c>
      <c r="AH268">
        <v>2</v>
      </c>
      <c r="AI268">
        <v>32952783</v>
      </c>
      <c r="AJ268">
        <v>268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</row>
    <row r="269" spans="1:44" x14ac:dyDescent="0.2">
      <c r="A269">
        <f>ROW(Source!A372)</f>
        <v>372</v>
      </c>
      <c r="B269">
        <v>32952793</v>
      </c>
      <c r="C269">
        <v>32952782</v>
      </c>
      <c r="D269">
        <v>25847946</v>
      </c>
      <c r="E269">
        <v>114</v>
      </c>
      <c r="F269">
        <v>1</v>
      </c>
      <c r="G269">
        <v>1</v>
      </c>
      <c r="H269">
        <v>1</v>
      </c>
      <c r="I269" t="s">
        <v>849</v>
      </c>
      <c r="J269" t="s">
        <v>3</v>
      </c>
      <c r="K269" t="s">
        <v>850</v>
      </c>
      <c r="L269">
        <v>1191</v>
      </c>
      <c r="N269">
        <v>1013</v>
      </c>
      <c r="O269" t="s">
        <v>848</v>
      </c>
      <c r="P269" t="s">
        <v>848</v>
      </c>
      <c r="Q269">
        <v>1</v>
      </c>
      <c r="X269">
        <v>0.11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1</v>
      </c>
      <c r="AE269">
        <v>2</v>
      </c>
      <c r="AF269" t="s">
        <v>38</v>
      </c>
      <c r="AG269">
        <v>0.13750000000000001</v>
      </c>
      <c r="AH269">
        <v>2</v>
      </c>
      <c r="AI269">
        <v>32952784</v>
      </c>
      <c r="AJ269">
        <v>269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</row>
    <row r="270" spans="1:44" x14ac:dyDescent="0.2">
      <c r="A270">
        <f>ROW(Source!A372)</f>
        <v>372</v>
      </c>
      <c r="B270">
        <v>32952794</v>
      </c>
      <c r="C270">
        <v>32952782</v>
      </c>
      <c r="D270">
        <v>31966100</v>
      </c>
      <c r="E270">
        <v>1</v>
      </c>
      <c r="F270">
        <v>1</v>
      </c>
      <c r="G270">
        <v>1</v>
      </c>
      <c r="H270">
        <v>2</v>
      </c>
      <c r="I270" t="s">
        <v>905</v>
      </c>
      <c r="J270" t="s">
        <v>906</v>
      </c>
      <c r="K270" t="s">
        <v>907</v>
      </c>
      <c r="L270">
        <v>1368</v>
      </c>
      <c r="N270">
        <v>1011</v>
      </c>
      <c r="O270" t="s">
        <v>854</v>
      </c>
      <c r="P270" t="s">
        <v>854</v>
      </c>
      <c r="Q270">
        <v>1</v>
      </c>
      <c r="X270">
        <v>0.01</v>
      </c>
      <c r="Y270">
        <v>0</v>
      </c>
      <c r="Z270">
        <v>30.61</v>
      </c>
      <c r="AA270">
        <v>446.68</v>
      </c>
      <c r="AB270">
        <v>0</v>
      </c>
      <c r="AC270">
        <v>0</v>
      </c>
      <c r="AD270">
        <v>1</v>
      </c>
      <c r="AE270">
        <v>0</v>
      </c>
      <c r="AF270" t="s">
        <v>38</v>
      </c>
      <c r="AG270">
        <v>1.2500000000000001E-2</v>
      </c>
      <c r="AH270">
        <v>2</v>
      </c>
      <c r="AI270">
        <v>32952785</v>
      </c>
      <c r="AJ270">
        <v>270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</row>
    <row r="271" spans="1:44" x14ac:dyDescent="0.2">
      <c r="A271">
        <f>ROW(Source!A372)</f>
        <v>372</v>
      </c>
      <c r="B271">
        <v>32952795</v>
      </c>
      <c r="C271">
        <v>32952782</v>
      </c>
      <c r="D271">
        <v>31966811</v>
      </c>
      <c r="E271">
        <v>1</v>
      </c>
      <c r="F271">
        <v>1</v>
      </c>
      <c r="G271">
        <v>1</v>
      </c>
      <c r="H271">
        <v>2</v>
      </c>
      <c r="I271" t="s">
        <v>858</v>
      </c>
      <c r="J271" t="s">
        <v>859</v>
      </c>
      <c r="K271" t="s">
        <v>860</v>
      </c>
      <c r="L271">
        <v>1368</v>
      </c>
      <c r="N271">
        <v>1011</v>
      </c>
      <c r="O271" t="s">
        <v>854</v>
      </c>
      <c r="P271" t="s">
        <v>854</v>
      </c>
      <c r="Q271">
        <v>1</v>
      </c>
      <c r="X271">
        <v>0.1</v>
      </c>
      <c r="Y271">
        <v>0</v>
      </c>
      <c r="Z271">
        <v>605.36</v>
      </c>
      <c r="AA271">
        <v>502.98</v>
      </c>
      <c r="AB271">
        <v>0</v>
      </c>
      <c r="AC271">
        <v>0</v>
      </c>
      <c r="AD271">
        <v>1</v>
      </c>
      <c r="AE271">
        <v>0</v>
      </c>
      <c r="AF271" t="s">
        <v>38</v>
      </c>
      <c r="AG271">
        <v>0.125</v>
      </c>
      <c r="AH271">
        <v>2</v>
      </c>
      <c r="AI271">
        <v>32952786</v>
      </c>
      <c r="AJ271">
        <v>271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</row>
    <row r="272" spans="1:44" x14ac:dyDescent="0.2">
      <c r="A272">
        <f>ROW(Source!A372)</f>
        <v>372</v>
      </c>
      <c r="B272">
        <v>32952796</v>
      </c>
      <c r="C272">
        <v>32952782</v>
      </c>
      <c r="D272">
        <v>31913068</v>
      </c>
      <c r="E272">
        <v>1</v>
      </c>
      <c r="F272">
        <v>1</v>
      </c>
      <c r="G272">
        <v>1</v>
      </c>
      <c r="H272">
        <v>3</v>
      </c>
      <c r="I272" t="s">
        <v>888</v>
      </c>
      <c r="J272" t="s">
        <v>889</v>
      </c>
      <c r="K272" t="s">
        <v>890</v>
      </c>
      <c r="L272">
        <v>1327</v>
      </c>
      <c r="N272">
        <v>1005</v>
      </c>
      <c r="O272" t="s">
        <v>64</v>
      </c>
      <c r="P272" t="s">
        <v>64</v>
      </c>
      <c r="Q272">
        <v>1</v>
      </c>
      <c r="X272">
        <v>0.84</v>
      </c>
      <c r="Y272">
        <v>531.44000000000005</v>
      </c>
      <c r="Z272">
        <v>0</v>
      </c>
      <c r="AA272">
        <v>0</v>
      </c>
      <c r="AB272">
        <v>0</v>
      </c>
      <c r="AC272">
        <v>0</v>
      </c>
      <c r="AD272">
        <v>1</v>
      </c>
      <c r="AE272">
        <v>0</v>
      </c>
      <c r="AF272" t="s">
        <v>3</v>
      </c>
      <c r="AG272">
        <v>0.84</v>
      </c>
      <c r="AH272">
        <v>2</v>
      </c>
      <c r="AI272">
        <v>32952787</v>
      </c>
      <c r="AJ272">
        <v>272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</row>
    <row r="273" spans="1:44" x14ac:dyDescent="0.2">
      <c r="A273">
        <f>ROW(Source!A372)</f>
        <v>372</v>
      </c>
      <c r="B273">
        <v>32952797</v>
      </c>
      <c r="C273">
        <v>32952782</v>
      </c>
      <c r="D273">
        <v>31913418</v>
      </c>
      <c r="E273">
        <v>1</v>
      </c>
      <c r="F273">
        <v>1</v>
      </c>
      <c r="G273">
        <v>1</v>
      </c>
      <c r="H273">
        <v>3</v>
      </c>
      <c r="I273" t="s">
        <v>877</v>
      </c>
      <c r="J273" t="s">
        <v>878</v>
      </c>
      <c r="K273" t="s">
        <v>879</v>
      </c>
      <c r="L273">
        <v>1346</v>
      </c>
      <c r="N273">
        <v>1009</v>
      </c>
      <c r="O273" t="s">
        <v>68</v>
      </c>
      <c r="P273" t="s">
        <v>68</v>
      </c>
      <c r="Q273">
        <v>1</v>
      </c>
      <c r="X273">
        <v>0.31</v>
      </c>
      <c r="Y273">
        <v>56.11</v>
      </c>
      <c r="Z273">
        <v>0</v>
      </c>
      <c r="AA273">
        <v>0</v>
      </c>
      <c r="AB273">
        <v>0</v>
      </c>
      <c r="AC273">
        <v>0</v>
      </c>
      <c r="AD273">
        <v>1</v>
      </c>
      <c r="AE273">
        <v>0</v>
      </c>
      <c r="AF273" t="s">
        <v>3</v>
      </c>
      <c r="AG273">
        <v>0.31</v>
      </c>
      <c r="AH273">
        <v>2</v>
      </c>
      <c r="AI273">
        <v>32952788</v>
      </c>
      <c r="AJ273">
        <v>273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</row>
    <row r="274" spans="1:44" x14ac:dyDescent="0.2">
      <c r="A274">
        <f>ROW(Source!A372)</f>
        <v>372</v>
      </c>
      <c r="B274">
        <v>32952798</v>
      </c>
      <c r="C274">
        <v>32952782</v>
      </c>
      <c r="D274">
        <v>31842226</v>
      </c>
      <c r="E274">
        <v>114</v>
      </c>
      <c r="F274">
        <v>1</v>
      </c>
      <c r="G274">
        <v>1</v>
      </c>
      <c r="H274">
        <v>3</v>
      </c>
      <c r="I274" t="s">
        <v>187</v>
      </c>
      <c r="J274" t="s">
        <v>3</v>
      </c>
      <c r="K274" t="s">
        <v>188</v>
      </c>
      <c r="L274">
        <v>1348</v>
      </c>
      <c r="N274">
        <v>1009</v>
      </c>
      <c r="O274" t="s">
        <v>33</v>
      </c>
      <c r="P274" t="s">
        <v>33</v>
      </c>
      <c r="Q274">
        <v>1000</v>
      </c>
      <c r="X274">
        <v>3.3000000000000002E-2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 t="s">
        <v>3</v>
      </c>
      <c r="AG274">
        <v>3.3000000000000002E-2</v>
      </c>
      <c r="AH274">
        <v>2</v>
      </c>
      <c r="AI274">
        <v>32952789</v>
      </c>
      <c r="AJ274">
        <v>274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</row>
    <row r="275" spans="1:44" x14ac:dyDescent="0.2">
      <c r="A275">
        <f>ROW(Source!A372)</f>
        <v>372</v>
      </c>
      <c r="B275">
        <v>32952799</v>
      </c>
      <c r="C275">
        <v>32952782</v>
      </c>
      <c r="D275">
        <v>31842244</v>
      </c>
      <c r="E275">
        <v>114</v>
      </c>
      <c r="F275">
        <v>1</v>
      </c>
      <c r="G275">
        <v>1</v>
      </c>
      <c r="H275">
        <v>3</v>
      </c>
      <c r="I275" t="s">
        <v>190</v>
      </c>
      <c r="J275" t="s">
        <v>3</v>
      </c>
      <c r="K275" t="s">
        <v>191</v>
      </c>
      <c r="L275">
        <v>1348</v>
      </c>
      <c r="N275">
        <v>1009</v>
      </c>
      <c r="O275" t="s">
        <v>33</v>
      </c>
      <c r="P275" t="s">
        <v>33</v>
      </c>
      <c r="Q275">
        <v>1000</v>
      </c>
      <c r="X275">
        <v>2.1999999999999999E-2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 t="s">
        <v>3</v>
      </c>
      <c r="AG275">
        <v>2.1999999999999999E-2</v>
      </c>
      <c r="AH275">
        <v>2</v>
      </c>
      <c r="AI275">
        <v>32952790</v>
      </c>
      <c r="AJ275">
        <v>275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</row>
    <row r="276" spans="1:44" x14ac:dyDescent="0.2">
      <c r="A276">
        <f>ROW(Source!A372)</f>
        <v>372</v>
      </c>
      <c r="B276">
        <v>32952800</v>
      </c>
      <c r="C276">
        <v>32952782</v>
      </c>
      <c r="D276">
        <v>31932255</v>
      </c>
      <c r="E276">
        <v>1</v>
      </c>
      <c r="F276">
        <v>1</v>
      </c>
      <c r="G276">
        <v>1</v>
      </c>
      <c r="H276">
        <v>3</v>
      </c>
      <c r="I276" t="s">
        <v>908</v>
      </c>
      <c r="J276" t="s">
        <v>909</v>
      </c>
      <c r="K276" t="s">
        <v>910</v>
      </c>
      <c r="L276">
        <v>1348</v>
      </c>
      <c r="N276">
        <v>1009</v>
      </c>
      <c r="O276" t="s">
        <v>33</v>
      </c>
      <c r="P276" t="s">
        <v>33</v>
      </c>
      <c r="Q276">
        <v>1000</v>
      </c>
      <c r="X276">
        <v>5.4999999999999997E-3</v>
      </c>
      <c r="Y276">
        <v>52790.33</v>
      </c>
      <c r="Z276">
        <v>0</v>
      </c>
      <c r="AA276">
        <v>0</v>
      </c>
      <c r="AB276">
        <v>0</v>
      </c>
      <c r="AC276">
        <v>0</v>
      </c>
      <c r="AD276">
        <v>1</v>
      </c>
      <c r="AE276">
        <v>0</v>
      </c>
      <c r="AF276" t="s">
        <v>3</v>
      </c>
      <c r="AG276">
        <v>5.4999999999999997E-3</v>
      </c>
      <c r="AH276">
        <v>2</v>
      </c>
      <c r="AI276">
        <v>32952791</v>
      </c>
      <c r="AJ276">
        <v>276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</row>
    <row r="277" spans="1:44" x14ac:dyDescent="0.2">
      <c r="A277">
        <f>ROW(Source!A412)</f>
        <v>412</v>
      </c>
      <c r="B277">
        <v>32952874</v>
      </c>
      <c r="C277">
        <v>32952873</v>
      </c>
      <c r="D277">
        <v>31838350</v>
      </c>
      <c r="E277">
        <v>114</v>
      </c>
      <c r="F277">
        <v>1</v>
      </c>
      <c r="G277">
        <v>1</v>
      </c>
      <c r="H277">
        <v>1</v>
      </c>
      <c r="I277" t="s">
        <v>846</v>
      </c>
      <c r="J277" t="s">
        <v>3</v>
      </c>
      <c r="K277" t="s">
        <v>847</v>
      </c>
      <c r="L277">
        <v>1191</v>
      </c>
      <c r="N277">
        <v>1013</v>
      </c>
      <c r="O277" t="s">
        <v>848</v>
      </c>
      <c r="P277" t="s">
        <v>848</v>
      </c>
      <c r="Q277">
        <v>1</v>
      </c>
      <c r="X277">
        <v>11.39</v>
      </c>
      <c r="Y277">
        <v>0</v>
      </c>
      <c r="Z277">
        <v>0</v>
      </c>
      <c r="AA277">
        <v>0</v>
      </c>
      <c r="AB277">
        <v>409.14</v>
      </c>
      <c r="AC277">
        <v>0</v>
      </c>
      <c r="AD277">
        <v>1</v>
      </c>
      <c r="AE277">
        <v>1</v>
      </c>
      <c r="AF277" t="s">
        <v>3</v>
      </c>
      <c r="AG277">
        <v>11.39</v>
      </c>
      <c r="AH277">
        <v>2</v>
      </c>
      <c r="AI277">
        <v>32952874</v>
      </c>
      <c r="AJ277">
        <v>277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</row>
    <row r="278" spans="1:44" x14ac:dyDescent="0.2">
      <c r="A278">
        <f>ROW(Source!A412)</f>
        <v>412</v>
      </c>
      <c r="B278">
        <v>32952875</v>
      </c>
      <c r="C278">
        <v>32952873</v>
      </c>
      <c r="D278">
        <v>31838589</v>
      </c>
      <c r="E278">
        <v>114</v>
      </c>
      <c r="F278">
        <v>1</v>
      </c>
      <c r="G278">
        <v>1</v>
      </c>
      <c r="H278">
        <v>1</v>
      </c>
      <c r="I278" t="s">
        <v>849</v>
      </c>
      <c r="J278" t="s">
        <v>3</v>
      </c>
      <c r="K278" t="s">
        <v>850</v>
      </c>
      <c r="L278">
        <v>1191</v>
      </c>
      <c r="N278">
        <v>1013</v>
      </c>
      <c r="O278" t="s">
        <v>848</v>
      </c>
      <c r="P278" t="s">
        <v>848</v>
      </c>
      <c r="Q278">
        <v>1</v>
      </c>
      <c r="X278">
        <v>0.13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1</v>
      </c>
      <c r="AE278">
        <v>2</v>
      </c>
      <c r="AF278" t="s">
        <v>3</v>
      </c>
      <c r="AG278">
        <v>0.13</v>
      </c>
      <c r="AH278">
        <v>2</v>
      </c>
      <c r="AI278">
        <v>32952875</v>
      </c>
      <c r="AJ278">
        <v>278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</row>
    <row r="279" spans="1:44" x14ac:dyDescent="0.2">
      <c r="A279">
        <f>ROW(Source!A412)</f>
        <v>412</v>
      </c>
      <c r="B279">
        <v>32952876</v>
      </c>
      <c r="C279">
        <v>32952873</v>
      </c>
      <c r="D279">
        <v>31966102</v>
      </c>
      <c r="E279">
        <v>1</v>
      </c>
      <c r="F279">
        <v>1</v>
      </c>
      <c r="G279">
        <v>1</v>
      </c>
      <c r="H279">
        <v>2</v>
      </c>
      <c r="I279" t="s">
        <v>851</v>
      </c>
      <c r="J279" t="s">
        <v>852</v>
      </c>
      <c r="K279" t="s">
        <v>853</v>
      </c>
      <c r="L279">
        <v>1368</v>
      </c>
      <c r="N279">
        <v>1011</v>
      </c>
      <c r="O279" t="s">
        <v>854</v>
      </c>
      <c r="P279" t="s">
        <v>854</v>
      </c>
      <c r="Q279">
        <v>1</v>
      </c>
      <c r="X279">
        <v>0.13</v>
      </c>
      <c r="Y279">
        <v>0</v>
      </c>
      <c r="Z279">
        <v>37.32</v>
      </c>
      <c r="AA279">
        <v>446.68</v>
      </c>
      <c r="AB279">
        <v>0</v>
      </c>
      <c r="AC279">
        <v>0</v>
      </c>
      <c r="AD279">
        <v>1</v>
      </c>
      <c r="AE279">
        <v>0</v>
      </c>
      <c r="AF279" t="s">
        <v>3</v>
      </c>
      <c r="AG279">
        <v>0.13</v>
      </c>
      <c r="AH279">
        <v>2</v>
      </c>
      <c r="AI279">
        <v>32952876</v>
      </c>
      <c r="AJ279">
        <v>279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</row>
    <row r="280" spans="1:44" x14ac:dyDescent="0.2">
      <c r="A280">
        <f>ROW(Source!A412)</f>
        <v>412</v>
      </c>
      <c r="B280">
        <v>32952877</v>
      </c>
      <c r="C280">
        <v>32952873</v>
      </c>
      <c r="D280">
        <v>31844302</v>
      </c>
      <c r="E280">
        <v>114</v>
      </c>
      <c r="F280">
        <v>1</v>
      </c>
      <c r="G280">
        <v>1</v>
      </c>
      <c r="H280">
        <v>3</v>
      </c>
      <c r="I280" t="s">
        <v>31</v>
      </c>
      <c r="J280" t="s">
        <v>3</v>
      </c>
      <c r="K280" t="s">
        <v>32</v>
      </c>
      <c r="L280">
        <v>1348</v>
      </c>
      <c r="N280">
        <v>1009</v>
      </c>
      <c r="O280" t="s">
        <v>33</v>
      </c>
      <c r="P280" t="s">
        <v>33</v>
      </c>
      <c r="Q280">
        <v>1000</v>
      </c>
      <c r="X280">
        <v>0.47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 t="s">
        <v>3</v>
      </c>
      <c r="AG280">
        <v>0.47</v>
      </c>
      <c r="AH280">
        <v>2</v>
      </c>
      <c r="AI280">
        <v>32952877</v>
      </c>
      <c r="AJ280">
        <v>280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</row>
    <row r="281" spans="1:44" x14ac:dyDescent="0.2">
      <c r="A281">
        <f>ROW(Source!A414)</f>
        <v>414</v>
      </c>
      <c r="B281">
        <v>32952835</v>
      </c>
      <c r="C281">
        <v>32952832</v>
      </c>
      <c r="D281">
        <v>25847973</v>
      </c>
      <c r="E281">
        <v>114</v>
      </c>
      <c r="F281">
        <v>1</v>
      </c>
      <c r="G281">
        <v>1</v>
      </c>
      <c r="H281">
        <v>1</v>
      </c>
      <c r="I281" t="s">
        <v>846</v>
      </c>
      <c r="J281" t="s">
        <v>3</v>
      </c>
      <c r="K281" t="s">
        <v>847</v>
      </c>
      <c r="L281">
        <v>1191</v>
      </c>
      <c r="N281">
        <v>1013</v>
      </c>
      <c r="O281" t="s">
        <v>848</v>
      </c>
      <c r="P281" t="s">
        <v>848</v>
      </c>
      <c r="Q281">
        <v>1</v>
      </c>
      <c r="X281">
        <v>3.77</v>
      </c>
      <c r="Y281">
        <v>0</v>
      </c>
      <c r="Z281">
        <v>0</v>
      </c>
      <c r="AA281">
        <v>0</v>
      </c>
      <c r="AB281">
        <v>409.14</v>
      </c>
      <c r="AC281">
        <v>0</v>
      </c>
      <c r="AD281">
        <v>1</v>
      </c>
      <c r="AE281">
        <v>1</v>
      </c>
      <c r="AF281" t="s">
        <v>3</v>
      </c>
      <c r="AG281">
        <v>3.77</v>
      </c>
      <c r="AH281">
        <v>2</v>
      </c>
      <c r="AI281">
        <v>32952833</v>
      </c>
      <c r="AJ281">
        <v>281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</row>
    <row r="282" spans="1:44" x14ac:dyDescent="0.2">
      <c r="A282">
        <f>ROW(Source!A414)</f>
        <v>414</v>
      </c>
      <c r="B282">
        <v>32952836</v>
      </c>
      <c r="C282">
        <v>32952832</v>
      </c>
      <c r="D282">
        <v>31844302</v>
      </c>
      <c r="E282">
        <v>114</v>
      </c>
      <c r="F282">
        <v>1</v>
      </c>
      <c r="G282">
        <v>1</v>
      </c>
      <c r="H282">
        <v>3</v>
      </c>
      <c r="I282" t="s">
        <v>31</v>
      </c>
      <c r="J282" t="s">
        <v>3</v>
      </c>
      <c r="K282" t="s">
        <v>32</v>
      </c>
      <c r="L282">
        <v>1348</v>
      </c>
      <c r="N282">
        <v>1009</v>
      </c>
      <c r="O282" t="s">
        <v>33</v>
      </c>
      <c r="P282" t="s">
        <v>33</v>
      </c>
      <c r="Q282">
        <v>1000</v>
      </c>
      <c r="X282">
        <v>0.11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 t="s">
        <v>3</v>
      </c>
      <c r="AG282">
        <v>0.11</v>
      </c>
      <c r="AH282">
        <v>2</v>
      </c>
      <c r="AI282">
        <v>32952834</v>
      </c>
      <c r="AJ282">
        <v>282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</row>
    <row r="283" spans="1:44" x14ac:dyDescent="0.2">
      <c r="A283">
        <f>ROW(Source!A416)</f>
        <v>416</v>
      </c>
      <c r="B283">
        <v>32952900</v>
      </c>
      <c r="C283">
        <v>32952889</v>
      </c>
      <c r="D283">
        <v>25847992</v>
      </c>
      <c r="E283">
        <v>112</v>
      </c>
      <c r="F283">
        <v>1</v>
      </c>
      <c r="G283">
        <v>1</v>
      </c>
      <c r="H283">
        <v>1</v>
      </c>
      <c r="I283" t="s">
        <v>856</v>
      </c>
      <c r="J283" t="s">
        <v>3</v>
      </c>
      <c r="K283" t="s">
        <v>857</v>
      </c>
      <c r="L283">
        <v>1191</v>
      </c>
      <c r="N283">
        <v>1013</v>
      </c>
      <c r="O283" t="s">
        <v>848</v>
      </c>
      <c r="P283" t="s">
        <v>848</v>
      </c>
      <c r="Q283">
        <v>1</v>
      </c>
      <c r="X283">
        <v>33.020000000000003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1</v>
      </c>
      <c r="AE283">
        <v>1</v>
      </c>
      <c r="AF283" t="s">
        <v>521</v>
      </c>
      <c r="AG283">
        <v>37.972999999999999</v>
      </c>
      <c r="AH283">
        <v>2</v>
      </c>
      <c r="AI283">
        <v>32952890</v>
      </c>
      <c r="AJ283">
        <v>283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</row>
    <row r="284" spans="1:44" x14ac:dyDescent="0.2">
      <c r="A284">
        <f>ROW(Source!A416)</f>
        <v>416</v>
      </c>
      <c r="B284">
        <v>32952901</v>
      </c>
      <c r="C284">
        <v>32952889</v>
      </c>
      <c r="D284">
        <v>25847946</v>
      </c>
      <c r="E284">
        <v>112</v>
      </c>
      <c r="F284">
        <v>1</v>
      </c>
      <c r="G284">
        <v>1</v>
      </c>
      <c r="H284">
        <v>1</v>
      </c>
      <c r="I284" t="s">
        <v>849</v>
      </c>
      <c r="J284" t="s">
        <v>3</v>
      </c>
      <c r="K284" t="s">
        <v>850</v>
      </c>
      <c r="L284">
        <v>1191</v>
      </c>
      <c r="N284">
        <v>1013</v>
      </c>
      <c r="O284" t="s">
        <v>848</v>
      </c>
      <c r="P284" t="s">
        <v>848</v>
      </c>
      <c r="Q284">
        <v>1</v>
      </c>
      <c r="X284">
        <v>0.17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1</v>
      </c>
      <c r="AE284">
        <v>2</v>
      </c>
      <c r="AF284" t="s">
        <v>520</v>
      </c>
      <c r="AG284">
        <v>0.21250000000000002</v>
      </c>
      <c r="AH284">
        <v>2</v>
      </c>
      <c r="AI284">
        <v>32952891</v>
      </c>
      <c r="AJ284">
        <v>284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</row>
    <row r="285" spans="1:44" x14ac:dyDescent="0.2">
      <c r="A285">
        <f>ROW(Source!A416)</f>
        <v>416</v>
      </c>
      <c r="B285">
        <v>32952902</v>
      </c>
      <c r="C285">
        <v>32952889</v>
      </c>
      <c r="D285">
        <v>30529124</v>
      </c>
      <c r="E285">
        <v>1</v>
      </c>
      <c r="F285">
        <v>1</v>
      </c>
      <c r="G285">
        <v>1</v>
      </c>
      <c r="H285">
        <v>2</v>
      </c>
      <c r="I285" t="s">
        <v>905</v>
      </c>
      <c r="J285" t="s">
        <v>906</v>
      </c>
      <c r="K285" t="s">
        <v>907</v>
      </c>
      <c r="L285">
        <v>1368</v>
      </c>
      <c r="N285">
        <v>1011</v>
      </c>
      <c r="O285" t="s">
        <v>854</v>
      </c>
      <c r="P285" t="s">
        <v>854</v>
      </c>
      <c r="Q285">
        <v>1</v>
      </c>
      <c r="X285">
        <v>0.13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1</v>
      </c>
      <c r="AE285">
        <v>0</v>
      </c>
      <c r="AF285" t="s">
        <v>520</v>
      </c>
      <c r="AG285">
        <v>0.16250000000000001</v>
      </c>
      <c r="AH285">
        <v>2</v>
      </c>
      <c r="AI285">
        <v>32952892</v>
      </c>
      <c r="AJ285">
        <v>285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</row>
    <row r="286" spans="1:44" x14ac:dyDescent="0.2">
      <c r="A286">
        <f>ROW(Source!A416)</f>
        <v>416</v>
      </c>
      <c r="B286">
        <v>32952903</v>
      </c>
      <c r="C286">
        <v>32952889</v>
      </c>
      <c r="D286">
        <v>30529825</v>
      </c>
      <c r="E286">
        <v>1</v>
      </c>
      <c r="F286">
        <v>1</v>
      </c>
      <c r="G286">
        <v>1</v>
      </c>
      <c r="H286">
        <v>2</v>
      </c>
      <c r="I286" t="s">
        <v>858</v>
      </c>
      <c r="J286" t="s">
        <v>859</v>
      </c>
      <c r="K286" t="s">
        <v>860</v>
      </c>
      <c r="L286">
        <v>1368</v>
      </c>
      <c r="N286">
        <v>1011</v>
      </c>
      <c r="O286" t="s">
        <v>854</v>
      </c>
      <c r="P286" t="s">
        <v>854</v>
      </c>
      <c r="Q286">
        <v>1</v>
      </c>
      <c r="X286">
        <v>0.04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1</v>
      </c>
      <c r="AE286">
        <v>0</v>
      </c>
      <c r="AF286" t="s">
        <v>520</v>
      </c>
      <c r="AG286">
        <v>0.05</v>
      </c>
      <c r="AH286">
        <v>2</v>
      </c>
      <c r="AI286">
        <v>32952893</v>
      </c>
      <c r="AJ286">
        <v>286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</row>
    <row r="287" spans="1:44" x14ac:dyDescent="0.2">
      <c r="A287">
        <f>ROW(Source!A416)</f>
        <v>416</v>
      </c>
      <c r="B287">
        <v>32952904</v>
      </c>
      <c r="C287">
        <v>32952889</v>
      </c>
      <c r="D287">
        <v>30530579</v>
      </c>
      <c r="E287">
        <v>1</v>
      </c>
      <c r="F287">
        <v>1</v>
      </c>
      <c r="G287">
        <v>1</v>
      </c>
      <c r="H287">
        <v>2</v>
      </c>
      <c r="I287" t="s">
        <v>997</v>
      </c>
      <c r="J287" t="s">
        <v>998</v>
      </c>
      <c r="K287" t="s">
        <v>999</v>
      </c>
      <c r="L287">
        <v>1368</v>
      </c>
      <c r="N287">
        <v>1011</v>
      </c>
      <c r="O287" t="s">
        <v>854</v>
      </c>
      <c r="P287" t="s">
        <v>854</v>
      </c>
      <c r="Q287">
        <v>1</v>
      </c>
      <c r="X287">
        <v>2.8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1</v>
      </c>
      <c r="AE287">
        <v>0</v>
      </c>
      <c r="AF287" t="s">
        <v>520</v>
      </c>
      <c r="AG287">
        <v>3.5</v>
      </c>
      <c r="AH287">
        <v>2</v>
      </c>
      <c r="AI287">
        <v>32952894</v>
      </c>
      <c r="AJ287">
        <v>287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</row>
    <row r="288" spans="1:44" x14ac:dyDescent="0.2">
      <c r="A288">
        <f>ROW(Source!A416)</f>
        <v>416</v>
      </c>
      <c r="B288">
        <v>32952905</v>
      </c>
      <c r="C288">
        <v>32952889</v>
      </c>
      <c r="D288">
        <v>30481840</v>
      </c>
      <c r="E288">
        <v>1</v>
      </c>
      <c r="F288">
        <v>1</v>
      </c>
      <c r="G288">
        <v>1</v>
      </c>
      <c r="H288">
        <v>3</v>
      </c>
      <c r="I288" t="s">
        <v>951</v>
      </c>
      <c r="J288" t="s">
        <v>952</v>
      </c>
      <c r="K288" t="s">
        <v>953</v>
      </c>
      <c r="L288">
        <v>1339</v>
      </c>
      <c r="N288">
        <v>1007</v>
      </c>
      <c r="O288" t="s">
        <v>639</v>
      </c>
      <c r="P288" t="s">
        <v>639</v>
      </c>
      <c r="Q288">
        <v>1</v>
      </c>
      <c r="X288">
        <v>0.17399999999999999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1</v>
      </c>
      <c r="AE288">
        <v>0</v>
      </c>
      <c r="AF288" t="s">
        <v>3</v>
      </c>
      <c r="AG288">
        <v>0.17399999999999999</v>
      </c>
      <c r="AH288">
        <v>2</v>
      </c>
      <c r="AI288">
        <v>32952895</v>
      </c>
      <c r="AJ288">
        <v>288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</row>
    <row r="289" spans="1:44" x14ac:dyDescent="0.2">
      <c r="A289">
        <f>ROW(Source!A416)</f>
        <v>416</v>
      </c>
      <c r="B289">
        <v>32952906</v>
      </c>
      <c r="C289">
        <v>32952889</v>
      </c>
      <c r="D289">
        <v>30481852</v>
      </c>
      <c r="E289">
        <v>1</v>
      </c>
      <c r="F289">
        <v>1</v>
      </c>
      <c r="G289">
        <v>1</v>
      </c>
      <c r="H289">
        <v>3</v>
      </c>
      <c r="I289" t="s">
        <v>865</v>
      </c>
      <c r="J289" t="s">
        <v>866</v>
      </c>
      <c r="K289" t="s">
        <v>867</v>
      </c>
      <c r="L289">
        <v>1383</v>
      </c>
      <c r="N289">
        <v>1013</v>
      </c>
      <c r="O289" t="s">
        <v>868</v>
      </c>
      <c r="P289" t="s">
        <v>868</v>
      </c>
      <c r="Q289">
        <v>1</v>
      </c>
      <c r="X289">
        <v>1.6275999999999999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1</v>
      </c>
      <c r="AE289">
        <v>0</v>
      </c>
      <c r="AF289" t="s">
        <v>3</v>
      </c>
      <c r="AG289">
        <v>1.6275999999999999</v>
      </c>
      <c r="AH289">
        <v>2</v>
      </c>
      <c r="AI289">
        <v>32952896</v>
      </c>
      <c r="AJ289">
        <v>289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</row>
    <row r="290" spans="1:44" x14ac:dyDescent="0.2">
      <c r="A290">
        <f>ROW(Source!A416)</f>
        <v>416</v>
      </c>
      <c r="B290">
        <v>32952907</v>
      </c>
      <c r="C290">
        <v>32952889</v>
      </c>
      <c r="D290">
        <v>30482146</v>
      </c>
      <c r="E290">
        <v>1</v>
      </c>
      <c r="F290">
        <v>1</v>
      </c>
      <c r="G290">
        <v>1</v>
      </c>
      <c r="H290">
        <v>3</v>
      </c>
      <c r="I290" t="s">
        <v>1000</v>
      </c>
      <c r="J290" t="s">
        <v>1001</v>
      </c>
      <c r="K290" t="s">
        <v>1002</v>
      </c>
      <c r="L290">
        <v>1327</v>
      </c>
      <c r="N290">
        <v>1005</v>
      </c>
      <c r="O290" t="s">
        <v>64</v>
      </c>
      <c r="P290" t="s">
        <v>64</v>
      </c>
      <c r="Q290">
        <v>1</v>
      </c>
      <c r="X290">
        <v>10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1</v>
      </c>
      <c r="AE290">
        <v>0</v>
      </c>
      <c r="AF290" t="s">
        <v>3</v>
      </c>
      <c r="AG290">
        <v>10</v>
      </c>
      <c r="AH290">
        <v>2</v>
      </c>
      <c r="AI290">
        <v>32952897</v>
      </c>
      <c r="AJ290">
        <v>290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</row>
    <row r="291" spans="1:44" x14ac:dyDescent="0.2">
      <c r="A291">
        <f>ROW(Source!A416)</f>
        <v>416</v>
      </c>
      <c r="B291">
        <v>32952908</v>
      </c>
      <c r="C291">
        <v>32952889</v>
      </c>
      <c r="D291">
        <v>30412284</v>
      </c>
      <c r="E291">
        <v>112</v>
      </c>
      <c r="F291">
        <v>1</v>
      </c>
      <c r="G291">
        <v>1</v>
      </c>
      <c r="H291">
        <v>3</v>
      </c>
      <c r="I291" t="s">
        <v>525</v>
      </c>
      <c r="J291" t="s">
        <v>3</v>
      </c>
      <c r="K291" t="s">
        <v>526</v>
      </c>
      <c r="L291">
        <v>1348</v>
      </c>
      <c r="N291">
        <v>1009</v>
      </c>
      <c r="O291" t="s">
        <v>33</v>
      </c>
      <c r="P291" t="s">
        <v>33</v>
      </c>
      <c r="Q291">
        <v>1000</v>
      </c>
      <c r="X291">
        <v>0.84199999999999997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 t="s">
        <v>3</v>
      </c>
      <c r="AG291">
        <v>0.84199999999999997</v>
      </c>
      <c r="AH291">
        <v>2</v>
      </c>
      <c r="AI291">
        <v>32952898</v>
      </c>
      <c r="AJ291">
        <v>291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</row>
    <row r="292" spans="1:44" x14ac:dyDescent="0.2">
      <c r="A292">
        <f>ROW(Source!A416)</f>
        <v>416</v>
      </c>
      <c r="B292">
        <v>32952909</v>
      </c>
      <c r="C292">
        <v>32952889</v>
      </c>
      <c r="D292">
        <v>30414705</v>
      </c>
      <c r="E292">
        <v>112</v>
      </c>
      <c r="F292">
        <v>1</v>
      </c>
      <c r="G292">
        <v>1</v>
      </c>
      <c r="H292">
        <v>3</v>
      </c>
      <c r="I292" t="s">
        <v>190</v>
      </c>
      <c r="J292" t="s">
        <v>3</v>
      </c>
      <c r="K292" t="s">
        <v>528</v>
      </c>
      <c r="L292">
        <v>1346</v>
      </c>
      <c r="N292">
        <v>1009</v>
      </c>
      <c r="O292" t="s">
        <v>68</v>
      </c>
      <c r="P292" t="s">
        <v>68</v>
      </c>
      <c r="Q292">
        <v>1</v>
      </c>
      <c r="X292">
        <v>20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 t="s">
        <v>3</v>
      </c>
      <c r="AG292">
        <v>20</v>
      </c>
      <c r="AH292">
        <v>2</v>
      </c>
      <c r="AI292">
        <v>32952899</v>
      </c>
      <c r="AJ292">
        <v>292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</row>
    <row r="293" spans="1:44" x14ac:dyDescent="0.2">
      <c r="A293">
        <f>ROW(Source!A421)</f>
        <v>421</v>
      </c>
      <c r="B293">
        <v>32952846</v>
      </c>
      <c r="C293">
        <v>32952838</v>
      </c>
      <c r="D293">
        <v>25847987</v>
      </c>
      <c r="E293">
        <v>114</v>
      </c>
      <c r="F293">
        <v>1</v>
      </c>
      <c r="G293">
        <v>1</v>
      </c>
      <c r="H293">
        <v>1</v>
      </c>
      <c r="I293" t="s">
        <v>875</v>
      </c>
      <c r="J293" t="s">
        <v>3</v>
      </c>
      <c r="K293" t="s">
        <v>876</v>
      </c>
      <c r="L293">
        <v>1191</v>
      </c>
      <c r="N293">
        <v>1013</v>
      </c>
      <c r="O293" t="s">
        <v>848</v>
      </c>
      <c r="P293" t="s">
        <v>848</v>
      </c>
      <c r="Q293">
        <v>1</v>
      </c>
      <c r="X293">
        <v>38.200000000000003</v>
      </c>
      <c r="Y293">
        <v>0</v>
      </c>
      <c r="Z293">
        <v>0</v>
      </c>
      <c r="AA293">
        <v>0</v>
      </c>
      <c r="AB293">
        <v>435.42</v>
      </c>
      <c r="AC293">
        <v>0</v>
      </c>
      <c r="AD293">
        <v>1</v>
      </c>
      <c r="AE293">
        <v>1</v>
      </c>
      <c r="AF293" t="s">
        <v>39</v>
      </c>
      <c r="AG293">
        <v>43.93</v>
      </c>
      <c r="AH293">
        <v>2</v>
      </c>
      <c r="AI293">
        <v>32952839</v>
      </c>
      <c r="AJ293">
        <v>293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</row>
    <row r="294" spans="1:44" x14ac:dyDescent="0.2">
      <c r="A294">
        <f>ROW(Source!A421)</f>
        <v>421</v>
      </c>
      <c r="B294">
        <v>32952847</v>
      </c>
      <c r="C294">
        <v>32952838</v>
      </c>
      <c r="D294">
        <v>25847946</v>
      </c>
      <c r="E294">
        <v>114</v>
      </c>
      <c r="F294">
        <v>1</v>
      </c>
      <c r="G294">
        <v>1</v>
      </c>
      <c r="H294">
        <v>1</v>
      </c>
      <c r="I294" t="s">
        <v>849</v>
      </c>
      <c r="J294" t="s">
        <v>3</v>
      </c>
      <c r="K294" t="s">
        <v>850</v>
      </c>
      <c r="L294">
        <v>1191</v>
      </c>
      <c r="N294">
        <v>1013</v>
      </c>
      <c r="O294" t="s">
        <v>848</v>
      </c>
      <c r="P294" t="s">
        <v>848</v>
      </c>
      <c r="Q294">
        <v>1</v>
      </c>
      <c r="X294">
        <v>0.85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1</v>
      </c>
      <c r="AE294">
        <v>2</v>
      </c>
      <c r="AF294" t="s">
        <v>38</v>
      </c>
      <c r="AG294">
        <v>1.0625</v>
      </c>
      <c r="AH294">
        <v>2</v>
      </c>
      <c r="AI294">
        <v>32952840</v>
      </c>
      <c r="AJ294">
        <v>294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</row>
    <row r="295" spans="1:44" x14ac:dyDescent="0.2">
      <c r="A295">
        <f>ROW(Source!A421)</f>
        <v>421</v>
      </c>
      <c r="B295">
        <v>32952848</v>
      </c>
      <c r="C295">
        <v>32952838</v>
      </c>
      <c r="D295">
        <v>31966102</v>
      </c>
      <c r="E295">
        <v>1</v>
      </c>
      <c r="F295">
        <v>1</v>
      </c>
      <c r="G295">
        <v>1</v>
      </c>
      <c r="H295">
        <v>2</v>
      </c>
      <c r="I295" t="s">
        <v>851</v>
      </c>
      <c r="J295" t="s">
        <v>852</v>
      </c>
      <c r="K295" t="s">
        <v>853</v>
      </c>
      <c r="L295">
        <v>1368</v>
      </c>
      <c r="N295">
        <v>1011</v>
      </c>
      <c r="O295" t="s">
        <v>854</v>
      </c>
      <c r="P295" t="s">
        <v>854</v>
      </c>
      <c r="Q295">
        <v>1</v>
      </c>
      <c r="X295">
        <v>0.35</v>
      </c>
      <c r="Y295">
        <v>0</v>
      </c>
      <c r="Z295">
        <v>37.32</v>
      </c>
      <c r="AA295">
        <v>446.68</v>
      </c>
      <c r="AB295">
        <v>0</v>
      </c>
      <c r="AC295">
        <v>0</v>
      </c>
      <c r="AD295">
        <v>1</v>
      </c>
      <c r="AE295">
        <v>0</v>
      </c>
      <c r="AF295" t="s">
        <v>38</v>
      </c>
      <c r="AG295">
        <v>0.4375</v>
      </c>
      <c r="AH295">
        <v>2</v>
      </c>
      <c r="AI295">
        <v>32952841</v>
      </c>
      <c r="AJ295">
        <v>295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</row>
    <row r="296" spans="1:44" x14ac:dyDescent="0.2">
      <c r="A296">
        <f>ROW(Source!A421)</f>
        <v>421</v>
      </c>
      <c r="B296">
        <v>32952849</v>
      </c>
      <c r="C296">
        <v>32952838</v>
      </c>
      <c r="D296">
        <v>31966811</v>
      </c>
      <c r="E296">
        <v>1</v>
      </c>
      <c r="F296">
        <v>1</v>
      </c>
      <c r="G296">
        <v>1</v>
      </c>
      <c r="H296">
        <v>2</v>
      </c>
      <c r="I296" t="s">
        <v>858</v>
      </c>
      <c r="J296" t="s">
        <v>859</v>
      </c>
      <c r="K296" t="s">
        <v>860</v>
      </c>
      <c r="L296">
        <v>1368</v>
      </c>
      <c r="N296">
        <v>1011</v>
      </c>
      <c r="O296" t="s">
        <v>854</v>
      </c>
      <c r="P296" t="s">
        <v>854</v>
      </c>
      <c r="Q296">
        <v>1</v>
      </c>
      <c r="X296">
        <v>0.5</v>
      </c>
      <c r="Y296">
        <v>0</v>
      </c>
      <c r="Z296">
        <v>605.36</v>
      </c>
      <c r="AA296">
        <v>502.98</v>
      </c>
      <c r="AB296">
        <v>0</v>
      </c>
      <c r="AC296">
        <v>0</v>
      </c>
      <c r="AD296">
        <v>1</v>
      </c>
      <c r="AE296">
        <v>0</v>
      </c>
      <c r="AF296" t="s">
        <v>38</v>
      </c>
      <c r="AG296">
        <v>0.625</v>
      </c>
      <c r="AH296">
        <v>2</v>
      </c>
      <c r="AI296">
        <v>32952842</v>
      </c>
      <c r="AJ296">
        <v>296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</row>
    <row r="297" spans="1:44" x14ac:dyDescent="0.2">
      <c r="A297">
        <f>ROW(Source!A421)</f>
        <v>421</v>
      </c>
      <c r="B297">
        <v>32952850</v>
      </c>
      <c r="C297">
        <v>32952838</v>
      </c>
      <c r="D297">
        <v>31838894</v>
      </c>
      <c r="E297">
        <v>114</v>
      </c>
      <c r="F297">
        <v>1</v>
      </c>
      <c r="G297">
        <v>1</v>
      </c>
      <c r="H297">
        <v>3</v>
      </c>
      <c r="I297" t="s">
        <v>62</v>
      </c>
      <c r="J297" t="s">
        <v>3</v>
      </c>
      <c r="K297" t="s">
        <v>63</v>
      </c>
      <c r="L297">
        <v>1327</v>
      </c>
      <c r="N297">
        <v>1005</v>
      </c>
      <c r="O297" t="s">
        <v>64</v>
      </c>
      <c r="P297" t="s">
        <v>64</v>
      </c>
      <c r="Q297">
        <v>1</v>
      </c>
      <c r="X297">
        <v>102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 t="s">
        <v>3</v>
      </c>
      <c r="AG297">
        <v>102</v>
      </c>
      <c r="AH297">
        <v>2</v>
      </c>
      <c r="AI297">
        <v>32952843</v>
      </c>
      <c r="AJ297">
        <v>297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</row>
    <row r="298" spans="1:44" x14ac:dyDescent="0.2">
      <c r="A298">
        <f>ROW(Source!A421)</f>
        <v>421</v>
      </c>
      <c r="B298">
        <v>32952851</v>
      </c>
      <c r="C298">
        <v>32952838</v>
      </c>
      <c r="D298">
        <v>31913418</v>
      </c>
      <c r="E298">
        <v>1</v>
      </c>
      <c r="F298">
        <v>1</v>
      </c>
      <c r="G298">
        <v>1</v>
      </c>
      <c r="H298">
        <v>3</v>
      </c>
      <c r="I298" t="s">
        <v>877</v>
      </c>
      <c r="J298" t="s">
        <v>878</v>
      </c>
      <c r="K298" t="s">
        <v>879</v>
      </c>
      <c r="L298">
        <v>1346</v>
      </c>
      <c r="N298">
        <v>1009</v>
      </c>
      <c r="O298" t="s">
        <v>68</v>
      </c>
      <c r="P298" t="s">
        <v>68</v>
      </c>
      <c r="Q298">
        <v>1</v>
      </c>
      <c r="X298">
        <v>0.5</v>
      </c>
      <c r="Y298">
        <v>56.11</v>
      </c>
      <c r="Z298">
        <v>0</v>
      </c>
      <c r="AA298">
        <v>0</v>
      </c>
      <c r="AB298">
        <v>0</v>
      </c>
      <c r="AC298">
        <v>0</v>
      </c>
      <c r="AD298">
        <v>1</v>
      </c>
      <c r="AE298">
        <v>0</v>
      </c>
      <c r="AF298" t="s">
        <v>3</v>
      </c>
      <c r="AG298">
        <v>0.5</v>
      </c>
      <c r="AH298">
        <v>2</v>
      </c>
      <c r="AI298">
        <v>32952844</v>
      </c>
      <c r="AJ298">
        <v>298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</row>
    <row r="299" spans="1:44" x14ac:dyDescent="0.2">
      <c r="A299">
        <f>ROW(Source!A421)</f>
        <v>421</v>
      </c>
      <c r="B299">
        <v>32952852</v>
      </c>
      <c r="C299">
        <v>32952838</v>
      </c>
      <c r="D299">
        <v>31842075</v>
      </c>
      <c r="E299">
        <v>114</v>
      </c>
      <c r="F299">
        <v>1</v>
      </c>
      <c r="G299">
        <v>1</v>
      </c>
      <c r="H299">
        <v>3</v>
      </c>
      <c r="I299" t="s">
        <v>66</v>
      </c>
      <c r="J299" t="s">
        <v>3</v>
      </c>
      <c r="K299" t="s">
        <v>67</v>
      </c>
      <c r="L299">
        <v>1346</v>
      </c>
      <c r="N299">
        <v>1009</v>
      </c>
      <c r="O299" t="s">
        <v>68</v>
      </c>
      <c r="P299" t="s">
        <v>68</v>
      </c>
      <c r="Q299">
        <v>1</v>
      </c>
      <c r="X299">
        <v>50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 t="s">
        <v>3</v>
      </c>
      <c r="AG299">
        <v>50</v>
      </c>
      <c r="AH299">
        <v>2</v>
      </c>
      <c r="AI299">
        <v>32952845</v>
      </c>
      <c r="AJ299">
        <v>299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</row>
    <row r="300" spans="1:44" x14ac:dyDescent="0.2">
      <c r="A300">
        <f>ROW(Source!A426)</f>
        <v>426</v>
      </c>
      <c r="B300">
        <v>32952864</v>
      </c>
      <c r="C300">
        <v>32952857</v>
      </c>
      <c r="D300">
        <v>25847992</v>
      </c>
      <c r="E300">
        <v>114</v>
      </c>
      <c r="F300">
        <v>1</v>
      </c>
      <c r="G300">
        <v>1</v>
      </c>
      <c r="H300">
        <v>1</v>
      </c>
      <c r="I300" t="s">
        <v>856</v>
      </c>
      <c r="J300" t="s">
        <v>3</v>
      </c>
      <c r="K300" t="s">
        <v>857</v>
      </c>
      <c r="L300">
        <v>1191</v>
      </c>
      <c r="N300">
        <v>1013</v>
      </c>
      <c r="O300" t="s">
        <v>848</v>
      </c>
      <c r="P300" t="s">
        <v>848</v>
      </c>
      <c r="Q300">
        <v>1</v>
      </c>
      <c r="X300">
        <v>7.68</v>
      </c>
      <c r="Y300">
        <v>0</v>
      </c>
      <c r="Z300">
        <v>0</v>
      </c>
      <c r="AA300">
        <v>0</v>
      </c>
      <c r="AB300">
        <v>446.68</v>
      </c>
      <c r="AC300">
        <v>0</v>
      </c>
      <c r="AD300">
        <v>1</v>
      </c>
      <c r="AE300">
        <v>1</v>
      </c>
      <c r="AF300" t="s">
        <v>39</v>
      </c>
      <c r="AG300">
        <v>8.831999999999999</v>
      </c>
      <c r="AH300">
        <v>2</v>
      </c>
      <c r="AI300">
        <v>32952858</v>
      </c>
      <c r="AJ300">
        <v>300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</row>
    <row r="301" spans="1:44" x14ac:dyDescent="0.2">
      <c r="A301">
        <f>ROW(Source!A426)</f>
        <v>426</v>
      </c>
      <c r="B301">
        <v>32952865</v>
      </c>
      <c r="C301">
        <v>32952857</v>
      </c>
      <c r="D301">
        <v>25847946</v>
      </c>
      <c r="E301">
        <v>114</v>
      </c>
      <c r="F301">
        <v>1</v>
      </c>
      <c r="G301">
        <v>1</v>
      </c>
      <c r="H301">
        <v>1</v>
      </c>
      <c r="I301" t="s">
        <v>849</v>
      </c>
      <c r="J301" t="s">
        <v>3</v>
      </c>
      <c r="K301" t="s">
        <v>850</v>
      </c>
      <c r="L301">
        <v>1191</v>
      </c>
      <c r="N301">
        <v>1013</v>
      </c>
      <c r="O301" t="s">
        <v>848</v>
      </c>
      <c r="P301" t="s">
        <v>848</v>
      </c>
      <c r="Q301">
        <v>1</v>
      </c>
      <c r="X301">
        <v>0.09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1</v>
      </c>
      <c r="AE301">
        <v>2</v>
      </c>
      <c r="AF301" t="s">
        <v>38</v>
      </c>
      <c r="AG301">
        <v>0.11249999999999999</v>
      </c>
      <c r="AH301">
        <v>2</v>
      </c>
      <c r="AI301">
        <v>32952859</v>
      </c>
      <c r="AJ301">
        <v>301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</row>
    <row r="302" spans="1:44" x14ac:dyDescent="0.2">
      <c r="A302">
        <f>ROW(Source!A426)</f>
        <v>426</v>
      </c>
      <c r="B302">
        <v>32952866</v>
      </c>
      <c r="C302">
        <v>32952857</v>
      </c>
      <c r="D302">
        <v>31966102</v>
      </c>
      <c r="E302">
        <v>1</v>
      </c>
      <c r="F302">
        <v>1</v>
      </c>
      <c r="G302">
        <v>1</v>
      </c>
      <c r="H302">
        <v>2</v>
      </c>
      <c r="I302" t="s">
        <v>851</v>
      </c>
      <c r="J302" t="s">
        <v>852</v>
      </c>
      <c r="K302" t="s">
        <v>853</v>
      </c>
      <c r="L302">
        <v>1368</v>
      </c>
      <c r="N302">
        <v>1011</v>
      </c>
      <c r="O302" t="s">
        <v>854</v>
      </c>
      <c r="P302" t="s">
        <v>854</v>
      </c>
      <c r="Q302">
        <v>1</v>
      </c>
      <c r="X302">
        <v>0.01</v>
      </c>
      <c r="Y302">
        <v>0</v>
      </c>
      <c r="Z302">
        <v>37.32</v>
      </c>
      <c r="AA302">
        <v>446.68</v>
      </c>
      <c r="AB302">
        <v>0</v>
      </c>
      <c r="AC302">
        <v>0</v>
      </c>
      <c r="AD302">
        <v>1</v>
      </c>
      <c r="AE302">
        <v>0</v>
      </c>
      <c r="AF302" t="s">
        <v>38</v>
      </c>
      <c r="AG302">
        <v>1.2500000000000001E-2</v>
      </c>
      <c r="AH302">
        <v>2</v>
      </c>
      <c r="AI302">
        <v>32952860</v>
      </c>
      <c r="AJ302">
        <v>302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</row>
    <row r="303" spans="1:44" x14ac:dyDescent="0.2">
      <c r="A303">
        <f>ROW(Source!A426)</f>
        <v>426</v>
      </c>
      <c r="B303">
        <v>32952867</v>
      </c>
      <c r="C303">
        <v>32952857</v>
      </c>
      <c r="D303">
        <v>31966811</v>
      </c>
      <c r="E303">
        <v>1</v>
      </c>
      <c r="F303">
        <v>1</v>
      </c>
      <c r="G303">
        <v>1</v>
      </c>
      <c r="H303">
        <v>2</v>
      </c>
      <c r="I303" t="s">
        <v>858</v>
      </c>
      <c r="J303" t="s">
        <v>859</v>
      </c>
      <c r="K303" t="s">
        <v>860</v>
      </c>
      <c r="L303">
        <v>1368</v>
      </c>
      <c r="N303">
        <v>1011</v>
      </c>
      <c r="O303" t="s">
        <v>854</v>
      </c>
      <c r="P303" t="s">
        <v>854</v>
      </c>
      <c r="Q303">
        <v>1</v>
      </c>
      <c r="X303">
        <v>0.08</v>
      </c>
      <c r="Y303">
        <v>0</v>
      </c>
      <c r="Z303">
        <v>605.36</v>
      </c>
      <c r="AA303">
        <v>502.98</v>
      </c>
      <c r="AB303">
        <v>0</v>
      </c>
      <c r="AC303">
        <v>0</v>
      </c>
      <c r="AD303">
        <v>1</v>
      </c>
      <c r="AE303">
        <v>0</v>
      </c>
      <c r="AF303" t="s">
        <v>38</v>
      </c>
      <c r="AG303">
        <v>0.1</v>
      </c>
      <c r="AH303">
        <v>2</v>
      </c>
      <c r="AI303">
        <v>32952861</v>
      </c>
      <c r="AJ303">
        <v>303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</row>
    <row r="304" spans="1:44" x14ac:dyDescent="0.2">
      <c r="A304">
        <f>ROW(Source!A426)</f>
        <v>426</v>
      </c>
      <c r="B304">
        <v>32952868</v>
      </c>
      <c r="C304">
        <v>32952857</v>
      </c>
      <c r="D304">
        <v>31912336</v>
      </c>
      <c r="E304">
        <v>1</v>
      </c>
      <c r="F304">
        <v>1</v>
      </c>
      <c r="G304">
        <v>1</v>
      </c>
      <c r="H304">
        <v>3</v>
      </c>
      <c r="I304" t="s">
        <v>880</v>
      </c>
      <c r="J304" t="s">
        <v>881</v>
      </c>
      <c r="K304" t="s">
        <v>882</v>
      </c>
      <c r="L304">
        <v>1348</v>
      </c>
      <c r="N304">
        <v>1009</v>
      </c>
      <c r="O304" t="s">
        <v>33</v>
      </c>
      <c r="P304" t="s">
        <v>33</v>
      </c>
      <c r="Q304">
        <v>1000</v>
      </c>
      <c r="X304">
        <v>2.9999999999999997E-4</v>
      </c>
      <c r="Y304">
        <v>76110.2</v>
      </c>
      <c r="Z304">
        <v>0</v>
      </c>
      <c r="AA304">
        <v>0</v>
      </c>
      <c r="AB304">
        <v>0</v>
      </c>
      <c r="AC304">
        <v>0</v>
      </c>
      <c r="AD304">
        <v>1</v>
      </c>
      <c r="AE304">
        <v>0</v>
      </c>
      <c r="AF304" t="s">
        <v>3</v>
      </c>
      <c r="AG304">
        <v>2.9999999999999997E-4</v>
      </c>
      <c r="AH304">
        <v>2</v>
      </c>
      <c r="AI304">
        <v>32952862</v>
      </c>
      <c r="AJ304">
        <v>304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</row>
    <row r="305" spans="1:44" x14ac:dyDescent="0.2">
      <c r="A305">
        <f>ROW(Source!A426)</f>
        <v>426</v>
      </c>
      <c r="B305">
        <v>32952869</v>
      </c>
      <c r="C305">
        <v>32952857</v>
      </c>
      <c r="D305">
        <v>31841413</v>
      </c>
      <c r="E305">
        <v>114</v>
      </c>
      <c r="F305">
        <v>1</v>
      </c>
      <c r="G305">
        <v>1</v>
      </c>
      <c r="H305">
        <v>3</v>
      </c>
      <c r="I305" t="s">
        <v>85</v>
      </c>
      <c r="J305" t="s">
        <v>3</v>
      </c>
      <c r="K305" t="s">
        <v>86</v>
      </c>
      <c r="L305">
        <v>1301</v>
      </c>
      <c r="N305">
        <v>1003</v>
      </c>
      <c r="O305" t="s">
        <v>87</v>
      </c>
      <c r="P305" t="s">
        <v>87</v>
      </c>
      <c r="Q305">
        <v>1</v>
      </c>
      <c r="X305">
        <v>101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 t="s">
        <v>3</v>
      </c>
      <c r="AG305">
        <v>101</v>
      </c>
      <c r="AH305">
        <v>2</v>
      </c>
      <c r="AI305">
        <v>32952863</v>
      </c>
      <c r="AJ305">
        <v>305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</row>
    <row r="306" spans="1:44" x14ac:dyDescent="0.2">
      <c r="A306">
        <f>ROW(Source!A429)</f>
        <v>429</v>
      </c>
      <c r="B306">
        <v>32952927</v>
      </c>
      <c r="C306">
        <v>32952916</v>
      </c>
      <c r="D306">
        <v>25847996</v>
      </c>
      <c r="E306">
        <v>114</v>
      </c>
      <c r="F306">
        <v>1</v>
      </c>
      <c r="G306">
        <v>1</v>
      </c>
      <c r="H306">
        <v>1</v>
      </c>
      <c r="I306" t="s">
        <v>883</v>
      </c>
      <c r="J306" t="s">
        <v>3</v>
      </c>
      <c r="K306" t="s">
        <v>884</v>
      </c>
      <c r="L306">
        <v>1191</v>
      </c>
      <c r="N306">
        <v>1013</v>
      </c>
      <c r="O306" t="s">
        <v>848</v>
      </c>
      <c r="P306" t="s">
        <v>848</v>
      </c>
      <c r="Q306">
        <v>1</v>
      </c>
      <c r="X306">
        <v>38.4</v>
      </c>
      <c r="Y306">
        <v>0</v>
      </c>
      <c r="Z306">
        <v>0</v>
      </c>
      <c r="AA306">
        <v>0</v>
      </c>
      <c r="AB306">
        <v>457.94</v>
      </c>
      <c r="AC306">
        <v>0</v>
      </c>
      <c r="AD306">
        <v>1</v>
      </c>
      <c r="AE306">
        <v>1</v>
      </c>
      <c r="AF306" t="s">
        <v>3</v>
      </c>
      <c r="AG306">
        <v>38.4</v>
      </c>
      <c r="AH306">
        <v>2</v>
      </c>
      <c r="AI306">
        <v>32952917</v>
      </c>
      <c r="AJ306">
        <v>306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</row>
    <row r="307" spans="1:44" x14ac:dyDescent="0.2">
      <c r="A307">
        <f>ROW(Source!A429)</f>
        <v>429</v>
      </c>
      <c r="B307">
        <v>32952928</v>
      </c>
      <c r="C307">
        <v>32952916</v>
      </c>
      <c r="D307">
        <v>25847946</v>
      </c>
      <c r="E307">
        <v>114</v>
      </c>
      <c r="F307">
        <v>1</v>
      </c>
      <c r="G307">
        <v>1</v>
      </c>
      <c r="H307">
        <v>1</v>
      </c>
      <c r="I307" t="s">
        <v>849</v>
      </c>
      <c r="J307" t="s">
        <v>3</v>
      </c>
      <c r="K307" t="s">
        <v>850</v>
      </c>
      <c r="L307">
        <v>1191</v>
      </c>
      <c r="N307">
        <v>1013</v>
      </c>
      <c r="O307" t="s">
        <v>848</v>
      </c>
      <c r="P307" t="s">
        <v>848</v>
      </c>
      <c r="Q307">
        <v>1</v>
      </c>
      <c r="X307">
        <v>0.16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1</v>
      </c>
      <c r="AE307">
        <v>2</v>
      </c>
      <c r="AF307" t="s">
        <v>3</v>
      </c>
      <c r="AG307">
        <v>0.16</v>
      </c>
      <c r="AH307">
        <v>2</v>
      </c>
      <c r="AI307">
        <v>32952918</v>
      </c>
      <c r="AJ307">
        <v>307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</row>
    <row r="308" spans="1:44" x14ac:dyDescent="0.2">
      <c r="A308">
        <f>ROW(Source!A429)</f>
        <v>429</v>
      </c>
      <c r="B308">
        <v>32952929</v>
      </c>
      <c r="C308">
        <v>32952916</v>
      </c>
      <c r="D308">
        <v>31966102</v>
      </c>
      <c r="E308">
        <v>1</v>
      </c>
      <c r="F308">
        <v>1</v>
      </c>
      <c r="G308">
        <v>1</v>
      </c>
      <c r="H308">
        <v>2</v>
      </c>
      <c r="I308" t="s">
        <v>851</v>
      </c>
      <c r="J308" t="s">
        <v>852</v>
      </c>
      <c r="K308" t="s">
        <v>853</v>
      </c>
      <c r="L308">
        <v>1368</v>
      </c>
      <c r="N308">
        <v>1011</v>
      </c>
      <c r="O308" t="s">
        <v>854</v>
      </c>
      <c r="P308" t="s">
        <v>854</v>
      </c>
      <c r="Q308">
        <v>1</v>
      </c>
      <c r="X308">
        <v>0.1</v>
      </c>
      <c r="Y308">
        <v>0</v>
      </c>
      <c r="Z308">
        <v>37.32</v>
      </c>
      <c r="AA308">
        <v>446.68</v>
      </c>
      <c r="AB308">
        <v>0</v>
      </c>
      <c r="AC308">
        <v>0</v>
      </c>
      <c r="AD308">
        <v>1</v>
      </c>
      <c r="AE308">
        <v>0</v>
      </c>
      <c r="AF308" t="s">
        <v>3</v>
      </c>
      <c r="AG308">
        <v>0.1</v>
      </c>
      <c r="AH308">
        <v>2</v>
      </c>
      <c r="AI308">
        <v>32952919</v>
      </c>
      <c r="AJ308">
        <v>308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</row>
    <row r="309" spans="1:44" x14ac:dyDescent="0.2">
      <c r="A309">
        <f>ROW(Source!A429)</f>
        <v>429</v>
      </c>
      <c r="B309">
        <v>32952930</v>
      </c>
      <c r="C309">
        <v>32952916</v>
      </c>
      <c r="D309">
        <v>31966811</v>
      </c>
      <c r="E309">
        <v>1</v>
      </c>
      <c r="F309">
        <v>1</v>
      </c>
      <c r="G309">
        <v>1</v>
      </c>
      <c r="H309">
        <v>2</v>
      </c>
      <c r="I309" t="s">
        <v>858</v>
      </c>
      <c r="J309" t="s">
        <v>859</v>
      </c>
      <c r="K309" t="s">
        <v>860</v>
      </c>
      <c r="L309">
        <v>1368</v>
      </c>
      <c r="N309">
        <v>1011</v>
      </c>
      <c r="O309" t="s">
        <v>854</v>
      </c>
      <c r="P309" t="s">
        <v>854</v>
      </c>
      <c r="Q309">
        <v>1</v>
      </c>
      <c r="X309">
        <v>0.06</v>
      </c>
      <c r="Y309">
        <v>0</v>
      </c>
      <c r="Z309">
        <v>605.36</v>
      </c>
      <c r="AA309">
        <v>502.98</v>
      </c>
      <c r="AB309">
        <v>0</v>
      </c>
      <c r="AC309">
        <v>0</v>
      </c>
      <c r="AD309">
        <v>1</v>
      </c>
      <c r="AE309">
        <v>0</v>
      </c>
      <c r="AF309" t="s">
        <v>3</v>
      </c>
      <c r="AG309">
        <v>0.06</v>
      </c>
      <c r="AH309">
        <v>2</v>
      </c>
      <c r="AI309">
        <v>32952920</v>
      </c>
      <c r="AJ309">
        <v>309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</row>
    <row r="310" spans="1:44" x14ac:dyDescent="0.2">
      <c r="A310">
        <f>ROW(Source!A429)</f>
        <v>429</v>
      </c>
      <c r="B310">
        <v>32952931</v>
      </c>
      <c r="C310">
        <v>32952916</v>
      </c>
      <c r="D310">
        <v>31911313</v>
      </c>
      <c r="E310">
        <v>1</v>
      </c>
      <c r="F310">
        <v>1</v>
      </c>
      <c r="G310">
        <v>1</v>
      </c>
      <c r="H310">
        <v>3</v>
      </c>
      <c r="I310" t="s">
        <v>885</v>
      </c>
      <c r="J310" t="s">
        <v>886</v>
      </c>
      <c r="K310" t="s">
        <v>887</v>
      </c>
      <c r="L310">
        <v>1346</v>
      </c>
      <c r="N310">
        <v>1009</v>
      </c>
      <c r="O310" t="s">
        <v>68</v>
      </c>
      <c r="P310" t="s">
        <v>68</v>
      </c>
      <c r="Q310">
        <v>1</v>
      </c>
      <c r="X310">
        <v>1.44</v>
      </c>
      <c r="Y310">
        <v>2507.62</v>
      </c>
      <c r="Z310">
        <v>0</v>
      </c>
      <c r="AA310">
        <v>0</v>
      </c>
      <c r="AB310">
        <v>0</v>
      </c>
      <c r="AC310">
        <v>0</v>
      </c>
      <c r="AD310">
        <v>1</v>
      </c>
      <c r="AE310">
        <v>0</v>
      </c>
      <c r="AF310" t="s">
        <v>3</v>
      </c>
      <c r="AG310">
        <v>1.44</v>
      </c>
      <c r="AH310">
        <v>2</v>
      </c>
      <c r="AI310">
        <v>32952921</v>
      </c>
      <c r="AJ310">
        <v>310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</row>
    <row r="311" spans="1:44" x14ac:dyDescent="0.2">
      <c r="A311">
        <f>ROW(Source!A429)</f>
        <v>429</v>
      </c>
      <c r="B311">
        <v>32952932</v>
      </c>
      <c r="C311">
        <v>32952916</v>
      </c>
      <c r="D311">
        <v>31913068</v>
      </c>
      <c r="E311">
        <v>1</v>
      </c>
      <c r="F311">
        <v>1</v>
      </c>
      <c r="G311">
        <v>1</v>
      </c>
      <c r="H311">
        <v>3</v>
      </c>
      <c r="I311" t="s">
        <v>888</v>
      </c>
      <c r="J311" t="s">
        <v>889</v>
      </c>
      <c r="K311" t="s">
        <v>890</v>
      </c>
      <c r="L311">
        <v>1327</v>
      </c>
      <c r="N311">
        <v>1005</v>
      </c>
      <c r="O311" t="s">
        <v>64</v>
      </c>
      <c r="P311" t="s">
        <v>64</v>
      </c>
      <c r="Q311">
        <v>1</v>
      </c>
      <c r="X311">
        <v>0.84</v>
      </c>
      <c r="Y311">
        <v>531.44000000000005</v>
      </c>
      <c r="Z311">
        <v>0</v>
      </c>
      <c r="AA311">
        <v>0</v>
      </c>
      <c r="AB311">
        <v>0</v>
      </c>
      <c r="AC311">
        <v>0</v>
      </c>
      <c r="AD311">
        <v>1</v>
      </c>
      <c r="AE311">
        <v>0</v>
      </c>
      <c r="AF311" t="s">
        <v>3</v>
      </c>
      <c r="AG311">
        <v>0.84</v>
      </c>
      <c r="AH311">
        <v>2</v>
      </c>
      <c r="AI311">
        <v>32952922</v>
      </c>
      <c r="AJ311">
        <v>311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</row>
    <row r="312" spans="1:44" x14ac:dyDescent="0.2">
      <c r="A312">
        <f>ROW(Source!A429)</f>
        <v>429</v>
      </c>
      <c r="B312">
        <v>32952933</v>
      </c>
      <c r="C312">
        <v>32952916</v>
      </c>
      <c r="D312">
        <v>31913418</v>
      </c>
      <c r="E312">
        <v>1</v>
      </c>
      <c r="F312">
        <v>1</v>
      </c>
      <c r="G312">
        <v>1</v>
      </c>
      <c r="H312">
        <v>3</v>
      </c>
      <c r="I312" t="s">
        <v>877</v>
      </c>
      <c r="J312" t="s">
        <v>878</v>
      </c>
      <c r="K312" t="s">
        <v>879</v>
      </c>
      <c r="L312">
        <v>1346</v>
      </c>
      <c r="N312">
        <v>1009</v>
      </c>
      <c r="O312" t="s">
        <v>68</v>
      </c>
      <c r="P312" t="s">
        <v>68</v>
      </c>
      <c r="Q312">
        <v>1</v>
      </c>
      <c r="X312">
        <v>0.31</v>
      </c>
      <c r="Y312">
        <v>56.11</v>
      </c>
      <c r="Z312">
        <v>0</v>
      </c>
      <c r="AA312">
        <v>0</v>
      </c>
      <c r="AB312">
        <v>0</v>
      </c>
      <c r="AC312">
        <v>0</v>
      </c>
      <c r="AD312">
        <v>1</v>
      </c>
      <c r="AE312">
        <v>0</v>
      </c>
      <c r="AF312" t="s">
        <v>3</v>
      </c>
      <c r="AG312">
        <v>0.31</v>
      </c>
      <c r="AH312">
        <v>2</v>
      </c>
      <c r="AI312">
        <v>32952923</v>
      </c>
      <c r="AJ312">
        <v>312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</row>
    <row r="313" spans="1:44" x14ac:dyDescent="0.2">
      <c r="A313">
        <f>ROW(Source!A429)</f>
        <v>429</v>
      </c>
      <c r="B313">
        <v>32952934</v>
      </c>
      <c r="C313">
        <v>32952916</v>
      </c>
      <c r="D313">
        <v>31842274</v>
      </c>
      <c r="E313">
        <v>114</v>
      </c>
      <c r="F313">
        <v>1</v>
      </c>
      <c r="G313">
        <v>1</v>
      </c>
      <c r="H313">
        <v>3</v>
      </c>
      <c r="I313" t="s">
        <v>101</v>
      </c>
      <c r="J313" t="s">
        <v>3</v>
      </c>
      <c r="K313" t="s">
        <v>102</v>
      </c>
      <c r="L313">
        <v>1348</v>
      </c>
      <c r="N313">
        <v>1009</v>
      </c>
      <c r="O313" t="s">
        <v>33</v>
      </c>
      <c r="P313" t="s">
        <v>33</v>
      </c>
      <c r="Q313">
        <v>1000</v>
      </c>
      <c r="X313">
        <v>1.37E-2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 t="s">
        <v>3</v>
      </c>
      <c r="AG313">
        <v>1.37E-2</v>
      </c>
      <c r="AH313">
        <v>2</v>
      </c>
      <c r="AI313">
        <v>32952924</v>
      </c>
      <c r="AJ313">
        <v>313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</row>
    <row r="314" spans="1:44" x14ac:dyDescent="0.2">
      <c r="A314">
        <f>ROW(Source!A429)</f>
        <v>429</v>
      </c>
      <c r="B314">
        <v>32952935</v>
      </c>
      <c r="C314">
        <v>32952916</v>
      </c>
      <c r="D314">
        <v>31932100</v>
      </c>
      <c r="E314">
        <v>1</v>
      </c>
      <c r="F314">
        <v>1</v>
      </c>
      <c r="G314">
        <v>1</v>
      </c>
      <c r="H314">
        <v>3</v>
      </c>
      <c r="I314" t="s">
        <v>891</v>
      </c>
      <c r="J314" t="s">
        <v>892</v>
      </c>
      <c r="K314" t="s">
        <v>893</v>
      </c>
      <c r="L314">
        <v>1348</v>
      </c>
      <c r="N314">
        <v>1009</v>
      </c>
      <c r="O314" t="s">
        <v>33</v>
      </c>
      <c r="P314" t="s">
        <v>33</v>
      </c>
      <c r="Q314">
        <v>1000</v>
      </c>
      <c r="X314">
        <v>3.2000000000000002E-3</v>
      </c>
      <c r="Y314">
        <v>60697.21</v>
      </c>
      <c r="Z314">
        <v>0</v>
      </c>
      <c r="AA314">
        <v>0</v>
      </c>
      <c r="AB314">
        <v>0</v>
      </c>
      <c r="AC314">
        <v>0</v>
      </c>
      <c r="AD314">
        <v>1</v>
      </c>
      <c r="AE314">
        <v>0</v>
      </c>
      <c r="AF314" t="s">
        <v>3</v>
      </c>
      <c r="AG314">
        <v>3.2000000000000002E-3</v>
      </c>
      <c r="AH314">
        <v>2</v>
      </c>
      <c r="AI314">
        <v>32952925</v>
      </c>
      <c r="AJ314">
        <v>314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</row>
    <row r="315" spans="1:44" x14ac:dyDescent="0.2">
      <c r="A315">
        <f>ROW(Source!A429)</f>
        <v>429</v>
      </c>
      <c r="B315">
        <v>32952936</v>
      </c>
      <c r="C315">
        <v>32952916</v>
      </c>
      <c r="D315">
        <v>31932248</v>
      </c>
      <c r="E315">
        <v>1</v>
      </c>
      <c r="F315">
        <v>1</v>
      </c>
      <c r="G315">
        <v>1</v>
      </c>
      <c r="H315">
        <v>3</v>
      </c>
      <c r="I315" t="s">
        <v>894</v>
      </c>
      <c r="J315" t="s">
        <v>895</v>
      </c>
      <c r="K315" t="s">
        <v>896</v>
      </c>
      <c r="L315">
        <v>1348</v>
      </c>
      <c r="N315">
        <v>1009</v>
      </c>
      <c r="O315" t="s">
        <v>33</v>
      </c>
      <c r="P315" t="s">
        <v>33</v>
      </c>
      <c r="Q315">
        <v>1000</v>
      </c>
      <c r="X315">
        <v>1.24E-2</v>
      </c>
      <c r="Y315">
        <v>25237.94</v>
      </c>
      <c r="Z315">
        <v>0</v>
      </c>
      <c r="AA315">
        <v>0</v>
      </c>
      <c r="AB315">
        <v>0</v>
      </c>
      <c r="AC315">
        <v>0</v>
      </c>
      <c r="AD315">
        <v>1</v>
      </c>
      <c r="AE315">
        <v>0</v>
      </c>
      <c r="AF315" t="s">
        <v>3</v>
      </c>
      <c r="AG315">
        <v>1.24E-2</v>
      </c>
      <c r="AH315">
        <v>2</v>
      </c>
      <c r="AI315">
        <v>32952926</v>
      </c>
      <c r="AJ315">
        <v>315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</row>
    <row r="316" spans="1:44" x14ac:dyDescent="0.2">
      <c r="A316">
        <f>ROW(Source!A467)</f>
        <v>467</v>
      </c>
      <c r="B316">
        <v>32953144</v>
      </c>
      <c r="C316">
        <v>32953142</v>
      </c>
      <c r="D316">
        <v>25847973</v>
      </c>
      <c r="E316">
        <v>112</v>
      </c>
      <c r="F316">
        <v>1</v>
      </c>
      <c r="G316">
        <v>1</v>
      </c>
      <c r="H316">
        <v>1</v>
      </c>
      <c r="I316" t="s">
        <v>846</v>
      </c>
      <c r="J316" t="s">
        <v>3</v>
      </c>
      <c r="K316" t="s">
        <v>847</v>
      </c>
      <c r="L316">
        <v>1191</v>
      </c>
      <c r="N316">
        <v>1013</v>
      </c>
      <c r="O316" t="s">
        <v>848</v>
      </c>
      <c r="P316" t="s">
        <v>848</v>
      </c>
      <c r="Q316">
        <v>1</v>
      </c>
      <c r="X316">
        <v>17.8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1</v>
      </c>
      <c r="AE316">
        <v>1</v>
      </c>
      <c r="AF316" t="s">
        <v>3</v>
      </c>
      <c r="AG316">
        <v>17.8</v>
      </c>
      <c r="AH316">
        <v>2</v>
      </c>
      <c r="AI316">
        <v>32953143</v>
      </c>
      <c r="AJ316">
        <v>316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</row>
    <row r="317" spans="1:44" x14ac:dyDescent="0.2">
      <c r="A317">
        <f>ROW(Source!A468)</f>
        <v>468</v>
      </c>
      <c r="B317">
        <v>32953154</v>
      </c>
      <c r="C317">
        <v>32953145</v>
      </c>
      <c r="D317">
        <v>25847992</v>
      </c>
      <c r="E317">
        <v>112</v>
      </c>
      <c r="F317">
        <v>1</v>
      </c>
      <c r="G317">
        <v>1</v>
      </c>
      <c r="H317">
        <v>1</v>
      </c>
      <c r="I317" t="s">
        <v>856</v>
      </c>
      <c r="J317" t="s">
        <v>3</v>
      </c>
      <c r="K317" t="s">
        <v>857</v>
      </c>
      <c r="L317">
        <v>1191</v>
      </c>
      <c r="N317">
        <v>1013</v>
      </c>
      <c r="O317" t="s">
        <v>848</v>
      </c>
      <c r="P317" t="s">
        <v>848</v>
      </c>
      <c r="Q317">
        <v>1</v>
      </c>
      <c r="X317">
        <v>32.49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1</v>
      </c>
      <c r="AE317">
        <v>1</v>
      </c>
      <c r="AF317" t="s">
        <v>521</v>
      </c>
      <c r="AG317">
        <v>37.363500000000002</v>
      </c>
      <c r="AH317">
        <v>2</v>
      </c>
      <c r="AI317">
        <v>32953146</v>
      </c>
      <c r="AJ317">
        <v>317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</row>
    <row r="318" spans="1:44" x14ac:dyDescent="0.2">
      <c r="A318">
        <f>ROW(Source!A468)</f>
        <v>468</v>
      </c>
      <c r="B318">
        <v>32953155</v>
      </c>
      <c r="C318">
        <v>32953145</v>
      </c>
      <c r="D318">
        <v>25847946</v>
      </c>
      <c r="E318">
        <v>112</v>
      </c>
      <c r="F318">
        <v>1</v>
      </c>
      <c r="G318">
        <v>1</v>
      </c>
      <c r="H318">
        <v>1</v>
      </c>
      <c r="I318" t="s">
        <v>849</v>
      </c>
      <c r="J318" t="s">
        <v>3</v>
      </c>
      <c r="K318" t="s">
        <v>850</v>
      </c>
      <c r="L318">
        <v>1191</v>
      </c>
      <c r="N318">
        <v>1013</v>
      </c>
      <c r="O318" t="s">
        <v>848</v>
      </c>
      <c r="P318" t="s">
        <v>848</v>
      </c>
      <c r="Q318">
        <v>1</v>
      </c>
      <c r="X318">
        <v>0.93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1</v>
      </c>
      <c r="AE318">
        <v>2</v>
      </c>
      <c r="AF318" t="s">
        <v>520</v>
      </c>
      <c r="AG318">
        <v>1.1625000000000001</v>
      </c>
      <c r="AH318">
        <v>2</v>
      </c>
      <c r="AI318">
        <v>32953147</v>
      </c>
      <c r="AJ318">
        <v>318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</row>
    <row r="319" spans="1:44" x14ac:dyDescent="0.2">
      <c r="A319">
        <f>ROW(Source!A468)</f>
        <v>468</v>
      </c>
      <c r="B319">
        <v>32953156</v>
      </c>
      <c r="C319">
        <v>32953145</v>
      </c>
      <c r="D319">
        <v>30529096</v>
      </c>
      <c r="E319">
        <v>1</v>
      </c>
      <c r="F319">
        <v>1</v>
      </c>
      <c r="G319">
        <v>1</v>
      </c>
      <c r="H319">
        <v>2</v>
      </c>
      <c r="I319" t="s">
        <v>944</v>
      </c>
      <c r="J319" t="s">
        <v>945</v>
      </c>
      <c r="K319" t="s">
        <v>946</v>
      </c>
      <c r="L319">
        <v>1368</v>
      </c>
      <c r="N319">
        <v>1011</v>
      </c>
      <c r="O319" t="s">
        <v>854</v>
      </c>
      <c r="P319" t="s">
        <v>854</v>
      </c>
      <c r="Q319">
        <v>1</v>
      </c>
      <c r="X319">
        <v>0.02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1</v>
      </c>
      <c r="AE319">
        <v>0</v>
      </c>
      <c r="AF319" t="s">
        <v>520</v>
      </c>
      <c r="AG319">
        <v>2.5000000000000001E-2</v>
      </c>
      <c r="AH319">
        <v>2</v>
      </c>
      <c r="AI319">
        <v>32953148</v>
      </c>
      <c r="AJ319">
        <v>319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</row>
    <row r="320" spans="1:44" x14ac:dyDescent="0.2">
      <c r="A320">
        <f>ROW(Source!A468)</f>
        <v>468</v>
      </c>
      <c r="B320">
        <v>32953157</v>
      </c>
      <c r="C320">
        <v>32953145</v>
      </c>
      <c r="D320">
        <v>30529126</v>
      </c>
      <c r="E320">
        <v>1</v>
      </c>
      <c r="F320">
        <v>1</v>
      </c>
      <c r="G320">
        <v>1</v>
      </c>
      <c r="H320">
        <v>2</v>
      </c>
      <c r="I320" t="s">
        <v>851</v>
      </c>
      <c r="J320" t="s">
        <v>852</v>
      </c>
      <c r="K320" t="s">
        <v>853</v>
      </c>
      <c r="L320">
        <v>1368</v>
      </c>
      <c r="N320">
        <v>1011</v>
      </c>
      <c r="O320" t="s">
        <v>854</v>
      </c>
      <c r="P320" t="s">
        <v>854</v>
      </c>
      <c r="Q320">
        <v>1</v>
      </c>
      <c r="X320">
        <v>0.21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1</v>
      </c>
      <c r="AE320">
        <v>0</v>
      </c>
      <c r="AF320" t="s">
        <v>520</v>
      </c>
      <c r="AG320">
        <v>0.26250000000000001</v>
      </c>
      <c r="AH320">
        <v>2</v>
      </c>
      <c r="AI320">
        <v>32953149</v>
      </c>
      <c r="AJ320">
        <v>320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</row>
    <row r="321" spans="1:44" x14ac:dyDescent="0.2">
      <c r="A321">
        <f>ROW(Source!A468)</f>
        <v>468</v>
      </c>
      <c r="B321">
        <v>32953158</v>
      </c>
      <c r="C321">
        <v>32953145</v>
      </c>
      <c r="D321">
        <v>30529230</v>
      </c>
      <c r="E321">
        <v>1</v>
      </c>
      <c r="F321">
        <v>1</v>
      </c>
      <c r="G321">
        <v>1</v>
      </c>
      <c r="H321">
        <v>2</v>
      </c>
      <c r="I321" t="s">
        <v>948</v>
      </c>
      <c r="J321" t="s">
        <v>949</v>
      </c>
      <c r="K321" t="s">
        <v>950</v>
      </c>
      <c r="L321">
        <v>1368</v>
      </c>
      <c r="N321">
        <v>1011</v>
      </c>
      <c r="O321" t="s">
        <v>854</v>
      </c>
      <c r="P321" t="s">
        <v>854</v>
      </c>
      <c r="Q321">
        <v>1</v>
      </c>
      <c r="X321">
        <v>0.7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1</v>
      </c>
      <c r="AE321">
        <v>0</v>
      </c>
      <c r="AF321" t="s">
        <v>520</v>
      </c>
      <c r="AG321">
        <v>0.875</v>
      </c>
      <c r="AH321">
        <v>2</v>
      </c>
      <c r="AI321">
        <v>32953150</v>
      </c>
      <c r="AJ321">
        <v>321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</row>
    <row r="322" spans="1:44" x14ac:dyDescent="0.2">
      <c r="A322">
        <f>ROW(Source!A468)</f>
        <v>468</v>
      </c>
      <c r="B322">
        <v>32953159</v>
      </c>
      <c r="C322">
        <v>32953145</v>
      </c>
      <c r="D322">
        <v>30481840</v>
      </c>
      <c r="E322">
        <v>1</v>
      </c>
      <c r="F322">
        <v>1</v>
      </c>
      <c r="G322">
        <v>1</v>
      </c>
      <c r="H322">
        <v>3</v>
      </c>
      <c r="I322" t="s">
        <v>951</v>
      </c>
      <c r="J322" t="s">
        <v>952</v>
      </c>
      <c r="K322" t="s">
        <v>953</v>
      </c>
      <c r="L322">
        <v>1339</v>
      </c>
      <c r="N322">
        <v>1007</v>
      </c>
      <c r="O322" t="s">
        <v>639</v>
      </c>
      <c r="P322" t="s">
        <v>639</v>
      </c>
      <c r="Q322">
        <v>1</v>
      </c>
      <c r="X322">
        <v>0.51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1</v>
      </c>
      <c r="AE322">
        <v>0</v>
      </c>
      <c r="AF322" t="s">
        <v>3</v>
      </c>
      <c r="AG322">
        <v>0.51</v>
      </c>
      <c r="AH322">
        <v>2</v>
      </c>
      <c r="AI322">
        <v>32953151</v>
      </c>
      <c r="AJ322">
        <v>322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</row>
    <row r="323" spans="1:44" x14ac:dyDescent="0.2">
      <c r="A323">
        <f>ROW(Source!A468)</f>
        <v>468</v>
      </c>
      <c r="B323">
        <v>32953160</v>
      </c>
      <c r="C323">
        <v>32953145</v>
      </c>
      <c r="D323">
        <v>30412309</v>
      </c>
      <c r="E323">
        <v>112</v>
      </c>
      <c r="F323">
        <v>1</v>
      </c>
      <c r="G323">
        <v>1</v>
      </c>
      <c r="H323">
        <v>3</v>
      </c>
      <c r="I323" t="s">
        <v>282</v>
      </c>
      <c r="J323" t="s">
        <v>3</v>
      </c>
      <c r="K323" t="s">
        <v>283</v>
      </c>
      <c r="L323">
        <v>1348</v>
      </c>
      <c r="N323">
        <v>1009</v>
      </c>
      <c r="O323" t="s">
        <v>33</v>
      </c>
      <c r="P323" t="s">
        <v>33</v>
      </c>
      <c r="Q323">
        <v>1000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1</v>
      </c>
      <c r="AD323">
        <v>0</v>
      </c>
      <c r="AE323">
        <v>0</v>
      </c>
      <c r="AF323" t="s">
        <v>3</v>
      </c>
      <c r="AG323">
        <v>0</v>
      </c>
      <c r="AH323">
        <v>2</v>
      </c>
      <c r="AI323">
        <v>32953152</v>
      </c>
      <c r="AJ323">
        <v>323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</row>
    <row r="324" spans="1:44" x14ac:dyDescent="0.2">
      <c r="A324">
        <f>ROW(Source!A468)</f>
        <v>468</v>
      </c>
      <c r="B324">
        <v>32953161</v>
      </c>
      <c r="C324">
        <v>32953145</v>
      </c>
      <c r="D324">
        <v>30414725</v>
      </c>
      <c r="E324">
        <v>112</v>
      </c>
      <c r="F324">
        <v>1</v>
      </c>
      <c r="G324">
        <v>1</v>
      </c>
      <c r="H324">
        <v>3</v>
      </c>
      <c r="I324" t="s">
        <v>285</v>
      </c>
      <c r="J324" t="s">
        <v>3</v>
      </c>
      <c r="K324" t="s">
        <v>191</v>
      </c>
      <c r="L324">
        <v>1348</v>
      </c>
      <c r="N324">
        <v>1009</v>
      </c>
      <c r="O324" t="s">
        <v>33</v>
      </c>
      <c r="P324" t="s">
        <v>33</v>
      </c>
      <c r="Q324">
        <v>1000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1</v>
      </c>
      <c r="AD324">
        <v>0</v>
      </c>
      <c r="AE324">
        <v>0</v>
      </c>
      <c r="AF324" t="s">
        <v>3</v>
      </c>
      <c r="AG324">
        <v>0</v>
      </c>
      <c r="AH324">
        <v>2</v>
      </c>
      <c r="AI324">
        <v>32953153</v>
      </c>
      <c r="AJ324">
        <v>324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</row>
    <row r="325" spans="1:44" x14ac:dyDescent="0.2">
      <c r="A325">
        <f>ROW(Source!A473)</f>
        <v>473</v>
      </c>
      <c r="B325">
        <v>32953176</v>
      </c>
      <c r="C325">
        <v>32953166</v>
      </c>
      <c r="D325">
        <v>25847998</v>
      </c>
      <c r="E325">
        <v>112</v>
      </c>
      <c r="F325">
        <v>1</v>
      </c>
      <c r="G325">
        <v>1</v>
      </c>
      <c r="H325">
        <v>1</v>
      </c>
      <c r="I325" t="s">
        <v>960</v>
      </c>
      <c r="J325" t="s">
        <v>3</v>
      </c>
      <c r="K325" t="s">
        <v>961</v>
      </c>
      <c r="L325">
        <v>1191</v>
      </c>
      <c r="N325">
        <v>1013</v>
      </c>
      <c r="O325" t="s">
        <v>848</v>
      </c>
      <c r="P325" t="s">
        <v>848</v>
      </c>
      <c r="Q325">
        <v>1</v>
      </c>
      <c r="X325">
        <v>32.729999999999997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1</v>
      </c>
      <c r="AE325">
        <v>1</v>
      </c>
      <c r="AF325" t="s">
        <v>521</v>
      </c>
      <c r="AG325">
        <v>37.639499999999991</v>
      </c>
      <c r="AH325">
        <v>2</v>
      </c>
      <c r="AI325">
        <v>32953167</v>
      </c>
      <c r="AJ325">
        <v>325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</row>
    <row r="326" spans="1:44" x14ac:dyDescent="0.2">
      <c r="A326">
        <f>ROW(Source!A473)</f>
        <v>473</v>
      </c>
      <c r="B326">
        <v>32953177</v>
      </c>
      <c r="C326">
        <v>32953166</v>
      </c>
      <c r="D326">
        <v>25847946</v>
      </c>
      <c r="E326">
        <v>112</v>
      </c>
      <c r="F326">
        <v>1</v>
      </c>
      <c r="G326">
        <v>1</v>
      </c>
      <c r="H326">
        <v>1</v>
      </c>
      <c r="I326" t="s">
        <v>849</v>
      </c>
      <c r="J326" t="s">
        <v>3</v>
      </c>
      <c r="K326" t="s">
        <v>850</v>
      </c>
      <c r="L326">
        <v>1191</v>
      </c>
      <c r="N326">
        <v>1013</v>
      </c>
      <c r="O326" t="s">
        <v>848</v>
      </c>
      <c r="P326" t="s">
        <v>848</v>
      </c>
      <c r="Q326">
        <v>1</v>
      </c>
      <c r="X326">
        <v>0.11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1</v>
      </c>
      <c r="AE326">
        <v>2</v>
      </c>
      <c r="AF326" t="s">
        <v>520</v>
      </c>
      <c r="AG326">
        <v>0.13750000000000001</v>
      </c>
      <c r="AH326">
        <v>2</v>
      </c>
      <c r="AI326">
        <v>32953168</v>
      </c>
      <c r="AJ326">
        <v>326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</row>
    <row r="327" spans="1:44" x14ac:dyDescent="0.2">
      <c r="A327">
        <f>ROW(Source!A473)</f>
        <v>473</v>
      </c>
      <c r="B327">
        <v>32953178</v>
      </c>
      <c r="C327">
        <v>32953166</v>
      </c>
      <c r="D327">
        <v>30529124</v>
      </c>
      <c r="E327">
        <v>1</v>
      </c>
      <c r="F327">
        <v>1</v>
      </c>
      <c r="G327">
        <v>1</v>
      </c>
      <c r="H327">
        <v>2</v>
      </c>
      <c r="I327" t="s">
        <v>905</v>
      </c>
      <c r="J327" t="s">
        <v>906</v>
      </c>
      <c r="K327" t="s">
        <v>907</v>
      </c>
      <c r="L327">
        <v>1368</v>
      </c>
      <c r="N327">
        <v>1011</v>
      </c>
      <c r="O327" t="s">
        <v>854</v>
      </c>
      <c r="P327" t="s">
        <v>854</v>
      </c>
      <c r="Q327">
        <v>1</v>
      </c>
      <c r="X327">
        <v>0.01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1</v>
      </c>
      <c r="AE327">
        <v>0</v>
      </c>
      <c r="AF327" t="s">
        <v>520</v>
      </c>
      <c r="AG327">
        <v>1.2500000000000001E-2</v>
      </c>
      <c r="AH327">
        <v>2</v>
      </c>
      <c r="AI327">
        <v>32953169</v>
      </c>
      <c r="AJ327">
        <v>327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</row>
    <row r="328" spans="1:44" x14ac:dyDescent="0.2">
      <c r="A328">
        <f>ROW(Source!A473)</f>
        <v>473</v>
      </c>
      <c r="B328">
        <v>32953179</v>
      </c>
      <c r="C328">
        <v>32953166</v>
      </c>
      <c r="D328">
        <v>30529825</v>
      </c>
      <c r="E328">
        <v>1</v>
      </c>
      <c r="F328">
        <v>1</v>
      </c>
      <c r="G328">
        <v>1</v>
      </c>
      <c r="H328">
        <v>2</v>
      </c>
      <c r="I328" t="s">
        <v>858</v>
      </c>
      <c r="J328" t="s">
        <v>859</v>
      </c>
      <c r="K328" t="s">
        <v>860</v>
      </c>
      <c r="L328">
        <v>1368</v>
      </c>
      <c r="N328">
        <v>1011</v>
      </c>
      <c r="O328" t="s">
        <v>854</v>
      </c>
      <c r="P328" t="s">
        <v>854</v>
      </c>
      <c r="Q328">
        <v>1</v>
      </c>
      <c r="X328">
        <v>0.1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1</v>
      </c>
      <c r="AE328">
        <v>0</v>
      </c>
      <c r="AF328" t="s">
        <v>520</v>
      </c>
      <c r="AG328">
        <v>0.125</v>
      </c>
      <c r="AH328">
        <v>2</v>
      </c>
      <c r="AI328">
        <v>32953170</v>
      </c>
      <c r="AJ328">
        <v>328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</row>
    <row r="329" spans="1:44" x14ac:dyDescent="0.2">
      <c r="A329">
        <f>ROW(Source!A473)</f>
        <v>473</v>
      </c>
      <c r="B329">
        <v>32953180</v>
      </c>
      <c r="C329">
        <v>32953166</v>
      </c>
      <c r="D329">
        <v>30484041</v>
      </c>
      <c r="E329">
        <v>1</v>
      </c>
      <c r="F329">
        <v>1</v>
      </c>
      <c r="G329">
        <v>1</v>
      </c>
      <c r="H329">
        <v>3</v>
      </c>
      <c r="I329" t="s">
        <v>888</v>
      </c>
      <c r="J329" t="s">
        <v>889</v>
      </c>
      <c r="K329" t="s">
        <v>890</v>
      </c>
      <c r="L329">
        <v>1327</v>
      </c>
      <c r="N329">
        <v>1005</v>
      </c>
      <c r="O329" t="s">
        <v>64</v>
      </c>
      <c r="P329" t="s">
        <v>64</v>
      </c>
      <c r="Q329">
        <v>1</v>
      </c>
      <c r="X329">
        <v>0.84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1</v>
      </c>
      <c r="AE329">
        <v>0</v>
      </c>
      <c r="AF329" t="s">
        <v>3</v>
      </c>
      <c r="AG329">
        <v>0.84</v>
      </c>
      <c r="AH329">
        <v>2</v>
      </c>
      <c r="AI329">
        <v>32953171</v>
      </c>
      <c r="AJ329">
        <v>329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</row>
    <row r="330" spans="1:44" x14ac:dyDescent="0.2">
      <c r="A330">
        <f>ROW(Source!A473)</f>
        <v>473</v>
      </c>
      <c r="B330">
        <v>32953181</v>
      </c>
      <c r="C330">
        <v>32953166</v>
      </c>
      <c r="D330">
        <v>30484388</v>
      </c>
      <c r="E330">
        <v>1</v>
      </c>
      <c r="F330">
        <v>1</v>
      </c>
      <c r="G330">
        <v>1</v>
      </c>
      <c r="H330">
        <v>3</v>
      </c>
      <c r="I330" t="s">
        <v>877</v>
      </c>
      <c r="J330" t="s">
        <v>878</v>
      </c>
      <c r="K330" t="s">
        <v>879</v>
      </c>
      <c r="L330">
        <v>1346</v>
      </c>
      <c r="N330">
        <v>1009</v>
      </c>
      <c r="O330" t="s">
        <v>68</v>
      </c>
      <c r="P330" t="s">
        <v>68</v>
      </c>
      <c r="Q330">
        <v>1</v>
      </c>
      <c r="X330">
        <v>0.31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1</v>
      </c>
      <c r="AE330">
        <v>0</v>
      </c>
      <c r="AF330" t="s">
        <v>3</v>
      </c>
      <c r="AG330">
        <v>0.31</v>
      </c>
      <c r="AH330">
        <v>2</v>
      </c>
      <c r="AI330">
        <v>32953172</v>
      </c>
      <c r="AJ330">
        <v>330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</row>
    <row r="331" spans="1:44" x14ac:dyDescent="0.2">
      <c r="A331">
        <f>ROW(Source!A473)</f>
        <v>473</v>
      </c>
      <c r="B331">
        <v>32953182</v>
      </c>
      <c r="C331">
        <v>32953166</v>
      </c>
      <c r="D331">
        <v>30414687</v>
      </c>
      <c r="E331">
        <v>112</v>
      </c>
      <c r="F331">
        <v>1</v>
      </c>
      <c r="G331">
        <v>1</v>
      </c>
      <c r="H331">
        <v>3</v>
      </c>
      <c r="I331" t="s">
        <v>187</v>
      </c>
      <c r="J331" t="s">
        <v>3</v>
      </c>
      <c r="K331" t="s">
        <v>188</v>
      </c>
      <c r="L331">
        <v>1348</v>
      </c>
      <c r="N331">
        <v>1009</v>
      </c>
      <c r="O331" t="s">
        <v>33</v>
      </c>
      <c r="P331" t="s">
        <v>33</v>
      </c>
      <c r="Q331">
        <v>1000</v>
      </c>
      <c r="X331">
        <v>0.03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 t="s">
        <v>3</v>
      </c>
      <c r="AG331">
        <v>0.03</v>
      </c>
      <c r="AH331">
        <v>2</v>
      </c>
      <c r="AI331">
        <v>32953173</v>
      </c>
      <c r="AJ331">
        <v>331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</row>
    <row r="332" spans="1:44" x14ac:dyDescent="0.2">
      <c r="A332">
        <f>ROW(Source!A473)</f>
        <v>473</v>
      </c>
      <c r="B332">
        <v>32953183</v>
      </c>
      <c r="C332">
        <v>32953166</v>
      </c>
      <c r="D332">
        <v>30414703</v>
      </c>
      <c r="E332">
        <v>112</v>
      </c>
      <c r="F332">
        <v>1</v>
      </c>
      <c r="G332">
        <v>1</v>
      </c>
      <c r="H332">
        <v>3</v>
      </c>
      <c r="I332" t="s">
        <v>190</v>
      </c>
      <c r="J332" t="s">
        <v>3</v>
      </c>
      <c r="K332" t="s">
        <v>191</v>
      </c>
      <c r="L332">
        <v>1348</v>
      </c>
      <c r="N332">
        <v>1009</v>
      </c>
      <c r="O332" t="s">
        <v>33</v>
      </c>
      <c r="P332" t="s">
        <v>33</v>
      </c>
      <c r="Q332">
        <v>1000</v>
      </c>
      <c r="X332">
        <v>0.02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 t="s">
        <v>3</v>
      </c>
      <c r="AG332">
        <v>0.02</v>
      </c>
      <c r="AH332">
        <v>2</v>
      </c>
      <c r="AI332">
        <v>32953174</v>
      </c>
      <c r="AJ332">
        <v>332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</row>
    <row r="333" spans="1:44" x14ac:dyDescent="0.2">
      <c r="A333">
        <f>ROW(Source!A473)</f>
        <v>473</v>
      </c>
      <c r="B333">
        <v>32953184</v>
      </c>
      <c r="C333">
        <v>32953166</v>
      </c>
      <c r="D333">
        <v>30500303</v>
      </c>
      <c r="E333">
        <v>1</v>
      </c>
      <c r="F333">
        <v>1</v>
      </c>
      <c r="G333">
        <v>1</v>
      </c>
      <c r="H333">
        <v>3</v>
      </c>
      <c r="I333" t="s">
        <v>908</v>
      </c>
      <c r="J333" t="s">
        <v>909</v>
      </c>
      <c r="K333" t="s">
        <v>910</v>
      </c>
      <c r="L333">
        <v>1348</v>
      </c>
      <c r="N333">
        <v>1009</v>
      </c>
      <c r="O333" t="s">
        <v>33</v>
      </c>
      <c r="P333" t="s">
        <v>33</v>
      </c>
      <c r="Q333">
        <v>1000</v>
      </c>
      <c r="X333">
        <v>5.0000000000000001E-3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1</v>
      </c>
      <c r="AE333">
        <v>0</v>
      </c>
      <c r="AF333" t="s">
        <v>3</v>
      </c>
      <c r="AG333">
        <v>5.0000000000000001E-3</v>
      </c>
      <c r="AH333">
        <v>2</v>
      </c>
      <c r="AI333">
        <v>32953175</v>
      </c>
      <c r="AJ333">
        <v>333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</row>
    <row r="334" spans="1:44" x14ac:dyDescent="0.2">
      <c r="A334">
        <f>ROW(Source!A478)</f>
        <v>478</v>
      </c>
      <c r="B334">
        <v>32953192</v>
      </c>
      <c r="C334">
        <v>32953189</v>
      </c>
      <c r="D334">
        <v>25847977</v>
      </c>
      <c r="E334">
        <v>112</v>
      </c>
      <c r="F334">
        <v>1</v>
      </c>
      <c r="G334">
        <v>1</v>
      </c>
      <c r="H334">
        <v>1</v>
      </c>
      <c r="I334" t="s">
        <v>1003</v>
      </c>
      <c r="J334" t="s">
        <v>3</v>
      </c>
      <c r="K334" t="s">
        <v>1004</v>
      </c>
      <c r="L334">
        <v>1191</v>
      </c>
      <c r="N334">
        <v>1013</v>
      </c>
      <c r="O334" t="s">
        <v>848</v>
      </c>
      <c r="P334" t="s">
        <v>848</v>
      </c>
      <c r="Q334">
        <v>1</v>
      </c>
      <c r="X334">
        <v>36.28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1</v>
      </c>
      <c r="AE334">
        <v>1</v>
      </c>
      <c r="AF334" t="s">
        <v>3</v>
      </c>
      <c r="AG334">
        <v>36.28</v>
      </c>
      <c r="AH334">
        <v>2</v>
      </c>
      <c r="AI334">
        <v>32953190</v>
      </c>
      <c r="AJ334">
        <v>334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</row>
    <row r="335" spans="1:44" x14ac:dyDescent="0.2">
      <c r="A335">
        <f>ROW(Source!A478)</f>
        <v>478</v>
      </c>
      <c r="B335">
        <v>32953193</v>
      </c>
      <c r="C335">
        <v>32953189</v>
      </c>
      <c r="D335">
        <v>30416750</v>
      </c>
      <c r="E335">
        <v>112</v>
      </c>
      <c r="F335">
        <v>1</v>
      </c>
      <c r="G335">
        <v>1</v>
      </c>
      <c r="H335">
        <v>3</v>
      </c>
      <c r="I335" t="s">
        <v>31</v>
      </c>
      <c r="J335" t="s">
        <v>3</v>
      </c>
      <c r="K335" t="s">
        <v>32</v>
      </c>
      <c r="L335">
        <v>1348</v>
      </c>
      <c r="N335">
        <v>1009</v>
      </c>
      <c r="O335" t="s">
        <v>33</v>
      </c>
      <c r="P335" t="s">
        <v>33</v>
      </c>
      <c r="Q335">
        <v>1000</v>
      </c>
      <c r="X335">
        <v>1.18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 t="s">
        <v>3</v>
      </c>
      <c r="AG335">
        <v>1.18</v>
      </c>
      <c r="AH335">
        <v>2</v>
      </c>
      <c r="AI335">
        <v>32953191</v>
      </c>
      <c r="AJ335">
        <v>335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</row>
    <row r="336" spans="1:44" x14ac:dyDescent="0.2">
      <c r="A336">
        <f>ROW(Source!A480)</f>
        <v>480</v>
      </c>
      <c r="B336">
        <v>32953200</v>
      </c>
      <c r="C336">
        <v>32953195</v>
      </c>
      <c r="D336">
        <v>25847979</v>
      </c>
      <c r="E336">
        <v>112</v>
      </c>
      <c r="F336">
        <v>1</v>
      </c>
      <c r="G336">
        <v>1</v>
      </c>
      <c r="H336">
        <v>1</v>
      </c>
      <c r="I336" t="s">
        <v>1005</v>
      </c>
      <c r="J336" t="s">
        <v>3</v>
      </c>
      <c r="K336" t="s">
        <v>1006</v>
      </c>
      <c r="L336">
        <v>1191</v>
      </c>
      <c r="N336">
        <v>1013</v>
      </c>
      <c r="O336" t="s">
        <v>848</v>
      </c>
      <c r="P336" t="s">
        <v>848</v>
      </c>
      <c r="Q336">
        <v>1</v>
      </c>
      <c r="X336">
        <v>179.3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1</v>
      </c>
      <c r="AE336">
        <v>1</v>
      </c>
      <c r="AF336" t="s">
        <v>3</v>
      </c>
      <c r="AG336">
        <v>179.3</v>
      </c>
      <c r="AH336">
        <v>2</v>
      </c>
      <c r="AI336">
        <v>32953196</v>
      </c>
      <c r="AJ336">
        <v>336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</row>
    <row r="337" spans="1:44" x14ac:dyDescent="0.2">
      <c r="A337">
        <f>ROW(Source!A480)</f>
        <v>480</v>
      </c>
      <c r="B337">
        <v>32953201</v>
      </c>
      <c r="C337">
        <v>32953195</v>
      </c>
      <c r="D337">
        <v>30530037</v>
      </c>
      <c r="E337">
        <v>1</v>
      </c>
      <c r="F337">
        <v>1</v>
      </c>
      <c r="G337">
        <v>1</v>
      </c>
      <c r="H337">
        <v>2</v>
      </c>
      <c r="I337" t="s">
        <v>1007</v>
      </c>
      <c r="J337" t="s">
        <v>1008</v>
      </c>
      <c r="K337" t="s">
        <v>1009</v>
      </c>
      <c r="L337">
        <v>1368</v>
      </c>
      <c r="N337">
        <v>1011</v>
      </c>
      <c r="O337" t="s">
        <v>854</v>
      </c>
      <c r="P337" t="s">
        <v>854</v>
      </c>
      <c r="Q337">
        <v>1</v>
      </c>
      <c r="X337">
        <v>3.97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1</v>
      </c>
      <c r="AE337">
        <v>0</v>
      </c>
      <c r="AF337" t="s">
        <v>3</v>
      </c>
      <c r="AG337">
        <v>3.97</v>
      </c>
      <c r="AH337">
        <v>2</v>
      </c>
      <c r="AI337">
        <v>32953197</v>
      </c>
      <c r="AJ337">
        <v>337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</row>
    <row r="338" spans="1:44" x14ac:dyDescent="0.2">
      <c r="A338">
        <f>ROW(Source!A480)</f>
        <v>480</v>
      </c>
      <c r="B338">
        <v>32953202</v>
      </c>
      <c r="C338">
        <v>32953195</v>
      </c>
      <c r="D338">
        <v>30530423</v>
      </c>
      <c r="E338">
        <v>1</v>
      </c>
      <c r="F338">
        <v>1</v>
      </c>
      <c r="G338">
        <v>1</v>
      </c>
      <c r="H338">
        <v>2</v>
      </c>
      <c r="I338" t="s">
        <v>1010</v>
      </c>
      <c r="J338" t="s">
        <v>1011</v>
      </c>
      <c r="K338" t="s">
        <v>1012</v>
      </c>
      <c r="L338">
        <v>1368</v>
      </c>
      <c r="N338">
        <v>1011</v>
      </c>
      <c r="O338" t="s">
        <v>854</v>
      </c>
      <c r="P338" t="s">
        <v>854</v>
      </c>
      <c r="Q338">
        <v>1</v>
      </c>
      <c r="X338">
        <v>7.93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1</v>
      </c>
      <c r="AE338">
        <v>0</v>
      </c>
      <c r="AF338" t="s">
        <v>3</v>
      </c>
      <c r="AG338">
        <v>7.93</v>
      </c>
      <c r="AH338">
        <v>2</v>
      </c>
      <c r="AI338">
        <v>32953198</v>
      </c>
      <c r="AJ338">
        <v>338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</row>
    <row r="339" spans="1:44" x14ac:dyDescent="0.2">
      <c r="A339">
        <f>ROW(Source!A480)</f>
        <v>480</v>
      </c>
      <c r="B339">
        <v>32953203</v>
      </c>
      <c r="C339">
        <v>32953195</v>
      </c>
      <c r="D339">
        <v>30416750</v>
      </c>
      <c r="E339">
        <v>112</v>
      </c>
      <c r="F339">
        <v>1</v>
      </c>
      <c r="G339">
        <v>1</v>
      </c>
      <c r="H339">
        <v>3</v>
      </c>
      <c r="I339" t="s">
        <v>31</v>
      </c>
      <c r="J339" t="s">
        <v>3</v>
      </c>
      <c r="K339" t="s">
        <v>32</v>
      </c>
      <c r="L339">
        <v>1348</v>
      </c>
      <c r="N339">
        <v>1009</v>
      </c>
      <c r="O339" t="s">
        <v>33</v>
      </c>
      <c r="P339" t="s">
        <v>33</v>
      </c>
      <c r="Q339">
        <v>1000</v>
      </c>
      <c r="X339">
        <v>10.5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 t="s">
        <v>3</v>
      </c>
      <c r="AG339">
        <v>10.5</v>
      </c>
      <c r="AH339">
        <v>2</v>
      </c>
      <c r="AI339">
        <v>32953199</v>
      </c>
      <c r="AJ339">
        <v>339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</row>
    <row r="340" spans="1:44" x14ac:dyDescent="0.2">
      <c r="A340">
        <f>ROW(Source!A482)</f>
        <v>482</v>
      </c>
      <c r="B340">
        <v>32953218</v>
      </c>
      <c r="C340">
        <v>32953205</v>
      </c>
      <c r="D340">
        <v>25848004</v>
      </c>
      <c r="E340">
        <v>114</v>
      </c>
      <c r="F340">
        <v>1</v>
      </c>
      <c r="G340">
        <v>1</v>
      </c>
      <c r="H340">
        <v>1</v>
      </c>
      <c r="I340" t="s">
        <v>928</v>
      </c>
      <c r="J340" t="s">
        <v>3</v>
      </c>
      <c r="K340" t="s">
        <v>929</v>
      </c>
      <c r="L340">
        <v>1191</v>
      </c>
      <c r="N340">
        <v>1013</v>
      </c>
      <c r="O340" t="s">
        <v>848</v>
      </c>
      <c r="P340" t="s">
        <v>848</v>
      </c>
      <c r="Q340">
        <v>1</v>
      </c>
      <c r="X340">
        <v>89.53</v>
      </c>
      <c r="Y340">
        <v>0</v>
      </c>
      <c r="Z340">
        <v>0</v>
      </c>
      <c r="AA340">
        <v>0</v>
      </c>
      <c r="AB340">
        <v>480.46</v>
      </c>
      <c r="AC340">
        <v>0</v>
      </c>
      <c r="AD340">
        <v>1</v>
      </c>
      <c r="AE340">
        <v>1</v>
      </c>
      <c r="AF340" t="s">
        <v>39</v>
      </c>
      <c r="AG340">
        <v>102.95949999999999</v>
      </c>
      <c r="AH340">
        <v>2</v>
      </c>
      <c r="AI340">
        <v>32953206</v>
      </c>
      <c r="AJ340">
        <v>340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</row>
    <row r="341" spans="1:44" x14ac:dyDescent="0.2">
      <c r="A341">
        <f>ROW(Source!A482)</f>
        <v>482</v>
      </c>
      <c r="B341">
        <v>32953219</v>
      </c>
      <c r="C341">
        <v>32953205</v>
      </c>
      <c r="D341">
        <v>25847946</v>
      </c>
      <c r="E341">
        <v>114</v>
      </c>
      <c r="F341">
        <v>1</v>
      </c>
      <c r="G341">
        <v>1</v>
      </c>
      <c r="H341">
        <v>1</v>
      </c>
      <c r="I341" t="s">
        <v>849</v>
      </c>
      <c r="J341" t="s">
        <v>3</v>
      </c>
      <c r="K341" t="s">
        <v>850</v>
      </c>
      <c r="L341">
        <v>1191</v>
      </c>
      <c r="N341">
        <v>1013</v>
      </c>
      <c r="O341" t="s">
        <v>848</v>
      </c>
      <c r="P341" t="s">
        <v>848</v>
      </c>
      <c r="Q341">
        <v>1</v>
      </c>
      <c r="X341">
        <v>13.04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1</v>
      </c>
      <c r="AE341">
        <v>2</v>
      </c>
      <c r="AF341" t="s">
        <v>38</v>
      </c>
      <c r="AG341">
        <v>16.299999999999997</v>
      </c>
      <c r="AH341">
        <v>2</v>
      </c>
      <c r="AI341">
        <v>32953207</v>
      </c>
      <c r="AJ341">
        <v>341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</row>
    <row r="342" spans="1:44" x14ac:dyDescent="0.2">
      <c r="A342">
        <f>ROW(Source!A482)</f>
        <v>482</v>
      </c>
      <c r="B342">
        <v>32953220</v>
      </c>
      <c r="C342">
        <v>32953205</v>
      </c>
      <c r="D342">
        <v>31965864</v>
      </c>
      <c r="E342">
        <v>1</v>
      </c>
      <c r="F342">
        <v>1</v>
      </c>
      <c r="G342">
        <v>1</v>
      </c>
      <c r="H342">
        <v>2</v>
      </c>
      <c r="I342" t="s">
        <v>930</v>
      </c>
      <c r="J342" t="s">
        <v>931</v>
      </c>
      <c r="K342" t="s">
        <v>932</v>
      </c>
      <c r="L342">
        <v>1368</v>
      </c>
      <c r="N342">
        <v>1011</v>
      </c>
      <c r="O342" t="s">
        <v>854</v>
      </c>
      <c r="P342" t="s">
        <v>854</v>
      </c>
      <c r="Q342">
        <v>1</v>
      </c>
      <c r="X342">
        <v>9.69</v>
      </c>
      <c r="Y342">
        <v>0</v>
      </c>
      <c r="Z342">
        <v>622.62</v>
      </c>
      <c r="AA342">
        <v>675.65</v>
      </c>
      <c r="AB342">
        <v>0</v>
      </c>
      <c r="AC342">
        <v>0</v>
      </c>
      <c r="AD342">
        <v>1</v>
      </c>
      <c r="AE342">
        <v>0</v>
      </c>
      <c r="AF342" t="s">
        <v>38</v>
      </c>
      <c r="AG342">
        <v>12.112499999999999</v>
      </c>
      <c r="AH342">
        <v>2</v>
      </c>
      <c r="AI342">
        <v>32953208</v>
      </c>
      <c r="AJ342">
        <v>342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</row>
    <row r="343" spans="1:44" x14ac:dyDescent="0.2">
      <c r="A343">
        <f>ROW(Source!A482)</f>
        <v>482</v>
      </c>
      <c r="B343">
        <v>32953221</v>
      </c>
      <c r="C343">
        <v>32953205</v>
      </c>
      <c r="D343">
        <v>31965916</v>
      </c>
      <c r="E343">
        <v>1</v>
      </c>
      <c r="F343">
        <v>1</v>
      </c>
      <c r="G343">
        <v>1</v>
      </c>
      <c r="H343">
        <v>2</v>
      </c>
      <c r="I343" t="s">
        <v>913</v>
      </c>
      <c r="J343" t="s">
        <v>914</v>
      </c>
      <c r="K343" t="s">
        <v>915</v>
      </c>
      <c r="L343">
        <v>1368</v>
      </c>
      <c r="N343">
        <v>1011</v>
      </c>
      <c r="O343" t="s">
        <v>854</v>
      </c>
      <c r="P343" t="s">
        <v>854</v>
      </c>
      <c r="Q343">
        <v>1</v>
      </c>
      <c r="X343">
        <v>1.52</v>
      </c>
      <c r="Y343">
        <v>0</v>
      </c>
      <c r="Z343">
        <v>1613.51</v>
      </c>
      <c r="AA343">
        <v>675.65</v>
      </c>
      <c r="AB343">
        <v>0</v>
      </c>
      <c r="AC343">
        <v>0</v>
      </c>
      <c r="AD343">
        <v>1</v>
      </c>
      <c r="AE343">
        <v>0</v>
      </c>
      <c r="AF343" t="s">
        <v>38</v>
      </c>
      <c r="AG343">
        <v>1.9</v>
      </c>
      <c r="AH343">
        <v>2</v>
      </c>
      <c r="AI343">
        <v>32953209</v>
      </c>
      <c r="AJ343">
        <v>343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</row>
    <row r="344" spans="1:44" x14ac:dyDescent="0.2">
      <c r="A344">
        <f>ROW(Source!A482)</f>
        <v>482</v>
      </c>
      <c r="B344">
        <v>32953222</v>
      </c>
      <c r="C344">
        <v>32953205</v>
      </c>
      <c r="D344">
        <v>31966811</v>
      </c>
      <c r="E344">
        <v>1</v>
      </c>
      <c r="F344">
        <v>1</v>
      </c>
      <c r="G344">
        <v>1</v>
      </c>
      <c r="H344">
        <v>2</v>
      </c>
      <c r="I344" t="s">
        <v>858</v>
      </c>
      <c r="J344" t="s">
        <v>859</v>
      </c>
      <c r="K344" t="s">
        <v>860</v>
      </c>
      <c r="L344">
        <v>1368</v>
      </c>
      <c r="N344">
        <v>1011</v>
      </c>
      <c r="O344" t="s">
        <v>854</v>
      </c>
      <c r="P344" t="s">
        <v>854</v>
      </c>
      <c r="Q344">
        <v>1</v>
      </c>
      <c r="X344">
        <v>1.83</v>
      </c>
      <c r="Y344">
        <v>0</v>
      </c>
      <c r="Z344">
        <v>605.36</v>
      </c>
      <c r="AA344">
        <v>502.98</v>
      </c>
      <c r="AB344">
        <v>0</v>
      </c>
      <c r="AC344">
        <v>0</v>
      </c>
      <c r="AD344">
        <v>1</v>
      </c>
      <c r="AE344">
        <v>0</v>
      </c>
      <c r="AF344" t="s">
        <v>38</v>
      </c>
      <c r="AG344">
        <v>2.2875000000000001</v>
      </c>
      <c r="AH344">
        <v>2</v>
      </c>
      <c r="AI344">
        <v>32953210</v>
      </c>
      <c r="AJ344">
        <v>344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</row>
    <row r="345" spans="1:44" x14ac:dyDescent="0.2">
      <c r="A345">
        <f>ROW(Source!A482)</f>
        <v>482</v>
      </c>
      <c r="B345">
        <v>32953223</v>
      </c>
      <c r="C345">
        <v>32953205</v>
      </c>
      <c r="D345">
        <v>31838944</v>
      </c>
      <c r="E345">
        <v>114</v>
      </c>
      <c r="F345">
        <v>1</v>
      </c>
      <c r="G345">
        <v>1</v>
      </c>
      <c r="H345">
        <v>3</v>
      </c>
      <c r="I345" t="s">
        <v>244</v>
      </c>
      <c r="J345" t="s">
        <v>3</v>
      </c>
      <c r="K345" t="s">
        <v>245</v>
      </c>
      <c r="L345">
        <v>1377</v>
      </c>
      <c r="N345">
        <v>1013</v>
      </c>
      <c r="O345" t="s">
        <v>246</v>
      </c>
      <c r="P345" t="s">
        <v>246</v>
      </c>
      <c r="Q345">
        <v>1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1</v>
      </c>
      <c r="AD345">
        <v>0</v>
      </c>
      <c r="AE345">
        <v>0</v>
      </c>
      <c r="AF345" t="s">
        <v>3</v>
      </c>
      <c r="AG345">
        <v>0</v>
      </c>
      <c r="AH345">
        <v>2</v>
      </c>
      <c r="AI345">
        <v>32953211</v>
      </c>
      <c r="AJ345">
        <v>345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</row>
    <row r="346" spans="1:44" x14ac:dyDescent="0.2">
      <c r="A346">
        <f>ROW(Source!A482)</f>
        <v>482</v>
      </c>
      <c r="B346">
        <v>32953224</v>
      </c>
      <c r="C346">
        <v>32953205</v>
      </c>
      <c r="D346">
        <v>31911946</v>
      </c>
      <c r="E346">
        <v>1</v>
      </c>
      <c r="F346">
        <v>1</v>
      </c>
      <c r="G346">
        <v>1</v>
      </c>
      <c r="H346">
        <v>3</v>
      </c>
      <c r="I346" t="s">
        <v>933</v>
      </c>
      <c r="J346" t="s">
        <v>934</v>
      </c>
      <c r="K346" t="s">
        <v>935</v>
      </c>
      <c r="L346">
        <v>1371</v>
      </c>
      <c r="N346">
        <v>1013</v>
      </c>
      <c r="O346" t="s">
        <v>370</v>
      </c>
      <c r="P346" t="s">
        <v>370</v>
      </c>
      <c r="Q346">
        <v>1</v>
      </c>
      <c r="X346">
        <v>32.4</v>
      </c>
      <c r="Y346">
        <v>241.35</v>
      </c>
      <c r="Z346">
        <v>0</v>
      </c>
      <c r="AA346">
        <v>0</v>
      </c>
      <c r="AB346">
        <v>0</v>
      </c>
      <c r="AC346">
        <v>0</v>
      </c>
      <c r="AD346">
        <v>1</v>
      </c>
      <c r="AE346">
        <v>0</v>
      </c>
      <c r="AF346" t="s">
        <v>3</v>
      </c>
      <c r="AG346">
        <v>32.4</v>
      </c>
      <c r="AH346">
        <v>2</v>
      </c>
      <c r="AI346">
        <v>32953212</v>
      </c>
      <c r="AJ346">
        <v>346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</row>
    <row r="347" spans="1:44" x14ac:dyDescent="0.2">
      <c r="A347">
        <f>ROW(Source!A482)</f>
        <v>482</v>
      </c>
      <c r="B347">
        <v>32953225</v>
      </c>
      <c r="C347">
        <v>32953205</v>
      </c>
      <c r="D347">
        <v>31912334</v>
      </c>
      <c r="E347">
        <v>1</v>
      </c>
      <c r="F347">
        <v>1</v>
      </c>
      <c r="G347">
        <v>1</v>
      </c>
      <c r="H347">
        <v>3</v>
      </c>
      <c r="I347" t="s">
        <v>869</v>
      </c>
      <c r="J347" t="s">
        <v>870</v>
      </c>
      <c r="K347" t="s">
        <v>871</v>
      </c>
      <c r="L347">
        <v>1348</v>
      </c>
      <c r="N347">
        <v>1009</v>
      </c>
      <c r="O347" t="s">
        <v>33</v>
      </c>
      <c r="P347" t="s">
        <v>33</v>
      </c>
      <c r="Q347">
        <v>1000</v>
      </c>
      <c r="X347">
        <v>4.13E-3</v>
      </c>
      <c r="Y347">
        <v>91223.01</v>
      </c>
      <c r="Z347">
        <v>0</v>
      </c>
      <c r="AA347">
        <v>0</v>
      </c>
      <c r="AB347">
        <v>0</v>
      </c>
      <c r="AC347">
        <v>0</v>
      </c>
      <c r="AD347">
        <v>1</v>
      </c>
      <c r="AE347">
        <v>0</v>
      </c>
      <c r="AF347" t="s">
        <v>3</v>
      </c>
      <c r="AG347">
        <v>4.13E-3</v>
      </c>
      <c r="AH347">
        <v>2</v>
      </c>
      <c r="AI347">
        <v>32953213</v>
      </c>
      <c r="AJ347">
        <v>347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</row>
    <row r="348" spans="1:44" x14ac:dyDescent="0.2">
      <c r="A348">
        <f>ROW(Source!A482)</f>
        <v>482</v>
      </c>
      <c r="B348">
        <v>32953226</v>
      </c>
      <c r="C348">
        <v>32953205</v>
      </c>
      <c r="D348">
        <v>31839247</v>
      </c>
      <c r="E348">
        <v>114</v>
      </c>
      <c r="F348">
        <v>1</v>
      </c>
      <c r="G348">
        <v>1</v>
      </c>
      <c r="H348">
        <v>3</v>
      </c>
      <c r="I348" t="s">
        <v>248</v>
      </c>
      <c r="J348" t="s">
        <v>3</v>
      </c>
      <c r="K348" t="s">
        <v>249</v>
      </c>
      <c r="L348">
        <v>1346</v>
      </c>
      <c r="N348">
        <v>1009</v>
      </c>
      <c r="O348" t="s">
        <v>68</v>
      </c>
      <c r="P348" t="s">
        <v>68</v>
      </c>
      <c r="Q348">
        <v>1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1</v>
      </c>
      <c r="AD348">
        <v>0</v>
      </c>
      <c r="AE348">
        <v>0</v>
      </c>
      <c r="AF348" t="s">
        <v>3</v>
      </c>
      <c r="AG348">
        <v>0</v>
      </c>
      <c r="AH348">
        <v>2</v>
      </c>
      <c r="AI348">
        <v>32953214</v>
      </c>
      <c r="AJ348">
        <v>348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</row>
    <row r="349" spans="1:44" x14ac:dyDescent="0.2">
      <c r="A349">
        <f>ROW(Source!A482)</f>
        <v>482</v>
      </c>
      <c r="B349">
        <v>32953227</v>
      </c>
      <c r="C349">
        <v>32953205</v>
      </c>
      <c r="D349">
        <v>31915088</v>
      </c>
      <c r="E349">
        <v>1</v>
      </c>
      <c r="F349">
        <v>1</v>
      </c>
      <c r="G349">
        <v>1</v>
      </c>
      <c r="H349">
        <v>3</v>
      </c>
      <c r="I349" t="s">
        <v>936</v>
      </c>
      <c r="J349" t="s">
        <v>937</v>
      </c>
      <c r="K349" t="s">
        <v>938</v>
      </c>
      <c r="L349">
        <v>1339</v>
      </c>
      <c r="N349">
        <v>1007</v>
      </c>
      <c r="O349" t="s">
        <v>639</v>
      </c>
      <c r="P349" t="s">
        <v>639</v>
      </c>
      <c r="Q349">
        <v>1</v>
      </c>
      <c r="X349">
        <v>0.105</v>
      </c>
      <c r="Y349">
        <v>3878.19</v>
      </c>
      <c r="Z349">
        <v>0</v>
      </c>
      <c r="AA349">
        <v>0</v>
      </c>
      <c r="AB349">
        <v>0</v>
      </c>
      <c r="AC349">
        <v>0</v>
      </c>
      <c r="AD349">
        <v>1</v>
      </c>
      <c r="AE349">
        <v>0</v>
      </c>
      <c r="AF349" t="s">
        <v>3</v>
      </c>
      <c r="AG349">
        <v>0.105</v>
      </c>
      <c r="AH349">
        <v>2</v>
      </c>
      <c r="AI349">
        <v>32953215</v>
      </c>
      <c r="AJ349">
        <v>349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</row>
    <row r="350" spans="1:44" x14ac:dyDescent="0.2">
      <c r="A350">
        <f>ROW(Source!A482)</f>
        <v>482</v>
      </c>
      <c r="B350">
        <v>32953228</v>
      </c>
      <c r="C350">
        <v>32953205</v>
      </c>
      <c r="D350">
        <v>31922244</v>
      </c>
      <c r="E350">
        <v>1</v>
      </c>
      <c r="F350">
        <v>1</v>
      </c>
      <c r="G350">
        <v>1</v>
      </c>
      <c r="H350">
        <v>3</v>
      </c>
      <c r="I350" t="s">
        <v>939</v>
      </c>
      <c r="J350" t="s">
        <v>940</v>
      </c>
      <c r="K350" t="s">
        <v>941</v>
      </c>
      <c r="L350">
        <v>1339</v>
      </c>
      <c r="N350">
        <v>1007</v>
      </c>
      <c r="O350" t="s">
        <v>639</v>
      </c>
      <c r="P350" t="s">
        <v>639</v>
      </c>
      <c r="Q350">
        <v>1</v>
      </c>
      <c r="X350">
        <v>0.08</v>
      </c>
      <c r="Y350">
        <v>5764.42</v>
      </c>
      <c r="Z350">
        <v>0</v>
      </c>
      <c r="AA350">
        <v>0</v>
      </c>
      <c r="AB350">
        <v>0</v>
      </c>
      <c r="AC350">
        <v>0</v>
      </c>
      <c r="AD350">
        <v>1</v>
      </c>
      <c r="AE350">
        <v>0</v>
      </c>
      <c r="AF350" t="s">
        <v>3</v>
      </c>
      <c r="AG350">
        <v>0.08</v>
      </c>
      <c r="AH350">
        <v>2</v>
      </c>
      <c r="AI350">
        <v>32953216</v>
      </c>
      <c r="AJ350">
        <v>350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</row>
    <row r="351" spans="1:44" x14ac:dyDescent="0.2">
      <c r="A351">
        <f>ROW(Source!A482)</f>
        <v>482</v>
      </c>
      <c r="B351">
        <v>32953229</v>
      </c>
      <c r="C351">
        <v>32953205</v>
      </c>
      <c r="D351">
        <v>31841482</v>
      </c>
      <c r="E351">
        <v>114</v>
      </c>
      <c r="F351">
        <v>1</v>
      </c>
      <c r="G351">
        <v>1</v>
      </c>
      <c r="H351">
        <v>3</v>
      </c>
      <c r="I351" t="s">
        <v>251</v>
      </c>
      <c r="J351" t="s">
        <v>3</v>
      </c>
      <c r="K351" t="s">
        <v>252</v>
      </c>
      <c r="L351">
        <v>1327</v>
      </c>
      <c r="N351">
        <v>1005</v>
      </c>
      <c r="O351" t="s">
        <v>64</v>
      </c>
      <c r="P351" t="s">
        <v>64</v>
      </c>
      <c r="Q351">
        <v>1</v>
      </c>
      <c r="X351">
        <v>100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 t="s">
        <v>3</v>
      </c>
      <c r="AG351">
        <v>100</v>
      </c>
      <c r="AH351">
        <v>2</v>
      </c>
      <c r="AI351">
        <v>32953217</v>
      </c>
      <c r="AJ351">
        <v>351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</row>
    <row r="352" spans="1:44" x14ac:dyDescent="0.2">
      <c r="A352">
        <f>ROW(Source!A522)</f>
        <v>522</v>
      </c>
      <c r="B352">
        <v>32953236</v>
      </c>
      <c r="C352">
        <v>32953234</v>
      </c>
      <c r="D352">
        <v>25847973</v>
      </c>
      <c r="E352">
        <v>112</v>
      </c>
      <c r="F352">
        <v>1</v>
      </c>
      <c r="G352">
        <v>1</v>
      </c>
      <c r="H352">
        <v>1</v>
      </c>
      <c r="I352" t="s">
        <v>846</v>
      </c>
      <c r="J352" t="s">
        <v>3</v>
      </c>
      <c r="K352" t="s">
        <v>847</v>
      </c>
      <c r="L352">
        <v>1191</v>
      </c>
      <c r="N352">
        <v>1013</v>
      </c>
      <c r="O352" t="s">
        <v>848</v>
      </c>
      <c r="P352" t="s">
        <v>848</v>
      </c>
      <c r="Q352">
        <v>1</v>
      </c>
      <c r="X352">
        <v>17.8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1</v>
      </c>
      <c r="AE352">
        <v>1</v>
      </c>
      <c r="AF352" t="s">
        <v>3</v>
      </c>
      <c r="AG352">
        <v>17.8</v>
      </c>
      <c r="AH352">
        <v>2</v>
      </c>
      <c r="AI352">
        <v>32953235</v>
      </c>
      <c r="AJ352">
        <v>352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</row>
    <row r="353" spans="1:44" x14ac:dyDescent="0.2">
      <c r="A353">
        <f>ROW(Source!A523)</f>
        <v>523</v>
      </c>
      <c r="B353">
        <v>32953246</v>
      </c>
      <c r="C353">
        <v>32953237</v>
      </c>
      <c r="D353">
        <v>25847992</v>
      </c>
      <c r="E353">
        <v>112</v>
      </c>
      <c r="F353">
        <v>1</v>
      </c>
      <c r="G353">
        <v>1</v>
      </c>
      <c r="H353">
        <v>1</v>
      </c>
      <c r="I353" t="s">
        <v>856</v>
      </c>
      <c r="J353" t="s">
        <v>3</v>
      </c>
      <c r="K353" t="s">
        <v>857</v>
      </c>
      <c r="L353">
        <v>1191</v>
      </c>
      <c r="N353">
        <v>1013</v>
      </c>
      <c r="O353" t="s">
        <v>848</v>
      </c>
      <c r="P353" t="s">
        <v>848</v>
      </c>
      <c r="Q353">
        <v>1</v>
      </c>
      <c r="X353">
        <v>37.74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1</v>
      </c>
      <c r="AE353">
        <v>1</v>
      </c>
      <c r="AF353" t="s">
        <v>521</v>
      </c>
      <c r="AG353">
        <v>43.400999999999996</v>
      </c>
      <c r="AH353">
        <v>2</v>
      </c>
      <c r="AI353">
        <v>32953238</v>
      </c>
      <c r="AJ353">
        <v>353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</row>
    <row r="354" spans="1:44" x14ac:dyDescent="0.2">
      <c r="A354">
        <f>ROW(Source!A523)</f>
        <v>523</v>
      </c>
      <c r="B354">
        <v>32953247</v>
      </c>
      <c r="C354">
        <v>32953237</v>
      </c>
      <c r="D354">
        <v>25847946</v>
      </c>
      <c r="E354">
        <v>112</v>
      </c>
      <c r="F354">
        <v>1</v>
      </c>
      <c r="G354">
        <v>1</v>
      </c>
      <c r="H354">
        <v>1</v>
      </c>
      <c r="I354" t="s">
        <v>849</v>
      </c>
      <c r="J354" t="s">
        <v>3</v>
      </c>
      <c r="K354" t="s">
        <v>850</v>
      </c>
      <c r="L354">
        <v>1191</v>
      </c>
      <c r="N354">
        <v>1013</v>
      </c>
      <c r="O354" t="s">
        <v>848</v>
      </c>
      <c r="P354" t="s">
        <v>848</v>
      </c>
      <c r="Q354">
        <v>1</v>
      </c>
      <c r="X354">
        <v>0.99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1</v>
      </c>
      <c r="AE354">
        <v>2</v>
      </c>
      <c r="AF354" t="s">
        <v>520</v>
      </c>
      <c r="AG354">
        <v>1.2375</v>
      </c>
      <c r="AH354">
        <v>2</v>
      </c>
      <c r="AI354">
        <v>32953239</v>
      </c>
      <c r="AJ354">
        <v>354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</row>
    <row r="355" spans="1:44" x14ac:dyDescent="0.2">
      <c r="A355">
        <f>ROW(Source!A523)</f>
        <v>523</v>
      </c>
      <c r="B355">
        <v>32953248</v>
      </c>
      <c r="C355">
        <v>32953237</v>
      </c>
      <c r="D355">
        <v>30529096</v>
      </c>
      <c r="E355">
        <v>1</v>
      </c>
      <c r="F355">
        <v>1</v>
      </c>
      <c r="G355">
        <v>1</v>
      </c>
      <c r="H355">
        <v>2</v>
      </c>
      <c r="I355" t="s">
        <v>944</v>
      </c>
      <c r="J355" t="s">
        <v>945</v>
      </c>
      <c r="K355" t="s">
        <v>946</v>
      </c>
      <c r="L355">
        <v>1368</v>
      </c>
      <c r="N355">
        <v>1011</v>
      </c>
      <c r="O355" t="s">
        <v>854</v>
      </c>
      <c r="P355" t="s">
        <v>854</v>
      </c>
      <c r="Q355">
        <v>1</v>
      </c>
      <c r="X355">
        <v>0.02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1</v>
      </c>
      <c r="AE355">
        <v>0</v>
      </c>
      <c r="AF355" t="s">
        <v>520</v>
      </c>
      <c r="AG355">
        <v>2.5000000000000001E-2</v>
      </c>
      <c r="AH355">
        <v>2</v>
      </c>
      <c r="AI355">
        <v>32953240</v>
      </c>
      <c r="AJ355">
        <v>355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</row>
    <row r="356" spans="1:44" x14ac:dyDescent="0.2">
      <c r="A356">
        <f>ROW(Source!A523)</f>
        <v>523</v>
      </c>
      <c r="B356">
        <v>32953249</v>
      </c>
      <c r="C356">
        <v>32953237</v>
      </c>
      <c r="D356">
        <v>30529126</v>
      </c>
      <c r="E356">
        <v>1</v>
      </c>
      <c r="F356">
        <v>1</v>
      </c>
      <c r="G356">
        <v>1</v>
      </c>
      <c r="H356">
        <v>2</v>
      </c>
      <c r="I356" t="s">
        <v>851</v>
      </c>
      <c r="J356" t="s">
        <v>852</v>
      </c>
      <c r="K356" t="s">
        <v>853</v>
      </c>
      <c r="L356">
        <v>1368</v>
      </c>
      <c r="N356">
        <v>1011</v>
      </c>
      <c r="O356" t="s">
        <v>854</v>
      </c>
      <c r="P356" t="s">
        <v>854</v>
      </c>
      <c r="Q356">
        <v>1</v>
      </c>
      <c r="X356">
        <v>0.22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1</v>
      </c>
      <c r="AE356">
        <v>0</v>
      </c>
      <c r="AF356" t="s">
        <v>520</v>
      </c>
      <c r="AG356">
        <v>0.27500000000000002</v>
      </c>
      <c r="AH356">
        <v>2</v>
      </c>
      <c r="AI356">
        <v>32953241</v>
      </c>
      <c r="AJ356">
        <v>356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</row>
    <row r="357" spans="1:44" x14ac:dyDescent="0.2">
      <c r="A357">
        <f>ROW(Source!A523)</f>
        <v>523</v>
      </c>
      <c r="B357">
        <v>32953250</v>
      </c>
      <c r="C357">
        <v>32953237</v>
      </c>
      <c r="D357">
        <v>30529230</v>
      </c>
      <c r="E357">
        <v>1</v>
      </c>
      <c r="F357">
        <v>1</v>
      </c>
      <c r="G357">
        <v>1</v>
      </c>
      <c r="H357">
        <v>2</v>
      </c>
      <c r="I357" t="s">
        <v>948</v>
      </c>
      <c r="J357" t="s">
        <v>949</v>
      </c>
      <c r="K357" t="s">
        <v>950</v>
      </c>
      <c r="L357">
        <v>1368</v>
      </c>
      <c r="N357">
        <v>1011</v>
      </c>
      <c r="O357" t="s">
        <v>854</v>
      </c>
      <c r="P357" t="s">
        <v>854</v>
      </c>
      <c r="Q357">
        <v>1</v>
      </c>
      <c r="X357">
        <v>0.75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1</v>
      </c>
      <c r="AE357">
        <v>0</v>
      </c>
      <c r="AF357" t="s">
        <v>520</v>
      </c>
      <c r="AG357">
        <v>0.9375</v>
      </c>
      <c r="AH357">
        <v>2</v>
      </c>
      <c r="AI357">
        <v>32953242</v>
      </c>
      <c r="AJ357">
        <v>357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</row>
    <row r="358" spans="1:44" x14ac:dyDescent="0.2">
      <c r="A358">
        <f>ROW(Source!A523)</f>
        <v>523</v>
      </c>
      <c r="B358">
        <v>32953251</v>
      </c>
      <c r="C358">
        <v>32953237</v>
      </c>
      <c r="D358">
        <v>30481840</v>
      </c>
      <c r="E358">
        <v>1</v>
      </c>
      <c r="F358">
        <v>1</v>
      </c>
      <c r="G358">
        <v>1</v>
      </c>
      <c r="H358">
        <v>3</v>
      </c>
      <c r="I358" t="s">
        <v>951</v>
      </c>
      <c r="J358" t="s">
        <v>952</v>
      </c>
      <c r="K358" t="s">
        <v>953</v>
      </c>
      <c r="L358">
        <v>1339</v>
      </c>
      <c r="N358">
        <v>1007</v>
      </c>
      <c r="O358" t="s">
        <v>639</v>
      </c>
      <c r="P358" t="s">
        <v>639</v>
      </c>
      <c r="Q358">
        <v>1</v>
      </c>
      <c r="X358">
        <v>0.54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1</v>
      </c>
      <c r="AE358">
        <v>0</v>
      </c>
      <c r="AF358" t="s">
        <v>3</v>
      </c>
      <c r="AG358">
        <v>0.54</v>
      </c>
      <c r="AH358">
        <v>2</v>
      </c>
      <c r="AI358">
        <v>32953243</v>
      </c>
      <c r="AJ358">
        <v>358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</row>
    <row r="359" spans="1:44" x14ac:dyDescent="0.2">
      <c r="A359">
        <f>ROW(Source!A523)</f>
        <v>523</v>
      </c>
      <c r="B359">
        <v>32953252</v>
      </c>
      <c r="C359">
        <v>32953237</v>
      </c>
      <c r="D359">
        <v>30412309</v>
      </c>
      <c r="E359">
        <v>112</v>
      </c>
      <c r="F359">
        <v>1</v>
      </c>
      <c r="G359">
        <v>1</v>
      </c>
      <c r="H359">
        <v>3</v>
      </c>
      <c r="I359" t="s">
        <v>282</v>
      </c>
      <c r="J359" t="s">
        <v>3</v>
      </c>
      <c r="K359" t="s">
        <v>283</v>
      </c>
      <c r="L359">
        <v>1348</v>
      </c>
      <c r="N359">
        <v>1009</v>
      </c>
      <c r="O359" t="s">
        <v>33</v>
      </c>
      <c r="P359" t="s">
        <v>33</v>
      </c>
      <c r="Q359">
        <v>1000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1</v>
      </c>
      <c r="AD359">
        <v>0</v>
      </c>
      <c r="AE359">
        <v>0</v>
      </c>
      <c r="AF359" t="s">
        <v>3</v>
      </c>
      <c r="AG359">
        <v>0</v>
      </c>
      <c r="AH359">
        <v>2</v>
      </c>
      <c r="AI359">
        <v>32953244</v>
      </c>
      <c r="AJ359">
        <v>359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</row>
    <row r="360" spans="1:44" x14ac:dyDescent="0.2">
      <c r="A360">
        <f>ROW(Source!A523)</f>
        <v>523</v>
      </c>
      <c r="B360">
        <v>32953253</v>
      </c>
      <c r="C360">
        <v>32953237</v>
      </c>
      <c r="D360">
        <v>30414725</v>
      </c>
      <c r="E360">
        <v>112</v>
      </c>
      <c r="F360">
        <v>1</v>
      </c>
      <c r="G360">
        <v>1</v>
      </c>
      <c r="H360">
        <v>3</v>
      </c>
      <c r="I360" t="s">
        <v>285</v>
      </c>
      <c r="J360" t="s">
        <v>3</v>
      </c>
      <c r="K360" t="s">
        <v>191</v>
      </c>
      <c r="L360">
        <v>1348</v>
      </c>
      <c r="N360">
        <v>1009</v>
      </c>
      <c r="O360" t="s">
        <v>33</v>
      </c>
      <c r="P360" t="s">
        <v>33</v>
      </c>
      <c r="Q360">
        <v>1000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1</v>
      </c>
      <c r="AD360">
        <v>0</v>
      </c>
      <c r="AE360">
        <v>0</v>
      </c>
      <c r="AF360" t="s">
        <v>3</v>
      </c>
      <c r="AG360">
        <v>0</v>
      </c>
      <c r="AH360">
        <v>2</v>
      </c>
      <c r="AI360">
        <v>32953245</v>
      </c>
      <c r="AJ360">
        <v>360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</row>
    <row r="361" spans="1:44" x14ac:dyDescent="0.2">
      <c r="A361">
        <f>ROW(Source!A528)</f>
        <v>528</v>
      </c>
      <c r="B361">
        <v>32953268</v>
      </c>
      <c r="C361">
        <v>32953258</v>
      </c>
      <c r="D361">
        <v>25847998</v>
      </c>
      <c r="E361">
        <v>112</v>
      </c>
      <c r="F361">
        <v>1</v>
      </c>
      <c r="G361">
        <v>1</v>
      </c>
      <c r="H361">
        <v>1</v>
      </c>
      <c r="I361" t="s">
        <v>960</v>
      </c>
      <c r="J361" t="s">
        <v>3</v>
      </c>
      <c r="K361" t="s">
        <v>961</v>
      </c>
      <c r="L361">
        <v>1191</v>
      </c>
      <c r="N361">
        <v>1013</v>
      </c>
      <c r="O361" t="s">
        <v>848</v>
      </c>
      <c r="P361" t="s">
        <v>848</v>
      </c>
      <c r="Q361">
        <v>1</v>
      </c>
      <c r="X361">
        <v>39.979999999999997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1</v>
      </c>
      <c r="AE361">
        <v>1</v>
      </c>
      <c r="AF361" t="s">
        <v>521</v>
      </c>
      <c r="AG361">
        <v>45.97699999999999</v>
      </c>
      <c r="AH361">
        <v>2</v>
      </c>
      <c r="AI361">
        <v>32953259</v>
      </c>
      <c r="AJ361">
        <v>361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</row>
    <row r="362" spans="1:44" x14ac:dyDescent="0.2">
      <c r="A362">
        <f>ROW(Source!A528)</f>
        <v>528</v>
      </c>
      <c r="B362">
        <v>32953269</v>
      </c>
      <c r="C362">
        <v>32953258</v>
      </c>
      <c r="D362">
        <v>25847946</v>
      </c>
      <c r="E362">
        <v>112</v>
      </c>
      <c r="F362">
        <v>1</v>
      </c>
      <c r="G362">
        <v>1</v>
      </c>
      <c r="H362">
        <v>1</v>
      </c>
      <c r="I362" t="s">
        <v>849</v>
      </c>
      <c r="J362" t="s">
        <v>3</v>
      </c>
      <c r="K362" t="s">
        <v>850</v>
      </c>
      <c r="L362">
        <v>1191</v>
      </c>
      <c r="N362">
        <v>1013</v>
      </c>
      <c r="O362" t="s">
        <v>848</v>
      </c>
      <c r="P362" t="s">
        <v>848</v>
      </c>
      <c r="Q362">
        <v>1</v>
      </c>
      <c r="X362">
        <v>0.11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1</v>
      </c>
      <c r="AE362">
        <v>2</v>
      </c>
      <c r="AF362" t="s">
        <v>520</v>
      </c>
      <c r="AG362">
        <v>0.13750000000000001</v>
      </c>
      <c r="AH362">
        <v>2</v>
      </c>
      <c r="AI362">
        <v>32953260</v>
      </c>
      <c r="AJ362">
        <v>362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</row>
    <row r="363" spans="1:44" x14ac:dyDescent="0.2">
      <c r="A363">
        <f>ROW(Source!A528)</f>
        <v>528</v>
      </c>
      <c r="B363">
        <v>32953270</v>
      </c>
      <c r="C363">
        <v>32953258</v>
      </c>
      <c r="D363">
        <v>30529124</v>
      </c>
      <c r="E363">
        <v>1</v>
      </c>
      <c r="F363">
        <v>1</v>
      </c>
      <c r="G363">
        <v>1</v>
      </c>
      <c r="H363">
        <v>2</v>
      </c>
      <c r="I363" t="s">
        <v>905</v>
      </c>
      <c r="J363" t="s">
        <v>906</v>
      </c>
      <c r="K363" t="s">
        <v>907</v>
      </c>
      <c r="L363">
        <v>1368</v>
      </c>
      <c r="N363">
        <v>1011</v>
      </c>
      <c r="O363" t="s">
        <v>854</v>
      </c>
      <c r="P363" t="s">
        <v>854</v>
      </c>
      <c r="Q363">
        <v>1</v>
      </c>
      <c r="X363">
        <v>0.01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1</v>
      </c>
      <c r="AE363">
        <v>0</v>
      </c>
      <c r="AF363" t="s">
        <v>520</v>
      </c>
      <c r="AG363">
        <v>1.2500000000000001E-2</v>
      </c>
      <c r="AH363">
        <v>2</v>
      </c>
      <c r="AI363">
        <v>32953261</v>
      </c>
      <c r="AJ363">
        <v>363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</row>
    <row r="364" spans="1:44" x14ac:dyDescent="0.2">
      <c r="A364">
        <f>ROW(Source!A528)</f>
        <v>528</v>
      </c>
      <c r="B364">
        <v>32953271</v>
      </c>
      <c r="C364">
        <v>32953258</v>
      </c>
      <c r="D364">
        <v>30529825</v>
      </c>
      <c r="E364">
        <v>1</v>
      </c>
      <c r="F364">
        <v>1</v>
      </c>
      <c r="G364">
        <v>1</v>
      </c>
      <c r="H364">
        <v>2</v>
      </c>
      <c r="I364" t="s">
        <v>858</v>
      </c>
      <c r="J364" t="s">
        <v>859</v>
      </c>
      <c r="K364" t="s">
        <v>860</v>
      </c>
      <c r="L364">
        <v>1368</v>
      </c>
      <c r="N364">
        <v>1011</v>
      </c>
      <c r="O364" t="s">
        <v>854</v>
      </c>
      <c r="P364" t="s">
        <v>854</v>
      </c>
      <c r="Q364">
        <v>1</v>
      </c>
      <c r="X364">
        <v>0.1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1</v>
      </c>
      <c r="AE364">
        <v>0</v>
      </c>
      <c r="AF364" t="s">
        <v>520</v>
      </c>
      <c r="AG364">
        <v>0.125</v>
      </c>
      <c r="AH364">
        <v>2</v>
      </c>
      <c r="AI364">
        <v>32953262</v>
      </c>
      <c r="AJ364">
        <v>364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</row>
    <row r="365" spans="1:44" x14ac:dyDescent="0.2">
      <c r="A365">
        <f>ROW(Source!A528)</f>
        <v>528</v>
      </c>
      <c r="B365">
        <v>32953272</v>
      </c>
      <c r="C365">
        <v>32953258</v>
      </c>
      <c r="D365">
        <v>30484041</v>
      </c>
      <c r="E365">
        <v>1</v>
      </c>
      <c r="F365">
        <v>1</v>
      </c>
      <c r="G365">
        <v>1</v>
      </c>
      <c r="H365">
        <v>3</v>
      </c>
      <c r="I365" t="s">
        <v>888</v>
      </c>
      <c r="J365" t="s">
        <v>889</v>
      </c>
      <c r="K365" t="s">
        <v>890</v>
      </c>
      <c r="L365">
        <v>1327</v>
      </c>
      <c r="N365">
        <v>1005</v>
      </c>
      <c r="O365" t="s">
        <v>64</v>
      </c>
      <c r="P365" t="s">
        <v>64</v>
      </c>
      <c r="Q365">
        <v>1</v>
      </c>
      <c r="X365">
        <v>0.84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1</v>
      </c>
      <c r="AE365">
        <v>0</v>
      </c>
      <c r="AF365" t="s">
        <v>3</v>
      </c>
      <c r="AG365">
        <v>0.84</v>
      </c>
      <c r="AH365">
        <v>2</v>
      </c>
      <c r="AI365">
        <v>32953263</v>
      </c>
      <c r="AJ365">
        <v>365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</row>
    <row r="366" spans="1:44" x14ac:dyDescent="0.2">
      <c r="A366">
        <f>ROW(Source!A528)</f>
        <v>528</v>
      </c>
      <c r="B366">
        <v>32953273</v>
      </c>
      <c r="C366">
        <v>32953258</v>
      </c>
      <c r="D366">
        <v>30484388</v>
      </c>
      <c r="E366">
        <v>1</v>
      </c>
      <c r="F366">
        <v>1</v>
      </c>
      <c r="G366">
        <v>1</v>
      </c>
      <c r="H366">
        <v>3</v>
      </c>
      <c r="I366" t="s">
        <v>877</v>
      </c>
      <c r="J366" t="s">
        <v>878</v>
      </c>
      <c r="K366" t="s">
        <v>879</v>
      </c>
      <c r="L366">
        <v>1346</v>
      </c>
      <c r="N366">
        <v>1009</v>
      </c>
      <c r="O366" t="s">
        <v>68</v>
      </c>
      <c r="P366" t="s">
        <v>68</v>
      </c>
      <c r="Q366">
        <v>1</v>
      </c>
      <c r="X366">
        <v>0.31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1</v>
      </c>
      <c r="AE366">
        <v>0</v>
      </c>
      <c r="AF366" t="s">
        <v>3</v>
      </c>
      <c r="AG366">
        <v>0.31</v>
      </c>
      <c r="AH366">
        <v>2</v>
      </c>
      <c r="AI366">
        <v>32953264</v>
      </c>
      <c r="AJ366">
        <v>366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</row>
    <row r="367" spans="1:44" x14ac:dyDescent="0.2">
      <c r="A367">
        <f>ROW(Source!A528)</f>
        <v>528</v>
      </c>
      <c r="B367">
        <v>32953274</v>
      </c>
      <c r="C367">
        <v>32953258</v>
      </c>
      <c r="D367">
        <v>30414687</v>
      </c>
      <c r="E367">
        <v>112</v>
      </c>
      <c r="F367">
        <v>1</v>
      </c>
      <c r="G367">
        <v>1</v>
      </c>
      <c r="H367">
        <v>3</v>
      </c>
      <c r="I367" t="s">
        <v>187</v>
      </c>
      <c r="J367" t="s">
        <v>3</v>
      </c>
      <c r="K367" t="s">
        <v>188</v>
      </c>
      <c r="L367">
        <v>1348</v>
      </c>
      <c r="N367">
        <v>1009</v>
      </c>
      <c r="O367" t="s">
        <v>33</v>
      </c>
      <c r="P367" t="s">
        <v>33</v>
      </c>
      <c r="Q367">
        <v>1000</v>
      </c>
      <c r="X367">
        <v>3.3000000000000002E-2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 t="s">
        <v>3</v>
      </c>
      <c r="AG367">
        <v>3.3000000000000002E-2</v>
      </c>
      <c r="AH367">
        <v>2</v>
      </c>
      <c r="AI367">
        <v>32953265</v>
      </c>
      <c r="AJ367">
        <v>367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</row>
    <row r="368" spans="1:44" x14ac:dyDescent="0.2">
      <c r="A368">
        <f>ROW(Source!A528)</f>
        <v>528</v>
      </c>
      <c r="B368">
        <v>32953275</v>
      </c>
      <c r="C368">
        <v>32953258</v>
      </c>
      <c r="D368">
        <v>30414703</v>
      </c>
      <c r="E368">
        <v>112</v>
      </c>
      <c r="F368">
        <v>1</v>
      </c>
      <c r="G368">
        <v>1</v>
      </c>
      <c r="H368">
        <v>3</v>
      </c>
      <c r="I368" t="s">
        <v>190</v>
      </c>
      <c r="J368" t="s">
        <v>3</v>
      </c>
      <c r="K368" t="s">
        <v>191</v>
      </c>
      <c r="L368">
        <v>1348</v>
      </c>
      <c r="N368">
        <v>1009</v>
      </c>
      <c r="O368" t="s">
        <v>33</v>
      </c>
      <c r="P368" t="s">
        <v>33</v>
      </c>
      <c r="Q368">
        <v>1000</v>
      </c>
      <c r="X368">
        <v>2.1999999999999999E-2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 t="s">
        <v>3</v>
      </c>
      <c r="AG368">
        <v>2.1999999999999999E-2</v>
      </c>
      <c r="AH368">
        <v>2</v>
      </c>
      <c r="AI368">
        <v>32953266</v>
      </c>
      <c r="AJ368">
        <v>368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</row>
    <row r="369" spans="1:44" x14ac:dyDescent="0.2">
      <c r="A369">
        <f>ROW(Source!A528)</f>
        <v>528</v>
      </c>
      <c r="B369">
        <v>32953276</v>
      </c>
      <c r="C369">
        <v>32953258</v>
      </c>
      <c r="D369">
        <v>30500303</v>
      </c>
      <c r="E369">
        <v>1</v>
      </c>
      <c r="F369">
        <v>1</v>
      </c>
      <c r="G369">
        <v>1</v>
      </c>
      <c r="H369">
        <v>3</v>
      </c>
      <c r="I369" t="s">
        <v>908</v>
      </c>
      <c r="J369" t="s">
        <v>909</v>
      </c>
      <c r="K369" t="s">
        <v>910</v>
      </c>
      <c r="L369">
        <v>1348</v>
      </c>
      <c r="N369">
        <v>1009</v>
      </c>
      <c r="O369" t="s">
        <v>33</v>
      </c>
      <c r="P369" t="s">
        <v>33</v>
      </c>
      <c r="Q369">
        <v>1000</v>
      </c>
      <c r="X369">
        <v>5.4999999999999997E-3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1</v>
      </c>
      <c r="AE369">
        <v>0</v>
      </c>
      <c r="AF369" t="s">
        <v>3</v>
      </c>
      <c r="AG369">
        <v>5.4999999999999997E-3</v>
      </c>
      <c r="AH369">
        <v>2</v>
      </c>
      <c r="AI369">
        <v>32953267</v>
      </c>
      <c r="AJ369">
        <v>369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</row>
    <row r="370" spans="1:44" x14ac:dyDescent="0.2">
      <c r="A370">
        <f>ROW(Source!A533)</f>
        <v>533</v>
      </c>
      <c r="B370">
        <v>32953339</v>
      </c>
      <c r="C370">
        <v>32953335</v>
      </c>
      <c r="D370">
        <v>25847979</v>
      </c>
      <c r="E370">
        <v>114</v>
      </c>
      <c r="F370">
        <v>1</v>
      </c>
      <c r="G370">
        <v>1</v>
      </c>
      <c r="H370">
        <v>1</v>
      </c>
      <c r="I370" t="s">
        <v>1005</v>
      </c>
      <c r="J370" t="s">
        <v>3</v>
      </c>
      <c r="K370" t="s">
        <v>1006</v>
      </c>
      <c r="L370">
        <v>1191</v>
      </c>
      <c r="N370">
        <v>1013</v>
      </c>
      <c r="O370" t="s">
        <v>848</v>
      </c>
      <c r="P370" t="s">
        <v>848</v>
      </c>
      <c r="Q370">
        <v>1</v>
      </c>
      <c r="X370">
        <v>17.89</v>
      </c>
      <c r="Y370">
        <v>0</v>
      </c>
      <c r="Z370">
        <v>0</v>
      </c>
      <c r="AA370">
        <v>0</v>
      </c>
      <c r="AB370">
        <v>420.4</v>
      </c>
      <c r="AC370">
        <v>0</v>
      </c>
      <c r="AD370">
        <v>1</v>
      </c>
      <c r="AE370">
        <v>1</v>
      </c>
      <c r="AF370" t="s">
        <v>3</v>
      </c>
      <c r="AG370">
        <v>17.89</v>
      </c>
      <c r="AH370">
        <v>2</v>
      </c>
      <c r="AI370">
        <v>32953336</v>
      </c>
      <c r="AJ370">
        <v>370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</row>
    <row r="371" spans="1:44" x14ac:dyDescent="0.2">
      <c r="A371">
        <f>ROW(Source!A533)</f>
        <v>533</v>
      </c>
      <c r="B371">
        <v>32953340</v>
      </c>
      <c r="C371">
        <v>32953335</v>
      </c>
      <c r="D371">
        <v>25847946</v>
      </c>
      <c r="E371">
        <v>114</v>
      </c>
      <c r="F371">
        <v>1</v>
      </c>
      <c r="G371">
        <v>1</v>
      </c>
      <c r="H371">
        <v>1</v>
      </c>
      <c r="I371" t="s">
        <v>849</v>
      </c>
      <c r="J371" t="s">
        <v>3</v>
      </c>
      <c r="K371" t="s">
        <v>850</v>
      </c>
      <c r="L371">
        <v>1191</v>
      </c>
      <c r="N371">
        <v>1013</v>
      </c>
      <c r="O371" t="s">
        <v>848</v>
      </c>
      <c r="P371" t="s">
        <v>848</v>
      </c>
      <c r="Q371">
        <v>1</v>
      </c>
      <c r="X371">
        <v>0.08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1</v>
      </c>
      <c r="AE371">
        <v>2</v>
      </c>
      <c r="AF371" t="s">
        <v>3</v>
      </c>
      <c r="AG371">
        <v>0.08</v>
      </c>
      <c r="AH371">
        <v>2</v>
      </c>
      <c r="AI371">
        <v>32953337</v>
      </c>
      <c r="AJ371">
        <v>371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</row>
    <row r="372" spans="1:44" x14ac:dyDescent="0.2">
      <c r="A372">
        <f>ROW(Source!A533)</f>
        <v>533</v>
      </c>
      <c r="B372">
        <v>32953341</v>
      </c>
      <c r="C372">
        <v>32953335</v>
      </c>
      <c r="D372">
        <v>31966102</v>
      </c>
      <c r="E372">
        <v>1</v>
      </c>
      <c r="F372">
        <v>1</v>
      </c>
      <c r="G372">
        <v>1</v>
      </c>
      <c r="H372">
        <v>2</v>
      </c>
      <c r="I372" t="s">
        <v>851</v>
      </c>
      <c r="J372" t="s">
        <v>852</v>
      </c>
      <c r="K372" t="s">
        <v>853</v>
      </c>
      <c r="L372">
        <v>1368</v>
      </c>
      <c r="N372">
        <v>1011</v>
      </c>
      <c r="O372" t="s">
        <v>854</v>
      </c>
      <c r="P372" t="s">
        <v>854</v>
      </c>
      <c r="Q372">
        <v>1</v>
      </c>
      <c r="X372">
        <v>0.08</v>
      </c>
      <c r="Y372">
        <v>0</v>
      </c>
      <c r="Z372">
        <v>37.32</v>
      </c>
      <c r="AA372">
        <v>446.68</v>
      </c>
      <c r="AB372">
        <v>0</v>
      </c>
      <c r="AC372">
        <v>0</v>
      </c>
      <c r="AD372">
        <v>1</v>
      </c>
      <c r="AE372">
        <v>0</v>
      </c>
      <c r="AF372" t="s">
        <v>3</v>
      </c>
      <c r="AG372">
        <v>0.08</v>
      </c>
      <c r="AH372">
        <v>2</v>
      </c>
      <c r="AI372">
        <v>32953338</v>
      </c>
      <c r="AJ372">
        <v>372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</row>
    <row r="373" spans="1:44" x14ac:dyDescent="0.2">
      <c r="A373">
        <f>ROW(Source!A534)</f>
        <v>534</v>
      </c>
      <c r="B373">
        <v>32953348</v>
      </c>
      <c r="C373">
        <v>32953342</v>
      </c>
      <c r="D373">
        <v>31838544</v>
      </c>
      <c r="E373">
        <v>114</v>
      </c>
      <c r="F373">
        <v>1</v>
      </c>
      <c r="G373">
        <v>1</v>
      </c>
      <c r="H373">
        <v>1</v>
      </c>
      <c r="I373" t="s">
        <v>1013</v>
      </c>
      <c r="J373" t="s">
        <v>3</v>
      </c>
      <c r="K373" t="s">
        <v>1014</v>
      </c>
      <c r="L373">
        <v>1369</v>
      </c>
      <c r="N373">
        <v>1013</v>
      </c>
      <c r="O373" t="s">
        <v>1015</v>
      </c>
      <c r="P373" t="s">
        <v>1015</v>
      </c>
      <c r="Q373">
        <v>1</v>
      </c>
      <c r="X373">
        <v>0.41</v>
      </c>
      <c r="Y373">
        <v>0</v>
      </c>
      <c r="Z373">
        <v>0</v>
      </c>
      <c r="AA373">
        <v>0</v>
      </c>
      <c r="AB373">
        <v>375.36</v>
      </c>
      <c r="AC373">
        <v>0</v>
      </c>
      <c r="AD373">
        <v>1</v>
      </c>
      <c r="AE373">
        <v>1</v>
      </c>
      <c r="AF373" t="s">
        <v>3</v>
      </c>
      <c r="AG373">
        <v>0.41</v>
      </c>
      <c r="AH373">
        <v>2</v>
      </c>
      <c r="AI373">
        <v>32953343</v>
      </c>
      <c r="AJ373">
        <v>373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</row>
    <row r="374" spans="1:44" x14ac:dyDescent="0.2">
      <c r="A374">
        <f>ROW(Source!A534)</f>
        <v>534</v>
      </c>
      <c r="B374">
        <v>32953349</v>
      </c>
      <c r="C374">
        <v>32953342</v>
      </c>
      <c r="D374">
        <v>31838554</v>
      </c>
      <c r="E374">
        <v>114</v>
      </c>
      <c r="F374">
        <v>1</v>
      </c>
      <c r="G374">
        <v>1</v>
      </c>
      <c r="H374">
        <v>1</v>
      </c>
      <c r="I374" t="s">
        <v>1016</v>
      </c>
      <c r="J374" t="s">
        <v>3</v>
      </c>
      <c r="K374" t="s">
        <v>1017</v>
      </c>
      <c r="L374">
        <v>1369</v>
      </c>
      <c r="N374">
        <v>1013</v>
      </c>
      <c r="O374" t="s">
        <v>1015</v>
      </c>
      <c r="P374" t="s">
        <v>1015</v>
      </c>
      <c r="Q374">
        <v>1</v>
      </c>
      <c r="X374">
        <v>19.16</v>
      </c>
      <c r="Y374">
        <v>0</v>
      </c>
      <c r="Z374">
        <v>0</v>
      </c>
      <c r="AA374">
        <v>0</v>
      </c>
      <c r="AB374">
        <v>502.98</v>
      </c>
      <c r="AC374">
        <v>0</v>
      </c>
      <c r="AD374">
        <v>1</v>
      </c>
      <c r="AE374">
        <v>1</v>
      </c>
      <c r="AF374" t="s">
        <v>3</v>
      </c>
      <c r="AG374">
        <v>19.16</v>
      </c>
      <c r="AH374">
        <v>2</v>
      </c>
      <c r="AI374">
        <v>32953344</v>
      </c>
      <c r="AJ374">
        <v>374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</row>
    <row r="375" spans="1:44" x14ac:dyDescent="0.2">
      <c r="A375">
        <f>ROW(Source!A534)</f>
        <v>534</v>
      </c>
      <c r="B375">
        <v>32953350</v>
      </c>
      <c r="C375">
        <v>32953342</v>
      </c>
      <c r="D375">
        <v>25847946</v>
      </c>
      <c r="E375">
        <v>114</v>
      </c>
      <c r="F375">
        <v>1</v>
      </c>
      <c r="G375">
        <v>1</v>
      </c>
      <c r="H375">
        <v>1</v>
      </c>
      <c r="I375" t="s">
        <v>849</v>
      </c>
      <c r="J375" t="s">
        <v>3</v>
      </c>
      <c r="K375" t="s">
        <v>850</v>
      </c>
      <c r="L375">
        <v>1191</v>
      </c>
      <c r="N375">
        <v>1013</v>
      </c>
      <c r="O375" t="s">
        <v>848</v>
      </c>
      <c r="P375" t="s">
        <v>848</v>
      </c>
      <c r="Q375">
        <v>1</v>
      </c>
      <c r="X375">
        <v>0.28000000000000003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1</v>
      </c>
      <c r="AE375">
        <v>2</v>
      </c>
      <c r="AF375" t="s">
        <v>3</v>
      </c>
      <c r="AG375">
        <v>0.28000000000000003</v>
      </c>
      <c r="AH375">
        <v>2</v>
      </c>
      <c r="AI375">
        <v>32953345</v>
      </c>
      <c r="AJ375">
        <v>375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</row>
    <row r="376" spans="1:44" x14ac:dyDescent="0.2">
      <c r="A376">
        <f>ROW(Source!A534)</f>
        <v>534</v>
      </c>
      <c r="B376">
        <v>32953351</v>
      </c>
      <c r="C376">
        <v>32953342</v>
      </c>
      <c r="D376">
        <v>31966811</v>
      </c>
      <c r="E376">
        <v>1</v>
      </c>
      <c r="F376">
        <v>1</v>
      </c>
      <c r="G376">
        <v>1</v>
      </c>
      <c r="H376">
        <v>2</v>
      </c>
      <c r="I376" t="s">
        <v>858</v>
      </c>
      <c r="J376" t="s">
        <v>859</v>
      </c>
      <c r="K376" t="s">
        <v>860</v>
      </c>
      <c r="L376">
        <v>1368</v>
      </c>
      <c r="N376">
        <v>1011</v>
      </c>
      <c r="O376" t="s">
        <v>854</v>
      </c>
      <c r="P376" t="s">
        <v>854</v>
      </c>
      <c r="Q376">
        <v>1</v>
      </c>
      <c r="X376">
        <v>0.28000000000000003</v>
      </c>
      <c r="Y376">
        <v>0</v>
      </c>
      <c r="Z376">
        <v>605.36</v>
      </c>
      <c r="AA376">
        <v>502.98</v>
      </c>
      <c r="AB376">
        <v>0</v>
      </c>
      <c r="AC376">
        <v>0</v>
      </c>
      <c r="AD376">
        <v>1</v>
      </c>
      <c r="AE376">
        <v>0</v>
      </c>
      <c r="AF376" t="s">
        <v>3</v>
      </c>
      <c r="AG376">
        <v>0.28000000000000003</v>
      </c>
      <c r="AH376">
        <v>2</v>
      </c>
      <c r="AI376">
        <v>32953346</v>
      </c>
      <c r="AJ376">
        <v>376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</row>
    <row r="377" spans="1:44" x14ac:dyDescent="0.2">
      <c r="A377">
        <f>ROW(Source!A534)</f>
        <v>534</v>
      </c>
      <c r="B377">
        <v>32953352</v>
      </c>
      <c r="C377">
        <v>32953342</v>
      </c>
      <c r="D377">
        <v>31844297</v>
      </c>
      <c r="E377">
        <v>114</v>
      </c>
      <c r="F377">
        <v>1</v>
      </c>
      <c r="G377">
        <v>1</v>
      </c>
      <c r="H377">
        <v>3</v>
      </c>
      <c r="I377" t="s">
        <v>617</v>
      </c>
      <c r="J377" t="s">
        <v>3</v>
      </c>
      <c r="K377" t="s">
        <v>618</v>
      </c>
      <c r="L377">
        <v>3277935</v>
      </c>
      <c r="N377">
        <v>1013</v>
      </c>
      <c r="O377" t="s">
        <v>619</v>
      </c>
      <c r="P377" t="s">
        <v>619</v>
      </c>
      <c r="Q377">
        <v>1</v>
      </c>
      <c r="X377">
        <v>2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 t="s">
        <v>3</v>
      </c>
      <c r="AG377">
        <v>2</v>
      </c>
      <c r="AH377">
        <v>2</v>
      </c>
      <c r="AI377">
        <v>32953347</v>
      </c>
      <c r="AJ377">
        <v>377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</row>
    <row r="378" spans="1:44" x14ac:dyDescent="0.2">
      <c r="A378">
        <f>ROW(Source!A572)</f>
        <v>572</v>
      </c>
      <c r="B378">
        <v>32953307</v>
      </c>
      <c r="C378">
        <v>32953302</v>
      </c>
      <c r="D378">
        <v>25847992</v>
      </c>
      <c r="E378">
        <v>112</v>
      </c>
      <c r="F378">
        <v>1</v>
      </c>
      <c r="G378">
        <v>1</v>
      </c>
      <c r="H378">
        <v>1</v>
      </c>
      <c r="I378" t="s">
        <v>856</v>
      </c>
      <c r="J378" t="s">
        <v>3</v>
      </c>
      <c r="K378" t="s">
        <v>857</v>
      </c>
      <c r="L378">
        <v>1191</v>
      </c>
      <c r="N378">
        <v>1013</v>
      </c>
      <c r="O378" t="s">
        <v>848</v>
      </c>
      <c r="P378" t="s">
        <v>848</v>
      </c>
      <c r="Q378">
        <v>1</v>
      </c>
      <c r="X378">
        <v>69.87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1</v>
      </c>
      <c r="AE378">
        <v>1</v>
      </c>
      <c r="AF378" t="s">
        <v>3</v>
      </c>
      <c r="AG378">
        <v>69.87</v>
      </c>
      <c r="AH378">
        <v>2</v>
      </c>
      <c r="AI378">
        <v>32953303</v>
      </c>
      <c r="AJ378">
        <v>378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</row>
    <row r="379" spans="1:44" x14ac:dyDescent="0.2">
      <c r="A379">
        <f>ROW(Source!A572)</f>
        <v>572</v>
      </c>
      <c r="B379">
        <v>32953308</v>
      </c>
      <c r="C379">
        <v>32953302</v>
      </c>
      <c r="D379">
        <v>25847946</v>
      </c>
      <c r="E379">
        <v>112</v>
      </c>
      <c r="F379">
        <v>1</v>
      </c>
      <c r="G379">
        <v>1</v>
      </c>
      <c r="H379">
        <v>1</v>
      </c>
      <c r="I379" t="s">
        <v>849</v>
      </c>
      <c r="J379" t="s">
        <v>3</v>
      </c>
      <c r="K379" t="s">
        <v>850</v>
      </c>
      <c r="L379">
        <v>1191</v>
      </c>
      <c r="N379">
        <v>1013</v>
      </c>
      <c r="O379" t="s">
        <v>848</v>
      </c>
      <c r="P379" t="s">
        <v>848</v>
      </c>
      <c r="Q379">
        <v>1</v>
      </c>
      <c r="X379">
        <v>1.44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1</v>
      </c>
      <c r="AE379">
        <v>2</v>
      </c>
      <c r="AF379" t="s">
        <v>3</v>
      </c>
      <c r="AG379">
        <v>1.44</v>
      </c>
      <c r="AH379">
        <v>2</v>
      </c>
      <c r="AI379">
        <v>32953304</v>
      </c>
      <c r="AJ379">
        <v>379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</row>
    <row r="380" spans="1:44" x14ac:dyDescent="0.2">
      <c r="A380">
        <f>ROW(Source!A572)</f>
        <v>572</v>
      </c>
      <c r="B380">
        <v>32953309</v>
      </c>
      <c r="C380">
        <v>32953302</v>
      </c>
      <c r="D380">
        <v>30529126</v>
      </c>
      <c r="E380">
        <v>1</v>
      </c>
      <c r="F380">
        <v>1</v>
      </c>
      <c r="G380">
        <v>1</v>
      </c>
      <c r="H380">
        <v>2</v>
      </c>
      <c r="I380" t="s">
        <v>851</v>
      </c>
      <c r="J380" t="s">
        <v>852</v>
      </c>
      <c r="K380" t="s">
        <v>853</v>
      </c>
      <c r="L380">
        <v>1368</v>
      </c>
      <c r="N380">
        <v>1011</v>
      </c>
      <c r="O380" t="s">
        <v>854</v>
      </c>
      <c r="P380" t="s">
        <v>854</v>
      </c>
      <c r="Q380">
        <v>1</v>
      </c>
      <c r="X380">
        <v>1.44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1</v>
      </c>
      <c r="AE380">
        <v>0</v>
      </c>
      <c r="AF380" t="s">
        <v>3</v>
      </c>
      <c r="AG380">
        <v>1.44</v>
      </c>
      <c r="AH380">
        <v>2</v>
      </c>
      <c r="AI380">
        <v>32953305</v>
      </c>
      <c r="AJ380">
        <v>380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</row>
    <row r="381" spans="1:44" x14ac:dyDescent="0.2">
      <c r="A381">
        <f>ROW(Source!A572)</f>
        <v>572</v>
      </c>
      <c r="B381">
        <v>32953310</v>
      </c>
      <c r="C381">
        <v>32953302</v>
      </c>
      <c r="D381">
        <v>30416750</v>
      </c>
      <c r="E381">
        <v>112</v>
      </c>
      <c r="F381">
        <v>1</v>
      </c>
      <c r="G381">
        <v>1</v>
      </c>
      <c r="H381">
        <v>3</v>
      </c>
      <c r="I381" t="s">
        <v>31</v>
      </c>
      <c r="J381" t="s">
        <v>3</v>
      </c>
      <c r="K381" t="s">
        <v>32</v>
      </c>
      <c r="L381">
        <v>1348</v>
      </c>
      <c r="N381">
        <v>1009</v>
      </c>
      <c r="O381" t="s">
        <v>33</v>
      </c>
      <c r="P381" t="s">
        <v>33</v>
      </c>
      <c r="Q381">
        <v>1000</v>
      </c>
      <c r="X381">
        <v>5.2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 t="s">
        <v>3</v>
      </c>
      <c r="AG381">
        <v>5.2</v>
      </c>
      <c r="AH381">
        <v>2</v>
      </c>
      <c r="AI381">
        <v>32953306</v>
      </c>
      <c r="AJ381">
        <v>381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</row>
    <row r="382" spans="1:44" x14ac:dyDescent="0.2">
      <c r="A382">
        <f>ROW(Source!A574)</f>
        <v>574</v>
      </c>
      <c r="B382">
        <v>32953362</v>
      </c>
      <c r="C382">
        <v>32953355</v>
      </c>
      <c r="D382">
        <v>25847977</v>
      </c>
      <c r="E382">
        <v>112</v>
      </c>
      <c r="F382">
        <v>1</v>
      </c>
      <c r="G382">
        <v>1</v>
      </c>
      <c r="H382">
        <v>1</v>
      </c>
      <c r="I382" t="s">
        <v>1003</v>
      </c>
      <c r="J382" t="s">
        <v>3</v>
      </c>
      <c r="K382" t="s">
        <v>1004</v>
      </c>
      <c r="L382">
        <v>1191</v>
      </c>
      <c r="N382">
        <v>1013</v>
      </c>
      <c r="O382" t="s">
        <v>848</v>
      </c>
      <c r="P382" t="s">
        <v>848</v>
      </c>
      <c r="Q382">
        <v>1</v>
      </c>
      <c r="X382">
        <v>35.6</v>
      </c>
      <c r="Y382">
        <v>0</v>
      </c>
      <c r="Z382">
        <v>0</v>
      </c>
      <c r="AA382">
        <v>0</v>
      </c>
      <c r="AB382">
        <v>416.65</v>
      </c>
      <c r="AC382">
        <v>0</v>
      </c>
      <c r="AD382">
        <v>1</v>
      </c>
      <c r="AE382">
        <v>1</v>
      </c>
      <c r="AF382" t="s">
        <v>521</v>
      </c>
      <c r="AG382">
        <v>40.94</v>
      </c>
      <c r="AH382">
        <v>2</v>
      </c>
      <c r="AI382">
        <v>32953356</v>
      </c>
      <c r="AJ382">
        <v>382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</row>
    <row r="383" spans="1:44" x14ac:dyDescent="0.2">
      <c r="A383">
        <f>ROW(Source!A574)</f>
        <v>574</v>
      </c>
      <c r="B383">
        <v>32953363</v>
      </c>
      <c r="C383">
        <v>32953355</v>
      </c>
      <c r="D383">
        <v>25847946</v>
      </c>
      <c r="E383">
        <v>112</v>
      </c>
      <c r="F383">
        <v>1</v>
      </c>
      <c r="G383">
        <v>1</v>
      </c>
      <c r="H383">
        <v>1</v>
      </c>
      <c r="I383" t="s">
        <v>849</v>
      </c>
      <c r="J383" t="s">
        <v>3</v>
      </c>
      <c r="K383" t="s">
        <v>850</v>
      </c>
      <c r="L383">
        <v>1191</v>
      </c>
      <c r="N383">
        <v>1013</v>
      </c>
      <c r="O383" t="s">
        <v>848</v>
      </c>
      <c r="P383" t="s">
        <v>848</v>
      </c>
      <c r="Q383">
        <v>1</v>
      </c>
      <c r="X383">
        <v>1.27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1</v>
      </c>
      <c r="AE383">
        <v>2</v>
      </c>
      <c r="AF383" t="s">
        <v>520</v>
      </c>
      <c r="AG383">
        <v>1.5874999999999999</v>
      </c>
      <c r="AH383">
        <v>2</v>
      </c>
      <c r="AI383">
        <v>32953357</v>
      </c>
      <c r="AJ383">
        <v>383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</row>
    <row r="384" spans="1:44" x14ac:dyDescent="0.2">
      <c r="A384">
        <f>ROW(Source!A574)</f>
        <v>574</v>
      </c>
      <c r="B384">
        <v>32953364</v>
      </c>
      <c r="C384">
        <v>32953355</v>
      </c>
      <c r="D384">
        <v>30529126</v>
      </c>
      <c r="E384">
        <v>1</v>
      </c>
      <c r="F384">
        <v>1</v>
      </c>
      <c r="G384">
        <v>1</v>
      </c>
      <c r="H384">
        <v>2</v>
      </c>
      <c r="I384" t="s">
        <v>851</v>
      </c>
      <c r="J384" t="s">
        <v>852</v>
      </c>
      <c r="K384" t="s">
        <v>853</v>
      </c>
      <c r="L384">
        <v>1368</v>
      </c>
      <c r="N384">
        <v>1011</v>
      </c>
      <c r="O384" t="s">
        <v>854</v>
      </c>
      <c r="P384" t="s">
        <v>854</v>
      </c>
      <c r="Q384">
        <v>1</v>
      </c>
      <c r="X384">
        <v>1.27</v>
      </c>
      <c r="Y384">
        <v>0</v>
      </c>
      <c r="Z384">
        <v>37.32</v>
      </c>
      <c r="AA384">
        <v>446.68</v>
      </c>
      <c r="AB384">
        <v>0</v>
      </c>
      <c r="AC384">
        <v>0</v>
      </c>
      <c r="AD384">
        <v>1</v>
      </c>
      <c r="AE384">
        <v>0</v>
      </c>
      <c r="AF384" t="s">
        <v>520</v>
      </c>
      <c r="AG384">
        <v>1.5874999999999999</v>
      </c>
      <c r="AH384">
        <v>2</v>
      </c>
      <c r="AI384">
        <v>32953358</v>
      </c>
      <c r="AJ384">
        <v>384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</row>
    <row r="385" spans="1:44" x14ac:dyDescent="0.2">
      <c r="A385">
        <f>ROW(Source!A574)</f>
        <v>574</v>
      </c>
      <c r="B385">
        <v>32953365</v>
      </c>
      <c r="C385">
        <v>32953355</v>
      </c>
      <c r="D385">
        <v>30529195</v>
      </c>
      <c r="E385">
        <v>1</v>
      </c>
      <c r="F385">
        <v>1</v>
      </c>
      <c r="G385">
        <v>1</v>
      </c>
      <c r="H385">
        <v>2</v>
      </c>
      <c r="I385" t="s">
        <v>1018</v>
      </c>
      <c r="J385" t="s">
        <v>1019</v>
      </c>
      <c r="K385" t="s">
        <v>1020</v>
      </c>
      <c r="L385">
        <v>1368</v>
      </c>
      <c r="N385">
        <v>1011</v>
      </c>
      <c r="O385" t="s">
        <v>854</v>
      </c>
      <c r="P385" t="s">
        <v>854</v>
      </c>
      <c r="Q385">
        <v>1</v>
      </c>
      <c r="X385">
        <v>7.82</v>
      </c>
      <c r="Y385">
        <v>0</v>
      </c>
      <c r="Z385">
        <v>8.5399999999999991</v>
      </c>
      <c r="AA385">
        <v>0</v>
      </c>
      <c r="AB385">
        <v>0</v>
      </c>
      <c r="AC385">
        <v>0</v>
      </c>
      <c r="AD385">
        <v>1</v>
      </c>
      <c r="AE385">
        <v>0</v>
      </c>
      <c r="AF385" t="s">
        <v>520</v>
      </c>
      <c r="AG385">
        <v>9.7750000000000004</v>
      </c>
      <c r="AH385">
        <v>2</v>
      </c>
      <c r="AI385">
        <v>32953359</v>
      </c>
      <c r="AJ385">
        <v>385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</row>
    <row r="386" spans="1:44" x14ac:dyDescent="0.2">
      <c r="A386">
        <f>ROW(Source!A574)</f>
        <v>574</v>
      </c>
      <c r="B386">
        <v>32953366</v>
      </c>
      <c r="C386">
        <v>32953355</v>
      </c>
      <c r="D386">
        <v>30481840</v>
      </c>
      <c r="E386">
        <v>1</v>
      </c>
      <c r="F386">
        <v>1</v>
      </c>
      <c r="G386">
        <v>1</v>
      </c>
      <c r="H386">
        <v>3</v>
      </c>
      <c r="I386" t="s">
        <v>951</v>
      </c>
      <c r="J386" t="s">
        <v>952</v>
      </c>
      <c r="K386" t="s">
        <v>953</v>
      </c>
      <c r="L386">
        <v>1339</v>
      </c>
      <c r="N386">
        <v>1007</v>
      </c>
      <c r="O386" t="s">
        <v>639</v>
      </c>
      <c r="P386" t="s">
        <v>639</v>
      </c>
      <c r="Q386">
        <v>1</v>
      </c>
      <c r="X386">
        <v>3.5</v>
      </c>
      <c r="Y386">
        <v>35.71</v>
      </c>
      <c r="Z386">
        <v>0</v>
      </c>
      <c r="AA386">
        <v>0</v>
      </c>
      <c r="AB386">
        <v>0</v>
      </c>
      <c r="AC386">
        <v>0</v>
      </c>
      <c r="AD386">
        <v>1</v>
      </c>
      <c r="AE386">
        <v>0</v>
      </c>
      <c r="AF386" t="s">
        <v>3</v>
      </c>
      <c r="AG386">
        <v>3.5</v>
      </c>
      <c r="AH386">
        <v>2</v>
      </c>
      <c r="AI386">
        <v>32953360</v>
      </c>
      <c r="AJ386">
        <v>386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</row>
    <row r="387" spans="1:44" x14ac:dyDescent="0.2">
      <c r="A387">
        <f>ROW(Source!A574)</f>
        <v>574</v>
      </c>
      <c r="B387">
        <v>32953367</v>
      </c>
      <c r="C387">
        <v>32953355</v>
      </c>
      <c r="D387">
        <v>30412260</v>
      </c>
      <c r="E387">
        <v>112</v>
      </c>
      <c r="F387">
        <v>1</v>
      </c>
      <c r="G387">
        <v>1</v>
      </c>
      <c r="H387">
        <v>3</v>
      </c>
      <c r="I387" t="s">
        <v>637</v>
      </c>
      <c r="J387" t="s">
        <v>3</v>
      </c>
      <c r="K387" t="s">
        <v>638</v>
      </c>
      <c r="L387">
        <v>1339</v>
      </c>
      <c r="N387">
        <v>1007</v>
      </c>
      <c r="O387" t="s">
        <v>639</v>
      </c>
      <c r="P387" t="s">
        <v>639</v>
      </c>
      <c r="Q387">
        <v>1</v>
      </c>
      <c r="X387">
        <v>2.04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 t="s">
        <v>3</v>
      </c>
      <c r="AG387">
        <v>2.04</v>
      </c>
      <c r="AH387">
        <v>2</v>
      </c>
      <c r="AI387">
        <v>32953361</v>
      </c>
      <c r="AJ387">
        <v>387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</row>
    <row r="388" spans="1:44" x14ac:dyDescent="0.2">
      <c r="A388">
        <f>ROW(Source!A577)</f>
        <v>577</v>
      </c>
      <c r="B388">
        <v>32953376</v>
      </c>
      <c r="C388">
        <v>32953370</v>
      </c>
      <c r="D388">
        <v>25847977</v>
      </c>
      <c r="E388">
        <v>112</v>
      </c>
      <c r="F388">
        <v>1</v>
      </c>
      <c r="G388">
        <v>1</v>
      </c>
      <c r="H388">
        <v>1</v>
      </c>
      <c r="I388" t="s">
        <v>1003</v>
      </c>
      <c r="J388" t="s">
        <v>3</v>
      </c>
      <c r="K388" t="s">
        <v>1004</v>
      </c>
      <c r="L388">
        <v>1191</v>
      </c>
      <c r="N388">
        <v>1013</v>
      </c>
      <c r="O388" t="s">
        <v>848</v>
      </c>
      <c r="P388" t="s">
        <v>848</v>
      </c>
      <c r="Q388">
        <v>1</v>
      </c>
      <c r="X388">
        <v>0.44</v>
      </c>
      <c r="Y388">
        <v>0</v>
      </c>
      <c r="Z388">
        <v>0</v>
      </c>
      <c r="AA388">
        <v>0</v>
      </c>
      <c r="AB388">
        <v>416.65</v>
      </c>
      <c r="AC388">
        <v>0</v>
      </c>
      <c r="AD388">
        <v>1</v>
      </c>
      <c r="AE388">
        <v>1</v>
      </c>
      <c r="AF388" t="s">
        <v>650</v>
      </c>
      <c r="AG388">
        <v>8.0960000000000001</v>
      </c>
      <c r="AH388">
        <v>2</v>
      </c>
      <c r="AI388">
        <v>32953371</v>
      </c>
      <c r="AJ388">
        <v>388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</row>
    <row r="389" spans="1:44" x14ac:dyDescent="0.2">
      <c r="A389">
        <f>ROW(Source!A577)</f>
        <v>577</v>
      </c>
      <c r="B389">
        <v>32953377</v>
      </c>
      <c r="C389">
        <v>32953370</v>
      </c>
      <c r="D389">
        <v>25847946</v>
      </c>
      <c r="E389">
        <v>112</v>
      </c>
      <c r="F389">
        <v>1</v>
      </c>
      <c r="G389">
        <v>1</v>
      </c>
      <c r="H389">
        <v>1</v>
      </c>
      <c r="I389" t="s">
        <v>849</v>
      </c>
      <c r="J389" t="s">
        <v>3</v>
      </c>
      <c r="K389" t="s">
        <v>850</v>
      </c>
      <c r="L389">
        <v>1191</v>
      </c>
      <c r="N389">
        <v>1013</v>
      </c>
      <c r="O389" t="s">
        <v>848</v>
      </c>
      <c r="P389" t="s">
        <v>848</v>
      </c>
      <c r="Q389">
        <v>1</v>
      </c>
      <c r="X389">
        <v>0.21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1</v>
      </c>
      <c r="AE389">
        <v>2</v>
      </c>
      <c r="AF389" t="s">
        <v>649</v>
      </c>
      <c r="AG389">
        <v>4.2</v>
      </c>
      <c r="AH389">
        <v>2</v>
      </c>
      <c r="AI389">
        <v>32953372</v>
      </c>
      <c r="AJ389">
        <v>389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</row>
    <row r="390" spans="1:44" x14ac:dyDescent="0.2">
      <c r="A390">
        <f>ROW(Source!A577)</f>
        <v>577</v>
      </c>
      <c r="B390">
        <v>32953378</v>
      </c>
      <c r="C390">
        <v>32953370</v>
      </c>
      <c r="D390">
        <v>30529126</v>
      </c>
      <c r="E390">
        <v>1</v>
      </c>
      <c r="F390">
        <v>1</v>
      </c>
      <c r="G390">
        <v>1</v>
      </c>
      <c r="H390">
        <v>2</v>
      </c>
      <c r="I390" t="s">
        <v>851</v>
      </c>
      <c r="J390" t="s">
        <v>852</v>
      </c>
      <c r="K390" t="s">
        <v>853</v>
      </c>
      <c r="L390">
        <v>1368</v>
      </c>
      <c r="N390">
        <v>1011</v>
      </c>
      <c r="O390" t="s">
        <v>854</v>
      </c>
      <c r="P390" t="s">
        <v>854</v>
      </c>
      <c r="Q390">
        <v>1</v>
      </c>
      <c r="X390">
        <v>0.21</v>
      </c>
      <c r="Y390">
        <v>0</v>
      </c>
      <c r="Z390">
        <v>37.32</v>
      </c>
      <c r="AA390">
        <v>446.68</v>
      </c>
      <c r="AB390">
        <v>0</v>
      </c>
      <c r="AC390">
        <v>0</v>
      </c>
      <c r="AD390">
        <v>1</v>
      </c>
      <c r="AE390">
        <v>0</v>
      </c>
      <c r="AF390" t="s">
        <v>649</v>
      </c>
      <c r="AG390">
        <v>4.2</v>
      </c>
      <c r="AH390">
        <v>2</v>
      </c>
      <c r="AI390">
        <v>32953373</v>
      </c>
      <c r="AJ390">
        <v>390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</row>
    <row r="391" spans="1:44" x14ac:dyDescent="0.2">
      <c r="A391">
        <f>ROW(Source!A577)</f>
        <v>577</v>
      </c>
      <c r="B391">
        <v>32953379</v>
      </c>
      <c r="C391">
        <v>32953370</v>
      </c>
      <c r="D391">
        <v>30529195</v>
      </c>
      <c r="E391">
        <v>1</v>
      </c>
      <c r="F391">
        <v>1</v>
      </c>
      <c r="G391">
        <v>1</v>
      </c>
      <c r="H391">
        <v>2</v>
      </c>
      <c r="I391" t="s">
        <v>1018</v>
      </c>
      <c r="J391" t="s">
        <v>1019</v>
      </c>
      <c r="K391" t="s">
        <v>1020</v>
      </c>
      <c r="L391">
        <v>1368</v>
      </c>
      <c r="N391">
        <v>1011</v>
      </c>
      <c r="O391" t="s">
        <v>854</v>
      </c>
      <c r="P391" t="s">
        <v>854</v>
      </c>
      <c r="Q391">
        <v>1</v>
      </c>
      <c r="X391">
        <v>2</v>
      </c>
      <c r="Y391">
        <v>0</v>
      </c>
      <c r="Z391">
        <v>8.5399999999999991</v>
      </c>
      <c r="AA391">
        <v>0</v>
      </c>
      <c r="AB391">
        <v>0</v>
      </c>
      <c r="AC391">
        <v>0</v>
      </c>
      <c r="AD391">
        <v>1</v>
      </c>
      <c r="AE391">
        <v>0</v>
      </c>
      <c r="AF391" t="s">
        <v>649</v>
      </c>
      <c r="AG391">
        <v>40</v>
      </c>
      <c r="AH391">
        <v>2</v>
      </c>
      <c r="AI391">
        <v>32953374</v>
      </c>
      <c r="AJ391">
        <v>391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</row>
    <row r="392" spans="1:44" x14ac:dyDescent="0.2">
      <c r="A392">
        <f>ROW(Source!A577)</f>
        <v>577</v>
      </c>
      <c r="B392">
        <v>32953380</v>
      </c>
      <c r="C392">
        <v>32953370</v>
      </c>
      <c r="D392">
        <v>30412260</v>
      </c>
      <c r="E392">
        <v>112</v>
      </c>
      <c r="F392">
        <v>1</v>
      </c>
      <c r="G392">
        <v>1</v>
      </c>
      <c r="H392">
        <v>3</v>
      </c>
      <c r="I392" t="s">
        <v>637</v>
      </c>
      <c r="J392" t="s">
        <v>3</v>
      </c>
      <c r="K392" t="s">
        <v>638</v>
      </c>
      <c r="L392">
        <v>1339</v>
      </c>
      <c r="N392">
        <v>1007</v>
      </c>
      <c r="O392" t="s">
        <v>639</v>
      </c>
      <c r="P392" t="s">
        <v>639</v>
      </c>
      <c r="Q392">
        <v>1</v>
      </c>
      <c r="X392">
        <v>0.51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 t="s">
        <v>648</v>
      </c>
      <c r="AG392">
        <v>8.16</v>
      </c>
      <c r="AH392">
        <v>2</v>
      </c>
      <c r="AI392">
        <v>32953375</v>
      </c>
      <c r="AJ392">
        <v>392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</row>
    <row r="393" spans="1:44" x14ac:dyDescent="0.2">
      <c r="A393">
        <f>ROW(Source!A580)</f>
        <v>580</v>
      </c>
      <c r="B393">
        <v>32953324</v>
      </c>
      <c r="C393">
        <v>32953312</v>
      </c>
      <c r="D393">
        <v>25847996</v>
      </c>
      <c r="E393">
        <v>112</v>
      </c>
      <c r="F393">
        <v>1</v>
      </c>
      <c r="G393">
        <v>1</v>
      </c>
      <c r="H393">
        <v>1</v>
      </c>
      <c r="I393" t="s">
        <v>883</v>
      </c>
      <c r="J393" t="s">
        <v>3</v>
      </c>
      <c r="K393" t="s">
        <v>884</v>
      </c>
      <c r="L393">
        <v>1191</v>
      </c>
      <c r="N393">
        <v>1013</v>
      </c>
      <c r="O393" t="s">
        <v>848</v>
      </c>
      <c r="P393" t="s">
        <v>848</v>
      </c>
      <c r="Q393">
        <v>1</v>
      </c>
      <c r="X393">
        <v>119.78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1</v>
      </c>
      <c r="AE393">
        <v>1</v>
      </c>
      <c r="AF393" t="s">
        <v>521</v>
      </c>
      <c r="AG393">
        <v>137.74699999999999</v>
      </c>
      <c r="AH393">
        <v>2</v>
      </c>
      <c r="AI393">
        <v>32953313</v>
      </c>
      <c r="AJ393">
        <v>393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</row>
    <row r="394" spans="1:44" x14ac:dyDescent="0.2">
      <c r="A394">
        <f>ROW(Source!A580)</f>
        <v>580</v>
      </c>
      <c r="B394">
        <v>32953325</v>
      </c>
      <c r="C394">
        <v>32953312</v>
      </c>
      <c r="D394">
        <v>25847946</v>
      </c>
      <c r="E394">
        <v>112</v>
      </c>
      <c r="F394">
        <v>1</v>
      </c>
      <c r="G394">
        <v>1</v>
      </c>
      <c r="H394">
        <v>1</v>
      </c>
      <c r="I394" t="s">
        <v>849</v>
      </c>
      <c r="J394" t="s">
        <v>3</v>
      </c>
      <c r="K394" t="s">
        <v>850</v>
      </c>
      <c r="L394">
        <v>1191</v>
      </c>
      <c r="N394">
        <v>1013</v>
      </c>
      <c r="O394" t="s">
        <v>848</v>
      </c>
      <c r="P394" t="s">
        <v>848</v>
      </c>
      <c r="Q394">
        <v>1</v>
      </c>
      <c r="X394">
        <v>4.5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1</v>
      </c>
      <c r="AE394">
        <v>2</v>
      </c>
      <c r="AF394" t="s">
        <v>520</v>
      </c>
      <c r="AG394">
        <v>5.625</v>
      </c>
      <c r="AH394">
        <v>2</v>
      </c>
      <c r="AI394">
        <v>32953314</v>
      </c>
      <c r="AJ394">
        <v>394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</row>
    <row r="395" spans="1:44" x14ac:dyDescent="0.2">
      <c r="A395">
        <f>ROW(Source!A580)</f>
        <v>580</v>
      </c>
      <c r="B395">
        <v>32953326</v>
      </c>
      <c r="C395">
        <v>32953312</v>
      </c>
      <c r="D395">
        <v>30529096</v>
      </c>
      <c r="E395">
        <v>1</v>
      </c>
      <c r="F395">
        <v>1</v>
      </c>
      <c r="G395">
        <v>1</v>
      </c>
      <c r="H395">
        <v>2</v>
      </c>
      <c r="I395" t="s">
        <v>944</v>
      </c>
      <c r="J395" t="s">
        <v>945</v>
      </c>
      <c r="K395" t="s">
        <v>946</v>
      </c>
      <c r="L395">
        <v>1368</v>
      </c>
      <c r="N395">
        <v>1011</v>
      </c>
      <c r="O395" t="s">
        <v>854</v>
      </c>
      <c r="P395" t="s">
        <v>854</v>
      </c>
      <c r="Q395">
        <v>1</v>
      </c>
      <c r="X395">
        <v>0.36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1</v>
      </c>
      <c r="AE395">
        <v>0</v>
      </c>
      <c r="AF395" t="s">
        <v>520</v>
      </c>
      <c r="AG395">
        <v>0.44999999999999996</v>
      </c>
      <c r="AH395">
        <v>2</v>
      </c>
      <c r="AI395">
        <v>32953315</v>
      </c>
      <c r="AJ395">
        <v>395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</row>
    <row r="396" spans="1:44" x14ac:dyDescent="0.2">
      <c r="A396">
        <f>ROW(Source!A580)</f>
        <v>580</v>
      </c>
      <c r="B396">
        <v>32953327</v>
      </c>
      <c r="C396">
        <v>32953312</v>
      </c>
      <c r="D396">
        <v>30529126</v>
      </c>
      <c r="E396">
        <v>1</v>
      </c>
      <c r="F396">
        <v>1</v>
      </c>
      <c r="G396">
        <v>1</v>
      </c>
      <c r="H396">
        <v>2</v>
      </c>
      <c r="I396" t="s">
        <v>851</v>
      </c>
      <c r="J396" t="s">
        <v>852</v>
      </c>
      <c r="K396" t="s">
        <v>853</v>
      </c>
      <c r="L396">
        <v>1368</v>
      </c>
      <c r="N396">
        <v>1011</v>
      </c>
      <c r="O396" t="s">
        <v>854</v>
      </c>
      <c r="P396" t="s">
        <v>854</v>
      </c>
      <c r="Q396">
        <v>1</v>
      </c>
      <c r="X396">
        <v>2.2999999999999998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1</v>
      </c>
      <c r="AE396">
        <v>0</v>
      </c>
      <c r="AF396" t="s">
        <v>520</v>
      </c>
      <c r="AG396">
        <v>2.875</v>
      </c>
      <c r="AH396">
        <v>2</v>
      </c>
      <c r="AI396">
        <v>32953316</v>
      </c>
      <c r="AJ396">
        <v>396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</row>
    <row r="397" spans="1:44" x14ac:dyDescent="0.2">
      <c r="A397">
        <f>ROW(Source!A580)</f>
        <v>580</v>
      </c>
      <c r="B397">
        <v>32953328</v>
      </c>
      <c r="C397">
        <v>32953312</v>
      </c>
      <c r="D397">
        <v>30529230</v>
      </c>
      <c r="E397">
        <v>1</v>
      </c>
      <c r="F397">
        <v>1</v>
      </c>
      <c r="G397">
        <v>1</v>
      </c>
      <c r="H397">
        <v>2</v>
      </c>
      <c r="I397" t="s">
        <v>948</v>
      </c>
      <c r="J397" t="s">
        <v>949</v>
      </c>
      <c r="K397" t="s">
        <v>950</v>
      </c>
      <c r="L397">
        <v>1368</v>
      </c>
      <c r="N397">
        <v>1011</v>
      </c>
      <c r="O397" t="s">
        <v>854</v>
      </c>
      <c r="P397" t="s">
        <v>854</v>
      </c>
      <c r="Q397">
        <v>1</v>
      </c>
      <c r="X397">
        <v>1.56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1</v>
      </c>
      <c r="AE397">
        <v>0</v>
      </c>
      <c r="AF397" t="s">
        <v>520</v>
      </c>
      <c r="AG397">
        <v>1.9500000000000002</v>
      </c>
      <c r="AH397">
        <v>2</v>
      </c>
      <c r="AI397">
        <v>32953317</v>
      </c>
      <c r="AJ397">
        <v>397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</row>
    <row r="398" spans="1:44" x14ac:dyDescent="0.2">
      <c r="A398">
        <f>ROW(Source!A580)</f>
        <v>580</v>
      </c>
      <c r="B398">
        <v>32953329</v>
      </c>
      <c r="C398">
        <v>32953312</v>
      </c>
      <c r="D398">
        <v>30529825</v>
      </c>
      <c r="E398">
        <v>1</v>
      </c>
      <c r="F398">
        <v>1</v>
      </c>
      <c r="G398">
        <v>1</v>
      </c>
      <c r="H398">
        <v>2</v>
      </c>
      <c r="I398" t="s">
        <v>858</v>
      </c>
      <c r="J398" t="s">
        <v>859</v>
      </c>
      <c r="K398" t="s">
        <v>860</v>
      </c>
      <c r="L398">
        <v>1368</v>
      </c>
      <c r="N398">
        <v>1011</v>
      </c>
      <c r="O398" t="s">
        <v>854</v>
      </c>
      <c r="P398" t="s">
        <v>854</v>
      </c>
      <c r="Q398">
        <v>1</v>
      </c>
      <c r="X398">
        <v>0.28000000000000003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1</v>
      </c>
      <c r="AE398">
        <v>0</v>
      </c>
      <c r="AF398" t="s">
        <v>520</v>
      </c>
      <c r="AG398">
        <v>0.35000000000000003</v>
      </c>
      <c r="AH398">
        <v>2</v>
      </c>
      <c r="AI398">
        <v>32953318</v>
      </c>
      <c r="AJ398">
        <v>398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</row>
    <row r="399" spans="1:44" x14ac:dyDescent="0.2">
      <c r="A399">
        <f>ROW(Source!A580)</f>
        <v>580</v>
      </c>
      <c r="B399">
        <v>32953330</v>
      </c>
      <c r="C399">
        <v>32953312</v>
      </c>
      <c r="D399">
        <v>30481840</v>
      </c>
      <c r="E399">
        <v>1</v>
      </c>
      <c r="F399">
        <v>1</v>
      </c>
      <c r="G399">
        <v>1</v>
      </c>
      <c r="H399">
        <v>3</v>
      </c>
      <c r="I399" t="s">
        <v>951</v>
      </c>
      <c r="J399" t="s">
        <v>952</v>
      </c>
      <c r="K399" t="s">
        <v>953</v>
      </c>
      <c r="L399">
        <v>1339</v>
      </c>
      <c r="N399">
        <v>1007</v>
      </c>
      <c r="O399" t="s">
        <v>639</v>
      </c>
      <c r="P399" t="s">
        <v>639</v>
      </c>
      <c r="Q399">
        <v>1</v>
      </c>
      <c r="X399">
        <v>0.1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1</v>
      </c>
      <c r="AE399">
        <v>0</v>
      </c>
      <c r="AF399" t="s">
        <v>3</v>
      </c>
      <c r="AG399">
        <v>0.1</v>
      </c>
      <c r="AH399">
        <v>2</v>
      </c>
      <c r="AI399">
        <v>32953319</v>
      </c>
      <c r="AJ399">
        <v>399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</row>
    <row r="400" spans="1:44" x14ac:dyDescent="0.2">
      <c r="A400">
        <f>ROW(Source!A580)</f>
        <v>580</v>
      </c>
      <c r="B400">
        <v>32953331</v>
      </c>
      <c r="C400">
        <v>32953312</v>
      </c>
      <c r="D400">
        <v>30484388</v>
      </c>
      <c r="E400">
        <v>1</v>
      </c>
      <c r="F400">
        <v>1</v>
      </c>
      <c r="G400">
        <v>1</v>
      </c>
      <c r="H400">
        <v>3</v>
      </c>
      <c r="I400" t="s">
        <v>877</v>
      </c>
      <c r="J400" t="s">
        <v>878</v>
      </c>
      <c r="K400" t="s">
        <v>879</v>
      </c>
      <c r="L400">
        <v>1346</v>
      </c>
      <c r="N400">
        <v>1009</v>
      </c>
      <c r="O400" t="s">
        <v>68</v>
      </c>
      <c r="P400" t="s">
        <v>68</v>
      </c>
      <c r="Q400">
        <v>1</v>
      </c>
      <c r="X400">
        <v>0.5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1</v>
      </c>
      <c r="AE400">
        <v>0</v>
      </c>
      <c r="AF400" t="s">
        <v>3</v>
      </c>
      <c r="AG400">
        <v>0.5</v>
      </c>
      <c r="AH400">
        <v>2</v>
      </c>
      <c r="AI400">
        <v>32953320</v>
      </c>
      <c r="AJ400">
        <v>400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</row>
    <row r="401" spans="1:44" x14ac:dyDescent="0.2">
      <c r="A401">
        <f>ROW(Source!A580)</f>
        <v>580</v>
      </c>
      <c r="B401">
        <v>32953332</v>
      </c>
      <c r="C401">
        <v>32953312</v>
      </c>
      <c r="D401">
        <v>30485465</v>
      </c>
      <c r="E401">
        <v>1</v>
      </c>
      <c r="F401">
        <v>1</v>
      </c>
      <c r="G401">
        <v>1</v>
      </c>
      <c r="H401">
        <v>3</v>
      </c>
      <c r="I401" t="s">
        <v>1021</v>
      </c>
      <c r="J401" t="s">
        <v>1022</v>
      </c>
      <c r="K401" t="s">
        <v>1023</v>
      </c>
      <c r="L401">
        <v>1348</v>
      </c>
      <c r="N401">
        <v>1009</v>
      </c>
      <c r="O401" t="s">
        <v>33</v>
      </c>
      <c r="P401" t="s">
        <v>33</v>
      </c>
      <c r="Q401">
        <v>1000</v>
      </c>
      <c r="X401">
        <v>0.05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1</v>
      </c>
      <c r="AE401">
        <v>0</v>
      </c>
      <c r="AF401" t="s">
        <v>3</v>
      </c>
      <c r="AG401">
        <v>0.05</v>
      </c>
      <c r="AH401">
        <v>2</v>
      </c>
      <c r="AI401">
        <v>32953321</v>
      </c>
      <c r="AJ401">
        <v>401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</row>
    <row r="402" spans="1:44" x14ac:dyDescent="0.2">
      <c r="A402">
        <f>ROW(Source!A580)</f>
        <v>580</v>
      </c>
      <c r="B402">
        <v>32953333</v>
      </c>
      <c r="C402">
        <v>32953312</v>
      </c>
      <c r="D402">
        <v>30487193</v>
      </c>
      <c r="E402">
        <v>1</v>
      </c>
      <c r="F402">
        <v>1</v>
      </c>
      <c r="G402">
        <v>1</v>
      </c>
      <c r="H402">
        <v>3</v>
      </c>
      <c r="I402" t="s">
        <v>1024</v>
      </c>
      <c r="J402" t="s">
        <v>1025</v>
      </c>
      <c r="K402" t="s">
        <v>1026</v>
      </c>
      <c r="L402">
        <v>1327</v>
      </c>
      <c r="N402">
        <v>1005</v>
      </c>
      <c r="O402" t="s">
        <v>64</v>
      </c>
      <c r="P402" t="s">
        <v>64</v>
      </c>
      <c r="Q402">
        <v>1</v>
      </c>
      <c r="X402">
        <v>102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1</v>
      </c>
      <c r="AE402">
        <v>0</v>
      </c>
      <c r="AF402" t="s">
        <v>3</v>
      </c>
      <c r="AG402">
        <v>102</v>
      </c>
      <c r="AH402">
        <v>2</v>
      </c>
      <c r="AI402">
        <v>32953322</v>
      </c>
      <c r="AJ402">
        <v>402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</row>
    <row r="403" spans="1:44" x14ac:dyDescent="0.2">
      <c r="A403">
        <f>ROW(Source!A580)</f>
        <v>580</v>
      </c>
      <c r="B403">
        <v>32953334</v>
      </c>
      <c r="C403">
        <v>32953312</v>
      </c>
      <c r="D403">
        <v>30499486</v>
      </c>
      <c r="E403">
        <v>1</v>
      </c>
      <c r="F403">
        <v>1</v>
      </c>
      <c r="G403">
        <v>1</v>
      </c>
      <c r="H403">
        <v>3</v>
      </c>
      <c r="I403" t="s">
        <v>1027</v>
      </c>
      <c r="J403" t="s">
        <v>1028</v>
      </c>
      <c r="K403" t="s">
        <v>1029</v>
      </c>
      <c r="L403">
        <v>1346</v>
      </c>
      <c r="N403">
        <v>1009</v>
      </c>
      <c r="O403" t="s">
        <v>68</v>
      </c>
      <c r="P403" t="s">
        <v>68</v>
      </c>
      <c r="Q403">
        <v>1</v>
      </c>
      <c r="X403">
        <v>450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1</v>
      </c>
      <c r="AE403">
        <v>0</v>
      </c>
      <c r="AF403" t="s">
        <v>3</v>
      </c>
      <c r="AG403">
        <v>450</v>
      </c>
      <c r="AH403">
        <v>2</v>
      </c>
      <c r="AI403">
        <v>32953323</v>
      </c>
      <c r="AJ403">
        <v>403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</row>
    <row r="404" spans="1:44" x14ac:dyDescent="0.2">
      <c r="A404">
        <f>ROW(Source!A616)</f>
        <v>616</v>
      </c>
      <c r="B404">
        <v>32953386</v>
      </c>
      <c r="C404">
        <v>32953384</v>
      </c>
      <c r="D404">
        <v>25847973</v>
      </c>
      <c r="E404">
        <v>112</v>
      </c>
      <c r="F404">
        <v>1</v>
      </c>
      <c r="G404">
        <v>1</v>
      </c>
      <c r="H404">
        <v>1</v>
      </c>
      <c r="I404" t="s">
        <v>846</v>
      </c>
      <c r="J404" t="s">
        <v>3</v>
      </c>
      <c r="K404" t="s">
        <v>847</v>
      </c>
      <c r="L404">
        <v>1191</v>
      </c>
      <c r="N404">
        <v>1013</v>
      </c>
      <c r="O404" t="s">
        <v>848</v>
      </c>
      <c r="P404" t="s">
        <v>848</v>
      </c>
      <c r="Q404">
        <v>1</v>
      </c>
      <c r="X404">
        <v>17.8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1</v>
      </c>
      <c r="AE404">
        <v>1</v>
      </c>
      <c r="AF404" t="s">
        <v>3</v>
      </c>
      <c r="AG404">
        <v>17.8</v>
      </c>
      <c r="AH404">
        <v>2</v>
      </c>
      <c r="AI404">
        <v>32953385</v>
      </c>
      <c r="AJ404">
        <v>404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</row>
    <row r="405" spans="1:44" x14ac:dyDescent="0.2">
      <c r="A405">
        <f>ROW(Source!A617)</f>
        <v>617</v>
      </c>
      <c r="B405">
        <v>32953396</v>
      </c>
      <c r="C405">
        <v>32953387</v>
      </c>
      <c r="D405">
        <v>25847992</v>
      </c>
      <c r="E405">
        <v>112</v>
      </c>
      <c r="F405">
        <v>1</v>
      </c>
      <c r="G405">
        <v>1</v>
      </c>
      <c r="H405">
        <v>1</v>
      </c>
      <c r="I405" t="s">
        <v>856</v>
      </c>
      <c r="J405" t="s">
        <v>3</v>
      </c>
      <c r="K405" t="s">
        <v>857</v>
      </c>
      <c r="L405">
        <v>1191</v>
      </c>
      <c r="N405">
        <v>1013</v>
      </c>
      <c r="O405" t="s">
        <v>848</v>
      </c>
      <c r="P405" t="s">
        <v>848</v>
      </c>
      <c r="Q405">
        <v>1</v>
      </c>
      <c r="X405">
        <v>32.49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1</v>
      </c>
      <c r="AE405">
        <v>1</v>
      </c>
      <c r="AF405" t="s">
        <v>521</v>
      </c>
      <c r="AG405">
        <v>37.363500000000002</v>
      </c>
      <c r="AH405">
        <v>2</v>
      </c>
      <c r="AI405">
        <v>32953388</v>
      </c>
      <c r="AJ405">
        <v>405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</row>
    <row r="406" spans="1:44" x14ac:dyDescent="0.2">
      <c r="A406">
        <f>ROW(Source!A617)</f>
        <v>617</v>
      </c>
      <c r="B406">
        <v>32953397</v>
      </c>
      <c r="C406">
        <v>32953387</v>
      </c>
      <c r="D406">
        <v>25847946</v>
      </c>
      <c r="E406">
        <v>112</v>
      </c>
      <c r="F406">
        <v>1</v>
      </c>
      <c r="G406">
        <v>1</v>
      </c>
      <c r="H406">
        <v>1</v>
      </c>
      <c r="I406" t="s">
        <v>849</v>
      </c>
      <c r="J406" t="s">
        <v>3</v>
      </c>
      <c r="K406" t="s">
        <v>850</v>
      </c>
      <c r="L406">
        <v>1191</v>
      </c>
      <c r="N406">
        <v>1013</v>
      </c>
      <c r="O406" t="s">
        <v>848</v>
      </c>
      <c r="P406" t="s">
        <v>848</v>
      </c>
      <c r="Q406">
        <v>1</v>
      </c>
      <c r="X406">
        <v>0.93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1</v>
      </c>
      <c r="AE406">
        <v>2</v>
      </c>
      <c r="AF406" t="s">
        <v>520</v>
      </c>
      <c r="AG406">
        <v>1.1625000000000001</v>
      </c>
      <c r="AH406">
        <v>2</v>
      </c>
      <c r="AI406">
        <v>32953389</v>
      </c>
      <c r="AJ406">
        <v>406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</row>
    <row r="407" spans="1:44" x14ac:dyDescent="0.2">
      <c r="A407">
        <f>ROW(Source!A617)</f>
        <v>617</v>
      </c>
      <c r="B407">
        <v>32953398</v>
      </c>
      <c r="C407">
        <v>32953387</v>
      </c>
      <c r="D407">
        <v>30529096</v>
      </c>
      <c r="E407">
        <v>1</v>
      </c>
      <c r="F407">
        <v>1</v>
      </c>
      <c r="G407">
        <v>1</v>
      </c>
      <c r="H407">
        <v>2</v>
      </c>
      <c r="I407" t="s">
        <v>944</v>
      </c>
      <c r="J407" t="s">
        <v>945</v>
      </c>
      <c r="K407" t="s">
        <v>946</v>
      </c>
      <c r="L407">
        <v>1368</v>
      </c>
      <c r="N407">
        <v>1011</v>
      </c>
      <c r="O407" t="s">
        <v>854</v>
      </c>
      <c r="P407" t="s">
        <v>854</v>
      </c>
      <c r="Q407">
        <v>1</v>
      </c>
      <c r="X407">
        <v>0.02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1</v>
      </c>
      <c r="AE407">
        <v>0</v>
      </c>
      <c r="AF407" t="s">
        <v>520</v>
      </c>
      <c r="AG407">
        <v>2.5000000000000001E-2</v>
      </c>
      <c r="AH407">
        <v>2</v>
      </c>
      <c r="AI407">
        <v>32953390</v>
      </c>
      <c r="AJ407">
        <v>407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</row>
    <row r="408" spans="1:44" x14ac:dyDescent="0.2">
      <c r="A408">
        <f>ROW(Source!A617)</f>
        <v>617</v>
      </c>
      <c r="B408">
        <v>32953399</v>
      </c>
      <c r="C408">
        <v>32953387</v>
      </c>
      <c r="D408">
        <v>30529126</v>
      </c>
      <c r="E408">
        <v>1</v>
      </c>
      <c r="F408">
        <v>1</v>
      </c>
      <c r="G408">
        <v>1</v>
      </c>
      <c r="H408">
        <v>2</v>
      </c>
      <c r="I408" t="s">
        <v>851</v>
      </c>
      <c r="J408" t="s">
        <v>852</v>
      </c>
      <c r="K408" t="s">
        <v>853</v>
      </c>
      <c r="L408">
        <v>1368</v>
      </c>
      <c r="N408">
        <v>1011</v>
      </c>
      <c r="O408" t="s">
        <v>854</v>
      </c>
      <c r="P408" t="s">
        <v>854</v>
      </c>
      <c r="Q408">
        <v>1</v>
      </c>
      <c r="X408">
        <v>0.21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1</v>
      </c>
      <c r="AE408">
        <v>0</v>
      </c>
      <c r="AF408" t="s">
        <v>520</v>
      </c>
      <c r="AG408">
        <v>0.26250000000000001</v>
      </c>
      <c r="AH408">
        <v>2</v>
      </c>
      <c r="AI408">
        <v>32953391</v>
      </c>
      <c r="AJ408">
        <v>408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</row>
    <row r="409" spans="1:44" x14ac:dyDescent="0.2">
      <c r="A409">
        <f>ROW(Source!A617)</f>
        <v>617</v>
      </c>
      <c r="B409">
        <v>32953400</v>
      </c>
      <c r="C409">
        <v>32953387</v>
      </c>
      <c r="D409">
        <v>30529230</v>
      </c>
      <c r="E409">
        <v>1</v>
      </c>
      <c r="F409">
        <v>1</v>
      </c>
      <c r="G409">
        <v>1</v>
      </c>
      <c r="H409">
        <v>2</v>
      </c>
      <c r="I409" t="s">
        <v>948</v>
      </c>
      <c r="J409" t="s">
        <v>949</v>
      </c>
      <c r="K409" t="s">
        <v>950</v>
      </c>
      <c r="L409">
        <v>1368</v>
      </c>
      <c r="N409">
        <v>1011</v>
      </c>
      <c r="O409" t="s">
        <v>854</v>
      </c>
      <c r="P409" t="s">
        <v>854</v>
      </c>
      <c r="Q409">
        <v>1</v>
      </c>
      <c r="X409">
        <v>0.7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1</v>
      </c>
      <c r="AE409">
        <v>0</v>
      </c>
      <c r="AF409" t="s">
        <v>520</v>
      </c>
      <c r="AG409">
        <v>0.875</v>
      </c>
      <c r="AH409">
        <v>2</v>
      </c>
      <c r="AI409">
        <v>32953392</v>
      </c>
      <c r="AJ409">
        <v>409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</row>
    <row r="410" spans="1:44" x14ac:dyDescent="0.2">
      <c r="A410">
        <f>ROW(Source!A617)</f>
        <v>617</v>
      </c>
      <c r="B410">
        <v>32953401</v>
      </c>
      <c r="C410">
        <v>32953387</v>
      </c>
      <c r="D410">
        <v>30481840</v>
      </c>
      <c r="E410">
        <v>1</v>
      </c>
      <c r="F410">
        <v>1</v>
      </c>
      <c r="G410">
        <v>1</v>
      </c>
      <c r="H410">
        <v>3</v>
      </c>
      <c r="I410" t="s">
        <v>951</v>
      </c>
      <c r="J410" t="s">
        <v>952</v>
      </c>
      <c r="K410" t="s">
        <v>953</v>
      </c>
      <c r="L410">
        <v>1339</v>
      </c>
      <c r="N410">
        <v>1007</v>
      </c>
      <c r="O410" t="s">
        <v>639</v>
      </c>
      <c r="P410" t="s">
        <v>639</v>
      </c>
      <c r="Q410">
        <v>1</v>
      </c>
      <c r="X410">
        <v>0.51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1</v>
      </c>
      <c r="AE410">
        <v>0</v>
      </c>
      <c r="AF410" t="s">
        <v>3</v>
      </c>
      <c r="AG410">
        <v>0.51</v>
      </c>
      <c r="AH410">
        <v>2</v>
      </c>
      <c r="AI410">
        <v>32953393</v>
      </c>
      <c r="AJ410">
        <v>410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</row>
    <row r="411" spans="1:44" x14ac:dyDescent="0.2">
      <c r="A411">
        <f>ROW(Source!A617)</f>
        <v>617</v>
      </c>
      <c r="B411">
        <v>32953402</v>
      </c>
      <c r="C411">
        <v>32953387</v>
      </c>
      <c r="D411">
        <v>30412309</v>
      </c>
      <c r="E411">
        <v>112</v>
      </c>
      <c r="F411">
        <v>1</v>
      </c>
      <c r="G411">
        <v>1</v>
      </c>
      <c r="H411">
        <v>3</v>
      </c>
      <c r="I411" t="s">
        <v>282</v>
      </c>
      <c r="J411" t="s">
        <v>3</v>
      </c>
      <c r="K411" t="s">
        <v>283</v>
      </c>
      <c r="L411">
        <v>1348</v>
      </c>
      <c r="N411">
        <v>1009</v>
      </c>
      <c r="O411" t="s">
        <v>33</v>
      </c>
      <c r="P411" t="s">
        <v>33</v>
      </c>
      <c r="Q411">
        <v>1000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1</v>
      </c>
      <c r="AD411">
        <v>0</v>
      </c>
      <c r="AE411">
        <v>0</v>
      </c>
      <c r="AF411" t="s">
        <v>3</v>
      </c>
      <c r="AG411">
        <v>0</v>
      </c>
      <c r="AH411">
        <v>2</v>
      </c>
      <c r="AI411">
        <v>32953394</v>
      </c>
      <c r="AJ411">
        <v>411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</row>
    <row r="412" spans="1:44" x14ac:dyDescent="0.2">
      <c r="A412">
        <f>ROW(Source!A617)</f>
        <v>617</v>
      </c>
      <c r="B412">
        <v>32953403</v>
      </c>
      <c r="C412">
        <v>32953387</v>
      </c>
      <c r="D412">
        <v>30414725</v>
      </c>
      <c r="E412">
        <v>112</v>
      </c>
      <c r="F412">
        <v>1</v>
      </c>
      <c r="G412">
        <v>1</v>
      </c>
      <c r="H412">
        <v>3</v>
      </c>
      <c r="I412" t="s">
        <v>285</v>
      </c>
      <c r="J412" t="s">
        <v>3</v>
      </c>
      <c r="K412" t="s">
        <v>191</v>
      </c>
      <c r="L412">
        <v>1348</v>
      </c>
      <c r="N412">
        <v>1009</v>
      </c>
      <c r="O412" t="s">
        <v>33</v>
      </c>
      <c r="P412" t="s">
        <v>33</v>
      </c>
      <c r="Q412">
        <v>1000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1</v>
      </c>
      <c r="AD412">
        <v>0</v>
      </c>
      <c r="AE412">
        <v>0</v>
      </c>
      <c r="AF412" t="s">
        <v>3</v>
      </c>
      <c r="AG412">
        <v>0</v>
      </c>
      <c r="AH412">
        <v>2</v>
      </c>
      <c r="AI412">
        <v>32953395</v>
      </c>
      <c r="AJ412">
        <v>412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</row>
    <row r="413" spans="1:44" x14ac:dyDescent="0.2">
      <c r="A413">
        <f>ROW(Source!A622)</f>
        <v>622</v>
      </c>
      <c r="B413">
        <v>32953418</v>
      </c>
      <c r="C413">
        <v>32953408</v>
      </c>
      <c r="D413">
        <v>25847998</v>
      </c>
      <c r="E413">
        <v>112</v>
      </c>
      <c r="F413">
        <v>1</v>
      </c>
      <c r="G413">
        <v>1</v>
      </c>
      <c r="H413">
        <v>1</v>
      </c>
      <c r="I413" t="s">
        <v>960</v>
      </c>
      <c r="J413" t="s">
        <v>3</v>
      </c>
      <c r="K413" t="s">
        <v>961</v>
      </c>
      <c r="L413">
        <v>1191</v>
      </c>
      <c r="N413">
        <v>1013</v>
      </c>
      <c r="O413" t="s">
        <v>848</v>
      </c>
      <c r="P413" t="s">
        <v>848</v>
      </c>
      <c r="Q413">
        <v>1</v>
      </c>
      <c r="X413">
        <v>32.729999999999997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1</v>
      </c>
      <c r="AE413">
        <v>1</v>
      </c>
      <c r="AF413" t="s">
        <v>521</v>
      </c>
      <c r="AG413">
        <v>37.639499999999991</v>
      </c>
      <c r="AH413">
        <v>2</v>
      </c>
      <c r="AI413">
        <v>32953409</v>
      </c>
      <c r="AJ413">
        <v>413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</row>
    <row r="414" spans="1:44" x14ac:dyDescent="0.2">
      <c r="A414">
        <f>ROW(Source!A622)</f>
        <v>622</v>
      </c>
      <c r="B414">
        <v>32953419</v>
      </c>
      <c r="C414">
        <v>32953408</v>
      </c>
      <c r="D414">
        <v>25847946</v>
      </c>
      <c r="E414">
        <v>112</v>
      </c>
      <c r="F414">
        <v>1</v>
      </c>
      <c r="G414">
        <v>1</v>
      </c>
      <c r="H414">
        <v>1</v>
      </c>
      <c r="I414" t="s">
        <v>849</v>
      </c>
      <c r="J414" t="s">
        <v>3</v>
      </c>
      <c r="K414" t="s">
        <v>850</v>
      </c>
      <c r="L414">
        <v>1191</v>
      </c>
      <c r="N414">
        <v>1013</v>
      </c>
      <c r="O414" t="s">
        <v>848</v>
      </c>
      <c r="P414" t="s">
        <v>848</v>
      </c>
      <c r="Q414">
        <v>1</v>
      </c>
      <c r="X414">
        <v>0.11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1</v>
      </c>
      <c r="AE414">
        <v>2</v>
      </c>
      <c r="AF414" t="s">
        <v>520</v>
      </c>
      <c r="AG414">
        <v>0.13750000000000001</v>
      </c>
      <c r="AH414">
        <v>2</v>
      </c>
      <c r="AI414">
        <v>32953410</v>
      </c>
      <c r="AJ414">
        <v>414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</row>
    <row r="415" spans="1:44" x14ac:dyDescent="0.2">
      <c r="A415">
        <f>ROW(Source!A622)</f>
        <v>622</v>
      </c>
      <c r="B415">
        <v>32953420</v>
      </c>
      <c r="C415">
        <v>32953408</v>
      </c>
      <c r="D415">
        <v>30529124</v>
      </c>
      <c r="E415">
        <v>1</v>
      </c>
      <c r="F415">
        <v>1</v>
      </c>
      <c r="G415">
        <v>1</v>
      </c>
      <c r="H415">
        <v>2</v>
      </c>
      <c r="I415" t="s">
        <v>905</v>
      </c>
      <c r="J415" t="s">
        <v>906</v>
      </c>
      <c r="K415" t="s">
        <v>907</v>
      </c>
      <c r="L415">
        <v>1368</v>
      </c>
      <c r="N415">
        <v>1011</v>
      </c>
      <c r="O415" t="s">
        <v>854</v>
      </c>
      <c r="P415" t="s">
        <v>854</v>
      </c>
      <c r="Q415">
        <v>1</v>
      </c>
      <c r="X415">
        <v>0.01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1</v>
      </c>
      <c r="AE415">
        <v>0</v>
      </c>
      <c r="AF415" t="s">
        <v>520</v>
      </c>
      <c r="AG415">
        <v>1.2500000000000001E-2</v>
      </c>
      <c r="AH415">
        <v>2</v>
      </c>
      <c r="AI415">
        <v>32953411</v>
      </c>
      <c r="AJ415">
        <v>415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</row>
    <row r="416" spans="1:44" x14ac:dyDescent="0.2">
      <c r="A416">
        <f>ROW(Source!A622)</f>
        <v>622</v>
      </c>
      <c r="B416">
        <v>32953421</v>
      </c>
      <c r="C416">
        <v>32953408</v>
      </c>
      <c r="D416">
        <v>30529825</v>
      </c>
      <c r="E416">
        <v>1</v>
      </c>
      <c r="F416">
        <v>1</v>
      </c>
      <c r="G416">
        <v>1</v>
      </c>
      <c r="H416">
        <v>2</v>
      </c>
      <c r="I416" t="s">
        <v>858</v>
      </c>
      <c r="J416" t="s">
        <v>859</v>
      </c>
      <c r="K416" t="s">
        <v>860</v>
      </c>
      <c r="L416">
        <v>1368</v>
      </c>
      <c r="N416">
        <v>1011</v>
      </c>
      <c r="O416" t="s">
        <v>854</v>
      </c>
      <c r="P416" t="s">
        <v>854</v>
      </c>
      <c r="Q416">
        <v>1</v>
      </c>
      <c r="X416">
        <v>0.1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1</v>
      </c>
      <c r="AE416">
        <v>0</v>
      </c>
      <c r="AF416" t="s">
        <v>520</v>
      </c>
      <c r="AG416">
        <v>0.125</v>
      </c>
      <c r="AH416">
        <v>2</v>
      </c>
      <c r="AI416">
        <v>32953412</v>
      </c>
      <c r="AJ416">
        <v>416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</row>
    <row r="417" spans="1:44" x14ac:dyDescent="0.2">
      <c r="A417">
        <f>ROW(Source!A622)</f>
        <v>622</v>
      </c>
      <c r="B417">
        <v>32953422</v>
      </c>
      <c r="C417">
        <v>32953408</v>
      </c>
      <c r="D417">
        <v>30484041</v>
      </c>
      <c r="E417">
        <v>1</v>
      </c>
      <c r="F417">
        <v>1</v>
      </c>
      <c r="G417">
        <v>1</v>
      </c>
      <c r="H417">
        <v>3</v>
      </c>
      <c r="I417" t="s">
        <v>888</v>
      </c>
      <c r="J417" t="s">
        <v>889</v>
      </c>
      <c r="K417" t="s">
        <v>890</v>
      </c>
      <c r="L417">
        <v>1327</v>
      </c>
      <c r="N417">
        <v>1005</v>
      </c>
      <c r="O417" t="s">
        <v>64</v>
      </c>
      <c r="P417" t="s">
        <v>64</v>
      </c>
      <c r="Q417">
        <v>1</v>
      </c>
      <c r="X417">
        <v>0.84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1</v>
      </c>
      <c r="AE417">
        <v>0</v>
      </c>
      <c r="AF417" t="s">
        <v>3</v>
      </c>
      <c r="AG417">
        <v>0.84</v>
      </c>
      <c r="AH417">
        <v>2</v>
      </c>
      <c r="AI417">
        <v>32953413</v>
      </c>
      <c r="AJ417">
        <v>417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</row>
    <row r="418" spans="1:44" x14ac:dyDescent="0.2">
      <c r="A418">
        <f>ROW(Source!A622)</f>
        <v>622</v>
      </c>
      <c r="B418">
        <v>32953423</v>
      </c>
      <c r="C418">
        <v>32953408</v>
      </c>
      <c r="D418">
        <v>30484388</v>
      </c>
      <c r="E418">
        <v>1</v>
      </c>
      <c r="F418">
        <v>1</v>
      </c>
      <c r="G418">
        <v>1</v>
      </c>
      <c r="H418">
        <v>3</v>
      </c>
      <c r="I418" t="s">
        <v>877</v>
      </c>
      <c r="J418" t="s">
        <v>878</v>
      </c>
      <c r="K418" t="s">
        <v>879</v>
      </c>
      <c r="L418">
        <v>1346</v>
      </c>
      <c r="N418">
        <v>1009</v>
      </c>
      <c r="O418" t="s">
        <v>68</v>
      </c>
      <c r="P418" t="s">
        <v>68</v>
      </c>
      <c r="Q418">
        <v>1</v>
      </c>
      <c r="X418">
        <v>0.31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1</v>
      </c>
      <c r="AE418">
        <v>0</v>
      </c>
      <c r="AF418" t="s">
        <v>3</v>
      </c>
      <c r="AG418">
        <v>0.31</v>
      </c>
      <c r="AH418">
        <v>2</v>
      </c>
      <c r="AI418">
        <v>32953414</v>
      </c>
      <c r="AJ418">
        <v>418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</row>
    <row r="419" spans="1:44" x14ac:dyDescent="0.2">
      <c r="A419">
        <f>ROW(Source!A622)</f>
        <v>622</v>
      </c>
      <c r="B419">
        <v>32953424</v>
      </c>
      <c r="C419">
        <v>32953408</v>
      </c>
      <c r="D419">
        <v>30414687</v>
      </c>
      <c r="E419">
        <v>112</v>
      </c>
      <c r="F419">
        <v>1</v>
      </c>
      <c r="G419">
        <v>1</v>
      </c>
      <c r="H419">
        <v>3</v>
      </c>
      <c r="I419" t="s">
        <v>187</v>
      </c>
      <c r="J419" t="s">
        <v>3</v>
      </c>
      <c r="K419" t="s">
        <v>188</v>
      </c>
      <c r="L419">
        <v>1348</v>
      </c>
      <c r="N419">
        <v>1009</v>
      </c>
      <c r="O419" t="s">
        <v>33</v>
      </c>
      <c r="P419" t="s">
        <v>33</v>
      </c>
      <c r="Q419">
        <v>1000</v>
      </c>
      <c r="X419">
        <v>0.03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 t="s">
        <v>3</v>
      </c>
      <c r="AG419">
        <v>0.03</v>
      </c>
      <c r="AH419">
        <v>2</v>
      </c>
      <c r="AI419">
        <v>32953415</v>
      </c>
      <c r="AJ419">
        <v>419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</row>
    <row r="420" spans="1:44" x14ac:dyDescent="0.2">
      <c r="A420">
        <f>ROW(Source!A622)</f>
        <v>622</v>
      </c>
      <c r="B420">
        <v>32953425</v>
      </c>
      <c r="C420">
        <v>32953408</v>
      </c>
      <c r="D420">
        <v>30414703</v>
      </c>
      <c r="E420">
        <v>112</v>
      </c>
      <c r="F420">
        <v>1</v>
      </c>
      <c r="G420">
        <v>1</v>
      </c>
      <c r="H420">
        <v>3</v>
      </c>
      <c r="I420" t="s">
        <v>190</v>
      </c>
      <c r="J420" t="s">
        <v>3</v>
      </c>
      <c r="K420" t="s">
        <v>191</v>
      </c>
      <c r="L420">
        <v>1348</v>
      </c>
      <c r="N420">
        <v>1009</v>
      </c>
      <c r="O420" t="s">
        <v>33</v>
      </c>
      <c r="P420" t="s">
        <v>33</v>
      </c>
      <c r="Q420">
        <v>1000</v>
      </c>
      <c r="X420">
        <v>0.02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 t="s">
        <v>3</v>
      </c>
      <c r="AG420">
        <v>0.02</v>
      </c>
      <c r="AH420">
        <v>2</v>
      </c>
      <c r="AI420">
        <v>32953416</v>
      </c>
      <c r="AJ420">
        <v>420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</row>
    <row r="421" spans="1:44" x14ac:dyDescent="0.2">
      <c r="A421">
        <f>ROW(Source!A622)</f>
        <v>622</v>
      </c>
      <c r="B421">
        <v>32953426</v>
      </c>
      <c r="C421">
        <v>32953408</v>
      </c>
      <c r="D421">
        <v>30500303</v>
      </c>
      <c r="E421">
        <v>1</v>
      </c>
      <c r="F421">
        <v>1</v>
      </c>
      <c r="G421">
        <v>1</v>
      </c>
      <c r="H421">
        <v>3</v>
      </c>
      <c r="I421" t="s">
        <v>908</v>
      </c>
      <c r="J421" t="s">
        <v>909</v>
      </c>
      <c r="K421" t="s">
        <v>910</v>
      </c>
      <c r="L421">
        <v>1348</v>
      </c>
      <c r="N421">
        <v>1009</v>
      </c>
      <c r="O421" t="s">
        <v>33</v>
      </c>
      <c r="P421" t="s">
        <v>33</v>
      </c>
      <c r="Q421">
        <v>1000</v>
      </c>
      <c r="X421">
        <v>5.0000000000000001E-3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1</v>
      </c>
      <c r="AE421">
        <v>0</v>
      </c>
      <c r="AF421" t="s">
        <v>3</v>
      </c>
      <c r="AG421">
        <v>5.0000000000000001E-3</v>
      </c>
      <c r="AH421">
        <v>2</v>
      </c>
      <c r="AI421">
        <v>32953417</v>
      </c>
      <c r="AJ421">
        <v>421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</row>
    <row r="422" spans="1:44" x14ac:dyDescent="0.2">
      <c r="A422">
        <f>ROW(Source!A627)</f>
        <v>627</v>
      </c>
      <c r="B422">
        <v>32953434</v>
      </c>
      <c r="C422">
        <v>32953431</v>
      </c>
      <c r="D422">
        <v>25847977</v>
      </c>
      <c r="E422">
        <v>112</v>
      </c>
      <c r="F422">
        <v>1</v>
      </c>
      <c r="G422">
        <v>1</v>
      </c>
      <c r="H422">
        <v>1</v>
      </c>
      <c r="I422" t="s">
        <v>1003</v>
      </c>
      <c r="J422" t="s">
        <v>3</v>
      </c>
      <c r="K422" t="s">
        <v>1004</v>
      </c>
      <c r="L422">
        <v>1191</v>
      </c>
      <c r="N422">
        <v>1013</v>
      </c>
      <c r="O422" t="s">
        <v>848</v>
      </c>
      <c r="P422" t="s">
        <v>848</v>
      </c>
      <c r="Q422">
        <v>1</v>
      </c>
      <c r="X422">
        <v>36.28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1</v>
      </c>
      <c r="AE422">
        <v>1</v>
      </c>
      <c r="AF422" t="s">
        <v>3</v>
      </c>
      <c r="AG422">
        <v>36.28</v>
      </c>
      <c r="AH422">
        <v>2</v>
      </c>
      <c r="AI422">
        <v>32953432</v>
      </c>
      <c r="AJ422">
        <v>422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</row>
    <row r="423" spans="1:44" x14ac:dyDescent="0.2">
      <c r="A423">
        <f>ROW(Source!A627)</f>
        <v>627</v>
      </c>
      <c r="B423">
        <v>32953435</v>
      </c>
      <c r="C423">
        <v>32953431</v>
      </c>
      <c r="D423">
        <v>30416750</v>
      </c>
      <c r="E423">
        <v>112</v>
      </c>
      <c r="F423">
        <v>1</v>
      </c>
      <c r="G423">
        <v>1</v>
      </c>
      <c r="H423">
        <v>3</v>
      </c>
      <c r="I423" t="s">
        <v>31</v>
      </c>
      <c r="J423" t="s">
        <v>3</v>
      </c>
      <c r="K423" t="s">
        <v>32</v>
      </c>
      <c r="L423">
        <v>1348</v>
      </c>
      <c r="N423">
        <v>1009</v>
      </c>
      <c r="O423" t="s">
        <v>33</v>
      </c>
      <c r="P423" t="s">
        <v>33</v>
      </c>
      <c r="Q423">
        <v>1000</v>
      </c>
      <c r="X423">
        <v>1.18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 t="s">
        <v>3</v>
      </c>
      <c r="AG423">
        <v>1.18</v>
      </c>
      <c r="AH423">
        <v>2</v>
      </c>
      <c r="AI423">
        <v>32953433</v>
      </c>
      <c r="AJ423">
        <v>423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</row>
    <row r="424" spans="1:44" x14ac:dyDescent="0.2">
      <c r="A424">
        <f>ROW(Source!A629)</f>
        <v>629</v>
      </c>
      <c r="B424">
        <v>32953442</v>
      </c>
      <c r="C424">
        <v>32953437</v>
      </c>
      <c r="D424">
        <v>25847979</v>
      </c>
      <c r="E424">
        <v>112</v>
      </c>
      <c r="F424">
        <v>1</v>
      </c>
      <c r="G424">
        <v>1</v>
      </c>
      <c r="H424">
        <v>1</v>
      </c>
      <c r="I424" t="s">
        <v>1005</v>
      </c>
      <c r="J424" t="s">
        <v>3</v>
      </c>
      <c r="K424" t="s">
        <v>1006</v>
      </c>
      <c r="L424">
        <v>1191</v>
      </c>
      <c r="N424">
        <v>1013</v>
      </c>
      <c r="O424" t="s">
        <v>848</v>
      </c>
      <c r="P424" t="s">
        <v>848</v>
      </c>
      <c r="Q424">
        <v>1</v>
      </c>
      <c r="X424">
        <v>179.3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1</v>
      </c>
      <c r="AE424">
        <v>1</v>
      </c>
      <c r="AF424" t="s">
        <v>3</v>
      </c>
      <c r="AG424">
        <v>179.3</v>
      </c>
      <c r="AH424">
        <v>2</v>
      </c>
      <c r="AI424">
        <v>32953438</v>
      </c>
      <c r="AJ424">
        <v>424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</row>
    <row r="425" spans="1:44" x14ac:dyDescent="0.2">
      <c r="A425">
        <f>ROW(Source!A629)</f>
        <v>629</v>
      </c>
      <c r="B425">
        <v>32953443</v>
      </c>
      <c r="C425">
        <v>32953437</v>
      </c>
      <c r="D425">
        <v>30530037</v>
      </c>
      <c r="E425">
        <v>1</v>
      </c>
      <c r="F425">
        <v>1</v>
      </c>
      <c r="G425">
        <v>1</v>
      </c>
      <c r="H425">
        <v>2</v>
      </c>
      <c r="I425" t="s">
        <v>1007</v>
      </c>
      <c r="J425" t="s">
        <v>1008</v>
      </c>
      <c r="K425" t="s">
        <v>1009</v>
      </c>
      <c r="L425">
        <v>1368</v>
      </c>
      <c r="N425">
        <v>1011</v>
      </c>
      <c r="O425" t="s">
        <v>854</v>
      </c>
      <c r="P425" t="s">
        <v>854</v>
      </c>
      <c r="Q425">
        <v>1</v>
      </c>
      <c r="X425">
        <v>3.97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1</v>
      </c>
      <c r="AE425">
        <v>0</v>
      </c>
      <c r="AF425" t="s">
        <v>3</v>
      </c>
      <c r="AG425">
        <v>3.97</v>
      </c>
      <c r="AH425">
        <v>2</v>
      </c>
      <c r="AI425">
        <v>32953439</v>
      </c>
      <c r="AJ425">
        <v>425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</row>
    <row r="426" spans="1:44" x14ac:dyDescent="0.2">
      <c r="A426">
        <f>ROW(Source!A629)</f>
        <v>629</v>
      </c>
      <c r="B426">
        <v>32953444</v>
      </c>
      <c r="C426">
        <v>32953437</v>
      </c>
      <c r="D426">
        <v>30530423</v>
      </c>
      <c r="E426">
        <v>1</v>
      </c>
      <c r="F426">
        <v>1</v>
      </c>
      <c r="G426">
        <v>1</v>
      </c>
      <c r="H426">
        <v>2</v>
      </c>
      <c r="I426" t="s">
        <v>1010</v>
      </c>
      <c r="J426" t="s">
        <v>1011</v>
      </c>
      <c r="K426" t="s">
        <v>1012</v>
      </c>
      <c r="L426">
        <v>1368</v>
      </c>
      <c r="N426">
        <v>1011</v>
      </c>
      <c r="O426" t="s">
        <v>854</v>
      </c>
      <c r="P426" t="s">
        <v>854</v>
      </c>
      <c r="Q426">
        <v>1</v>
      </c>
      <c r="X426">
        <v>7.93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1</v>
      </c>
      <c r="AE426">
        <v>0</v>
      </c>
      <c r="AF426" t="s">
        <v>3</v>
      </c>
      <c r="AG426">
        <v>7.93</v>
      </c>
      <c r="AH426">
        <v>2</v>
      </c>
      <c r="AI426">
        <v>32953440</v>
      </c>
      <c r="AJ426">
        <v>426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</row>
    <row r="427" spans="1:44" x14ac:dyDescent="0.2">
      <c r="A427">
        <f>ROW(Source!A629)</f>
        <v>629</v>
      </c>
      <c r="B427">
        <v>32953445</v>
      </c>
      <c r="C427">
        <v>32953437</v>
      </c>
      <c r="D427">
        <v>30416750</v>
      </c>
      <c r="E427">
        <v>112</v>
      </c>
      <c r="F427">
        <v>1</v>
      </c>
      <c r="G427">
        <v>1</v>
      </c>
      <c r="H427">
        <v>3</v>
      </c>
      <c r="I427" t="s">
        <v>31</v>
      </c>
      <c r="J427" t="s">
        <v>3</v>
      </c>
      <c r="K427" t="s">
        <v>32</v>
      </c>
      <c r="L427">
        <v>1348</v>
      </c>
      <c r="N427">
        <v>1009</v>
      </c>
      <c r="O427" t="s">
        <v>33</v>
      </c>
      <c r="P427" t="s">
        <v>33</v>
      </c>
      <c r="Q427">
        <v>1000</v>
      </c>
      <c r="X427">
        <v>10.5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 t="s">
        <v>3</v>
      </c>
      <c r="AG427">
        <v>10.5</v>
      </c>
      <c r="AH427">
        <v>2</v>
      </c>
      <c r="AI427">
        <v>32953441</v>
      </c>
      <c r="AJ427">
        <v>427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</row>
    <row r="428" spans="1:44" x14ac:dyDescent="0.2">
      <c r="A428">
        <f>ROW(Source!A631)</f>
        <v>631</v>
      </c>
      <c r="B428">
        <v>32953460</v>
      </c>
      <c r="C428">
        <v>32953447</v>
      </c>
      <c r="D428">
        <v>25848004</v>
      </c>
      <c r="E428">
        <v>114</v>
      </c>
      <c r="F428">
        <v>1</v>
      </c>
      <c r="G428">
        <v>1</v>
      </c>
      <c r="H428">
        <v>1</v>
      </c>
      <c r="I428" t="s">
        <v>928</v>
      </c>
      <c r="J428" t="s">
        <v>3</v>
      </c>
      <c r="K428" t="s">
        <v>929</v>
      </c>
      <c r="L428">
        <v>1191</v>
      </c>
      <c r="N428">
        <v>1013</v>
      </c>
      <c r="O428" t="s">
        <v>848</v>
      </c>
      <c r="P428" t="s">
        <v>848</v>
      </c>
      <c r="Q428">
        <v>1</v>
      </c>
      <c r="X428">
        <v>89.53</v>
      </c>
      <c r="Y428">
        <v>0</v>
      </c>
      <c r="Z428">
        <v>0</v>
      </c>
      <c r="AA428">
        <v>0</v>
      </c>
      <c r="AB428">
        <v>480.46</v>
      </c>
      <c r="AC428">
        <v>0</v>
      </c>
      <c r="AD428">
        <v>1</v>
      </c>
      <c r="AE428">
        <v>1</v>
      </c>
      <c r="AF428" t="s">
        <v>39</v>
      </c>
      <c r="AG428">
        <v>102.95949999999999</v>
      </c>
      <c r="AH428">
        <v>2</v>
      </c>
      <c r="AI428">
        <v>32953448</v>
      </c>
      <c r="AJ428">
        <v>428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</row>
    <row r="429" spans="1:44" x14ac:dyDescent="0.2">
      <c r="A429">
        <f>ROW(Source!A631)</f>
        <v>631</v>
      </c>
      <c r="B429">
        <v>32953461</v>
      </c>
      <c r="C429">
        <v>32953447</v>
      </c>
      <c r="D429">
        <v>25847946</v>
      </c>
      <c r="E429">
        <v>114</v>
      </c>
      <c r="F429">
        <v>1</v>
      </c>
      <c r="G429">
        <v>1</v>
      </c>
      <c r="H429">
        <v>1</v>
      </c>
      <c r="I429" t="s">
        <v>849</v>
      </c>
      <c r="J429" t="s">
        <v>3</v>
      </c>
      <c r="K429" t="s">
        <v>850</v>
      </c>
      <c r="L429">
        <v>1191</v>
      </c>
      <c r="N429">
        <v>1013</v>
      </c>
      <c r="O429" t="s">
        <v>848</v>
      </c>
      <c r="P429" t="s">
        <v>848</v>
      </c>
      <c r="Q429">
        <v>1</v>
      </c>
      <c r="X429">
        <v>13.04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1</v>
      </c>
      <c r="AE429">
        <v>2</v>
      </c>
      <c r="AF429" t="s">
        <v>38</v>
      </c>
      <c r="AG429">
        <v>16.299999999999997</v>
      </c>
      <c r="AH429">
        <v>2</v>
      </c>
      <c r="AI429">
        <v>32953449</v>
      </c>
      <c r="AJ429">
        <v>429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</row>
    <row r="430" spans="1:44" x14ac:dyDescent="0.2">
      <c r="A430">
        <f>ROW(Source!A631)</f>
        <v>631</v>
      </c>
      <c r="B430">
        <v>32953462</v>
      </c>
      <c r="C430">
        <v>32953447</v>
      </c>
      <c r="D430">
        <v>31965864</v>
      </c>
      <c r="E430">
        <v>1</v>
      </c>
      <c r="F430">
        <v>1</v>
      </c>
      <c r="G430">
        <v>1</v>
      </c>
      <c r="H430">
        <v>2</v>
      </c>
      <c r="I430" t="s">
        <v>930</v>
      </c>
      <c r="J430" t="s">
        <v>931</v>
      </c>
      <c r="K430" t="s">
        <v>932</v>
      </c>
      <c r="L430">
        <v>1368</v>
      </c>
      <c r="N430">
        <v>1011</v>
      </c>
      <c r="O430" t="s">
        <v>854</v>
      </c>
      <c r="P430" t="s">
        <v>854</v>
      </c>
      <c r="Q430">
        <v>1</v>
      </c>
      <c r="X430">
        <v>9.69</v>
      </c>
      <c r="Y430">
        <v>0</v>
      </c>
      <c r="Z430">
        <v>622.62</v>
      </c>
      <c r="AA430">
        <v>675.65</v>
      </c>
      <c r="AB430">
        <v>0</v>
      </c>
      <c r="AC430">
        <v>0</v>
      </c>
      <c r="AD430">
        <v>1</v>
      </c>
      <c r="AE430">
        <v>0</v>
      </c>
      <c r="AF430" t="s">
        <v>38</v>
      </c>
      <c r="AG430">
        <v>12.112499999999999</v>
      </c>
      <c r="AH430">
        <v>2</v>
      </c>
      <c r="AI430">
        <v>32953450</v>
      </c>
      <c r="AJ430">
        <v>430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</row>
    <row r="431" spans="1:44" x14ac:dyDescent="0.2">
      <c r="A431">
        <f>ROW(Source!A631)</f>
        <v>631</v>
      </c>
      <c r="B431">
        <v>32953463</v>
      </c>
      <c r="C431">
        <v>32953447</v>
      </c>
      <c r="D431">
        <v>31965916</v>
      </c>
      <c r="E431">
        <v>1</v>
      </c>
      <c r="F431">
        <v>1</v>
      </c>
      <c r="G431">
        <v>1</v>
      </c>
      <c r="H431">
        <v>2</v>
      </c>
      <c r="I431" t="s">
        <v>913</v>
      </c>
      <c r="J431" t="s">
        <v>914</v>
      </c>
      <c r="K431" t="s">
        <v>915</v>
      </c>
      <c r="L431">
        <v>1368</v>
      </c>
      <c r="N431">
        <v>1011</v>
      </c>
      <c r="O431" t="s">
        <v>854</v>
      </c>
      <c r="P431" t="s">
        <v>854</v>
      </c>
      <c r="Q431">
        <v>1</v>
      </c>
      <c r="X431">
        <v>1.52</v>
      </c>
      <c r="Y431">
        <v>0</v>
      </c>
      <c r="Z431">
        <v>1613.51</v>
      </c>
      <c r="AA431">
        <v>675.65</v>
      </c>
      <c r="AB431">
        <v>0</v>
      </c>
      <c r="AC431">
        <v>0</v>
      </c>
      <c r="AD431">
        <v>1</v>
      </c>
      <c r="AE431">
        <v>0</v>
      </c>
      <c r="AF431" t="s">
        <v>38</v>
      </c>
      <c r="AG431">
        <v>1.9</v>
      </c>
      <c r="AH431">
        <v>2</v>
      </c>
      <c r="AI431">
        <v>32953451</v>
      </c>
      <c r="AJ431">
        <v>431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</row>
    <row r="432" spans="1:44" x14ac:dyDescent="0.2">
      <c r="A432">
        <f>ROW(Source!A631)</f>
        <v>631</v>
      </c>
      <c r="B432">
        <v>32953464</v>
      </c>
      <c r="C432">
        <v>32953447</v>
      </c>
      <c r="D432">
        <v>31966811</v>
      </c>
      <c r="E432">
        <v>1</v>
      </c>
      <c r="F432">
        <v>1</v>
      </c>
      <c r="G432">
        <v>1</v>
      </c>
      <c r="H432">
        <v>2</v>
      </c>
      <c r="I432" t="s">
        <v>858</v>
      </c>
      <c r="J432" t="s">
        <v>859</v>
      </c>
      <c r="K432" t="s">
        <v>860</v>
      </c>
      <c r="L432">
        <v>1368</v>
      </c>
      <c r="N432">
        <v>1011</v>
      </c>
      <c r="O432" t="s">
        <v>854</v>
      </c>
      <c r="P432" t="s">
        <v>854</v>
      </c>
      <c r="Q432">
        <v>1</v>
      </c>
      <c r="X432">
        <v>1.83</v>
      </c>
      <c r="Y432">
        <v>0</v>
      </c>
      <c r="Z432">
        <v>605.36</v>
      </c>
      <c r="AA432">
        <v>502.98</v>
      </c>
      <c r="AB432">
        <v>0</v>
      </c>
      <c r="AC432">
        <v>0</v>
      </c>
      <c r="AD432">
        <v>1</v>
      </c>
      <c r="AE432">
        <v>0</v>
      </c>
      <c r="AF432" t="s">
        <v>38</v>
      </c>
      <c r="AG432">
        <v>2.2875000000000001</v>
      </c>
      <c r="AH432">
        <v>2</v>
      </c>
      <c r="AI432">
        <v>32953452</v>
      </c>
      <c r="AJ432">
        <v>432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</row>
    <row r="433" spans="1:44" x14ac:dyDescent="0.2">
      <c r="A433">
        <f>ROW(Source!A631)</f>
        <v>631</v>
      </c>
      <c r="B433">
        <v>32953465</v>
      </c>
      <c r="C433">
        <v>32953447</v>
      </c>
      <c r="D433">
        <v>31838944</v>
      </c>
      <c r="E433">
        <v>114</v>
      </c>
      <c r="F433">
        <v>1</v>
      </c>
      <c r="G433">
        <v>1</v>
      </c>
      <c r="H433">
        <v>3</v>
      </c>
      <c r="I433" t="s">
        <v>244</v>
      </c>
      <c r="J433" t="s">
        <v>3</v>
      </c>
      <c r="K433" t="s">
        <v>245</v>
      </c>
      <c r="L433">
        <v>1377</v>
      </c>
      <c r="N433">
        <v>1013</v>
      </c>
      <c r="O433" t="s">
        <v>246</v>
      </c>
      <c r="P433" t="s">
        <v>246</v>
      </c>
      <c r="Q433">
        <v>1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1</v>
      </c>
      <c r="AD433">
        <v>0</v>
      </c>
      <c r="AE433">
        <v>0</v>
      </c>
      <c r="AF433" t="s">
        <v>3</v>
      </c>
      <c r="AG433">
        <v>0</v>
      </c>
      <c r="AH433">
        <v>2</v>
      </c>
      <c r="AI433">
        <v>32953453</v>
      </c>
      <c r="AJ433">
        <v>433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</row>
    <row r="434" spans="1:44" x14ac:dyDescent="0.2">
      <c r="A434">
        <f>ROW(Source!A631)</f>
        <v>631</v>
      </c>
      <c r="B434">
        <v>32953466</v>
      </c>
      <c r="C434">
        <v>32953447</v>
      </c>
      <c r="D434">
        <v>31911946</v>
      </c>
      <c r="E434">
        <v>1</v>
      </c>
      <c r="F434">
        <v>1</v>
      </c>
      <c r="G434">
        <v>1</v>
      </c>
      <c r="H434">
        <v>3</v>
      </c>
      <c r="I434" t="s">
        <v>933</v>
      </c>
      <c r="J434" t="s">
        <v>934</v>
      </c>
      <c r="K434" t="s">
        <v>935</v>
      </c>
      <c r="L434">
        <v>1371</v>
      </c>
      <c r="N434">
        <v>1013</v>
      </c>
      <c r="O434" t="s">
        <v>370</v>
      </c>
      <c r="P434" t="s">
        <v>370</v>
      </c>
      <c r="Q434">
        <v>1</v>
      </c>
      <c r="X434">
        <v>32.4</v>
      </c>
      <c r="Y434">
        <v>241.35</v>
      </c>
      <c r="Z434">
        <v>0</v>
      </c>
      <c r="AA434">
        <v>0</v>
      </c>
      <c r="AB434">
        <v>0</v>
      </c>
      <c r="AC434">
        <v>0</v>
      </c>
      <c r="AD434">
        <v>1</v>
      </c>
      <c r="AE434">
        <v>0</v>
      </c>
      <c r="AF434" t="s">
        <v>3</v>
      </c>
      <c r="AG434">
        <v>32.4</v>
      </c>
      <c r="AH434">
        <v>2</v>
      </c>
      <c r="AI434">
        <v>32953454</v>
      </c>
      <c r="AJ434">
        <v>434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</row>
    <row r="435" spans="1:44" x14ac:dyDescent="0.2">
      <c r="A435">
        <f>ROW(Source!A631)</f>
        <v>631</v>
      </c>
      <c r="B435">
        <v>32953467</v>
      </c>
      <c r="C435">
        <v>32953447</v>
      </c>
      <c r="D435">
        <v>31912334</v>
      </c>
      <c r="E435">
        <v>1</v>
      </c>
      <c r="F435">
        <v>1</v>
      </c>
      <c r="G435">
        <v>1</v>
      </c>
      <c r="H435">
        <v>3</v>
      </c>
      <c r="I435" t="s">
        <v>869</v>
      </c>
      <c r="J435" t="s">
        <v>870</v>
      </c>
      <c r="K435" t="s">
        <v>871</v>
      </c>
      <c r="L435">
        <v>1348</v>
      </c>
      <c r="N435">
        <v>1009</v>
      </c>
      <c r="O435" t="s">
        <v>33</v>
      </c>
      <c r="P435" t="s">
        <v>33</v>
      </c>
      <c r="Q435">
        <v>1000</v>
      </c>
      <c r="X435">
        <v>4.13E-3</v>
      </c>
      <c r="Y435">
        <v>91223.01</v>
      </c>
      <c r="Z435">
        <v>0</v>
      </c>
      <c r="AA435">
        <v>0</v>
      </c>
      <c r="AB435">
        <v>0</v>
      </c>
      <c r="AC435">
        <v>0</v>
      </c>
      <c r="AD435">
        <v>1</v>
      </c>
      <c r="AE435">
        <v>0</v>
      </c>
      <c r="AF435" t="s">
        <v>3</v>
      </c>
      <c r="AG435">
        <v>4.13E-3</v>
      </c>
      <c r="AH435">
        <v>2</v>
      </c>
      <c r="AI435">
        <v>32953455</v>
      </c>
      <c r="AJ435">
        <v>435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</row>
    <row r="436" spans="1:44" x14ac:dyDescent="0.2">
      <c r="A436">
        <f>ROW(Source!A631)</f>
        <v>631</v>
      </c>
      <c r="B436">
        <v>32953468</v>
      </c>
      <c r="C436">
        <v>32953447</v>
      </c>
      <c r="D436">
        <v>31839247</v>
      </c>
      <c r="E436">
        <v>114</v>
      </c>
      <c r="F436">
        <v>1</v>
      </c>
      <c r="G436">
        <v>1</v>
      </c>
      <c r="H436">
        <v>3</v>
      </c>
      <c r="I436" t="s">
        <v>248</v>
      </c>
      <c r="J436" t="s">
        <v>3</v>
      </c>
      <c r="K436" t="s">
        <v>249</v>
      </c>
      <c r="L436">
        <v>1346</v>
      </c>
      <c r="N436">
        <v>1009</v>
      </c>
      <c r="O436" t="s">
        <v>68</v>
      </c>
      <c r="P436" t="s">
        <v>68</v>
      </c>
      <c r="Q436">
        <v>1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1</v>
      </c>
      <c r="AD436">
        <v>0</v>
      </c>
      <c r="AE436">
        <v>0</v>
      </c>
      <c r="AF436" t="s">
        <v>3</v>
      </c>
      <c r="AG436">
        <v>0</v>
      </c>
      <c r="AH436">
        <v>2</v>
      </c>
      <c r="AI436">
        <v>32953456</v>
      </c>
      <c r="AJ436">
        <v>436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</row>
    <row r="437" spans="1:44" x14ac:dyDescent="0.2">
      <c r="A437">
        <f>ROW(Source!A631)</f>
        <v>631</v>
      </c>
      <c r="B437">
        <v>32953469</v>
      </c>
      <c r="C437">
        <v>32953447</v>
      </c>
      <c r="D437">
        <v>31915088</v>
      </c>
      <c r="E437">
        <v>1</v>
      </c>
      <c r="F437">
        <v>1</v>
      </c>
      <c r="G437">
        <v>1</v>
      </c>
      <c r="H437">
        <v>3</v>
      </c>
      <c r="I437" t="s">
        <v>936</v>
      </c>
      <c r="J437" t="s">
        <v>937</v>
      </c>
      <c r="K437" t="s">
        <v>938</v>
      </c>
      <c r="L437">
        <v>1339</v>
      </c>
      <c r="N437">
        <v>1007</v>
      </c>
      <c r="O437" t="s">
        <v>639</v>
      </c>
      <c r="P437" t="s">
        <v>639</v>
      </c>
      <c r="Q437">
        <v>1</v>
      </c>
      <c r="X437">
        <v>0.105</v>
      </c>
      <c r="Y437">
        <v>3878.19</v>
      </c>
      <c r="Z437">
        <v>0</v>
      </c>
      <c r="AA437">
        <v>0</v>
      </c>
      <c r="AB437">
        <v>0</v>
      </c>
      <c r="AC437">
        <v>0</v>
      </c>
      <c r="AD437">
        <v>1</v>
      </c>
      <c r="AE437">
        <v>0</v>
      </c>
      <c r="AF437" t="s">
        <v>3</v>
      </c>
      <c r="AG437">
        <v>0.105</v>
      </c>
      <c r="AH437">
        <v>2</v>
      </c>
      <c r="AI437">
        <v>32953457</v>
      </c>
      <c r="AJ437">
        <v>437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</row>
    <row r="438" spans="1:44" x14ac:dyDescent="0.2">
      <c r="A438">
        <f>ROW(Source!A631)</f>
        <v>631</v>
      </c>
      <c r="B438">
        <v>32953470</v>
      </c>
      <c r="C438">
        <v>32953447</v>
      </c>
      <c r="D438">
        <v>31922244</v>
      </c>
      <c r="E438">
        <v>1</v>
      </c>
      <c r="F438">
        <v>1</v>
      </c>
      <c r="G438">
        <v>1</v>
      </c>
      <c r="H438">
        <v>3</v>
      </c>
      <c r="I438" t="s">
        <v>939</v>
      </c>
      <c r="J438" t="s">
        <v>940</v>
      </c>
      <c r="K438" t="s">
        <v>941</v>
      </c>
      <c r="L438">
        <v>1339</v>
      </c>
      <c r="N438">
        <v>1007</v>
      </c>
      <c r="O438" t="s">
        <v>639</v>
      </c>
      <c r="P438" t="s">
        <v>639</v>
      </c>
      <c r="Q438">
        <v>1</v>
      </c>
      <c r="X438">
        <v>0.08</v>
      </c>
      <c r="Y438">
        <v>5764.42</v>
      </c>
      <c r="Z438">
        <v>0</v>
      </c>
      <c r="AA438">
        <v>0</v>
      </c>
      <c r="AB438">
        <v>0</v>
      </c>
      <c r="AC438">
        <v>0</v>
      </c>
      <c r="AD438">
        <v>1</v>
      </c>
      <c r="AE438">
        <v>0</v>
      </c>
      <c r="AF438" t="s">
        <v>3</v>
      </c>
      <c r="AG438">
        <v>0.08</v>
      </c>
      <c r="AH438">
        <v>2</v>
      </c>
      <c r="AI438">
        <v>32953458</v>
      </c>
      <c r="AJ438">
        <v>438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</row>
    <row r="439" spans="1:44" x14ac:dyDescent="0.2">
      <c r="A439">
        <f>ROW(Source!A631)</f>
        <v>631</v>
      </c>
      <c r="B439">
        <v>32953471</v>
      </c>
      <c r="C439">
        <v>32953447</v>
      </c>
      <c r="D439">
        <v>31841482</v>
      </c>
      <c r="E439">
        <v>114</v>
      </c>
      <c r="F439">
        <v>1</v>
      </c>
      <c r="G439">
        <v>1</v>
      </c>
      <c r="H439">
        <v>3</v>
      </c>
      <c r="I439" t="s">
        <v>251</v>
      </c>
      <c r="J439" t="s">
        <v>3</v>
      </c>
      <c r="K439" t="s">
        <v>252</v>
      </c>
      <c r="L439">
        <v>1327</v>
      </c>
      <c r="N439">
        <v>1005</v>
      </c>
      <c r="O439" t="s">
        <v>64</v>
      </c>
      <c r="P439" t="s">
        <v>64</v>
      </c>
      <c r="Q439">
        <v>1</v>
      </c>
      <c r="X439">
        <v>100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 t="s">
        <v>3</v>
      </c>
      <c r="AG439">
        <v>100</v>
      </c>
      <c r="AH439">
        <v>2</v>
      </c>
      <c r="AI439">
        <v>32953459</v>
      </c>
      <c r="AJ439">
        <v>439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</row>
    <row r="440" spans="1:44" x14ac:dyDescent="0.2">
      <c r="A440">
        <f>ROW(Source!A671)</f>
        <v>671</v>
      </c>
      <c r="B440">
        <v>32953539</v>
      </c>
      <c r="C440">
        <v>32953537</v>
      </c>
      <c r="D440">
        <v>25847973</v>
      </c>
      <c r="E440">
        <v>112</v>
      </c>
      <c r="F440">
        <v>1</v>
      </c>
      <c r="G440">
        <v>1</v>
      </c>
      <c r="H440">
        <v>1</v>
      </c>
      <c r="I440" t="s">
        <v>846</v>
      </c>
      <c r="J440" t="s">
        <v>3</v>
      </c>
      <c r="K440" t="s">
        <v>847</v>
      </c>
      <c r="L440">
        <v>1191</v>
      </c>
      <c r="N440">
        <v>1013</v>
      </c>
      <c r="O440" t="s">
        <v>848</v>
      </c>
      <c r="P440" t="s">
        <v>848</v>
      </c>
      <c r="Q440">
        <v>1</v>
      </c>
      <c r="X440">
        <v>17.8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1</v>
      </c>
      <c r="AE440">
        <v>1</v>
      </c>
      <c r="AF440" t="s">
        <v>3</v>
      </c>
      <c r="AG440">
        <v>17.8</v>
      </c>
      <c r="AH440">
        <v>2</v>
      </c>
      <c r="AI440">
        <v>32953538</v>
      </c>
      <c r="AJ440">
        <v>440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</row>
    <row r="441" spans="1:44" x14ac:dyDescent="0.2">
      <c r="A441">
        <f>ROW(Source!A672)</f>
        <v>672</v>
      </c>
      <c r="B441">
        <v>32953549</v>
      </c>
      <c r="C441">
        <v>32953540</v>
      </c>
      <c r="D441">
        <v>25847992</v>
      </c>
      <c r="E441">
        <v>112</v>
      </c>
      <c r="F441">
        <v>1</v>
      </c>
      <c r="G441">
        <v>1</v>
      </c>
      <c r="H441">
        <v>1</v>
      </c>
      <c r="I441" t="s">
        <v>856</v>
      </c>
      <c r="J441" t="s">
        <v>3</v>
      </c>
      <c r="K441" t="s">
        <v>857</v>
      </c>
      <c r="L441">
        <v>1191</v>
      </c>
      <c r="N441">
        <v>1013</v>
      </c>
      <c r="O441" t="s">
        <v>848</v>
      </c>
      <c r="P441" t="s">
        <v>848</v>
      </c>
      <c r="Q441">
        <v>1</v>
      </c>
      <c r="X441">
        <v>37.74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1</v>
      </c>
      <c r="AE441">
        <v>1</v>
      </c>
      <c r="AF441" t="s">
        <v>521</v>
      </c>
      <c r="AG441">
        <v>43.400999999999996</v>
      </c>
      <c r="AH441">
        <v>2</v>
      </c>
      <c r="AI441">
        <v>32953541</v>
      </c>
      <c r="AJ441">
        <v>441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</row>
    <row r="442" spans="1:44" x14ac:dyDescent="0.2">
      <c r="A442">
        <f>ROW(Source!A672)</f>
        <v>672</v>
      </c>
      <c r="B442">
        <v>32953550</v>
      </c>
      <c r="C442">
        <v>32953540</v>
      </c>
      <c r="D442">
        <v>25847946</v>
      </c>
      <c r="E442">
        <v>112</v>
      </c>
      <c r="F442">
        <v>1</v>
      </c>
      <c r="G442">
        <v>1</v>
      </c>
      <c r="H442">
        <v>1</v>
      </c>
      <c r="I442" t="s">
        <v>849</v>
      </c>
      <c r="J442" t="s">
        <v>3</v>
      </c>
      <c r="K442" t="s">
        <v>850</v>
      </c>
      <c r="L442">
        <v>1191</v>
      </c>
      <c r="N442">
        <v>1013</v>
      </c>
      <c r="O442" t="s">
        <v>848</v>
      </c>
      <c r="P442" t="s">
        <v>848</v>
      </c>
      <c r="Q442">
        <v>1</v>
      </c>
      <c r="X442">
        <v>0.99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1</v>
      </c>
      <c r="AE442">
        <v>2</v>
      </c>
      <c r="AF442" t="s">
        <v>520</v>
      </c>
      <c r="AG442">
        <v>1.2375</v>
      </c>
      <c r="AH442">
        <v>2</v>
      </c>
      <c r="AI442">
        <v>32953542</v>
      </c>
      <c r="AJ442">
        <v>442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</row>
    <row r="443" spans="1:44" x14ac:dyDescent="0.2">
      <c r="A443">
        <f>ROW(Source!A672)</f>
        <v>672</v>
      </c>
      <c r="B443">
        <v>32953551</v>
      </c>
      <c r="C443">
        <v>32953540</v>
      </c>
      <c r="D443">
        <v>30529096</v>
      </c>
      <c r="E443">
        <v>1</v>
      </c>
      <c r="F443">
        <v>1</v>
      </c>
      <c r="G443">
        <v>1</v>
      </c>
      <c r="H443">
        <v>2</v>
      </c>
      <c r="I443" t="s">
        <v>944</v>
      </c>
      <c r="J443" t="s">
        <v>945</v>
      </c>
      <c r="K443" t="s">
        <v>946</v>
      </c>
      <c r="L443">
        <v>1368</v>
      </c>
      <c r="N443">
        <v>1011</v>
      </c>
      <c r="O443" t="s">
        <v>854</v>
      </c>
      <c r="P443" t="s">
        <v>854</v>
      </c>
      <c r="Q443">
        <v>1</v>
      </c>
      <c r="X443">
        <v>0.02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1</v>
      </c>
      <c r="AE443">
        <v>0</v>
      </c>
      <c r="AF443" t="s">
        <v>520</v>
      </c>
      <c r="AG443">
        <v>2.5000000000000001E-2</v>
      </c>
      <c r="AH443">
        <v>2</v>
      </c>
      <c r="AI443">
        <v>32953543</v>
      </c>
      <c r="AJ443">
        <v>443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</row>
    <row r="444" spans="1:44" x14ac:dyDescent="0.2">
      <c r="A444">
        <f>ROW(Source!A672)</f>
        <v>672</v>
      </c>
      <c r="B444">
        <v>32953552</v>
      </c>
      <c r="C444">
        <v>32953540</v>
      </c>
      <c r="D444">
        <v>30529126</v>
      </c>
      <c r="E444">
        <v>1</v>
      </c>
      <c r="F444">
        <v>1</v>
      </c>
      <c r="G444">
        <v>1</v>
      </c>
      <c r="H444">
        <v>2</v>
      </c>
      <c r="I444" t="s">
        <v>851</v>
      </c>
      <c r="J444" t="s">
        <v>852</v>
      </c>
      <c r="K444" t="s">
        <v>853</v>
      </c>
      <c r="L444">
        <v>1368</v>
      </c>
      <c r="N444">
        <v>1011</v>
      </c>
      <c r="O444" t="s">
        <v>854</v>
      </c>
      <c r="P444" t="s">
        <v>854</v>
      </c>
      <c r="Q444">
        <v>1</v>
      </c>
      <c r="X444">
        <v>0.22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1</v>
      </c>
      <c r="AE444">
        <v>0</v>
      </c>
      <c r="AF444" t="s">
        <v>520</v>
      </c>
      <c r="AG444">
        <v>0.27500000000000002</v>
      </c>
      <c r="AH444">
        <v>2</v>
      </c>
      <c r="AI444">
        <v>32953544</v>
      </c>
      <c r="AJ444">
        <v>444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</row>
    <row r="445" spans="1:44" x14ac:dyDescent="0.2">
      <c r="A445">
        <f>ROW(Source!A672)</f>
        <v>672</v>
      </c>
      <c r="B445">
        <v>32953553</v>
      </c>
      <c r="C445">
        <v>32953540</v>
      </c>
      <c r="D445">
        <v>30529230</v>
      </c>
      <c r="E445">
        <v>1</v>
      </c>
      <c r="F445">
        <v>1</v>
      </c>
      <c r="G445">
        <v>1</v>
      </c>
      <c r="H445">
        <v>2</v>
      </c>
      <c r="I445" t="s">
        <v>948</v>
      </c>
      <c r="J445" t="s">
        <v>949</v>
      </c>
      <c r="K445" t="s">
        <v>950</v>
      </c>
      <c r="L445">
        <v>1368</v>
      </c>
      <c r="N445">
        <v>1011</v>
      </c>
      <c r="O445" t="s">
        <v>854</v>
      </c>
      <c r="P445" t="s">
        <v>854</v>
      </c>
      <c r="Q445">
        <v>1</v>
      </c>
      <c r="X445">
        <v>0.75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1</v>
      </c>
      <c r="AE445">
        <v>0</v>
      </c>
      <c r="AF445" t="s">
        <v>520</v>
      </c>
      <c r="AG445">
        <v>0.9375</v>
      </c>
      <c r="AH445">
        <v>2</v>
      </c>
      <c r="AI445">
        <v>32953545</v>
      </c>
      <c r="AJ445">
        <v>445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</row>
    <row r="446" spans="1:44" x14ac:dyDescent="0.2">
      <c r="A446">
        <f>ROW(Source!A672)</f>
        <v>672</v>
      </c>
      <c r="B446">
        <v>32953554</v>
      </c>
      <c r="C446">
        <v>32953540</v>
      </c>
      <c r="D446">
        <v>30481840</v>
      </c>
      <c r="E446">
        <v>1</v>
      </c>
      <c r="F446">
        <v>1</v>
      </c>
      <c r="G446">
        <v>1</v>
      </c>
      <c r="H446">
        <v>3</v>
      </c>
      <c r="I446" t="s">
        <v>951</v>
      </c>
      <c r="J446" t="s">
        <v>952</v>
      </c>
      <c r="K446" t="s">
        <v>953</v>
      </c>
      <c r="L446">
        <v>1339</v>
      </c>
      <c r="N446">
        <v>1007</v>
      </c>
      <c r="O446" t="s">
        <v>639</v>
      </c>
      <c r="P446" t="s">
        <v>639</v>
      </c>
      <c r="Q446">
        <v>1</v>
      </c>
      <c r="X446">
        <v>0.54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1</v>
      </c>
      <c r="AE446">
        <v>0</v>
      </c>
      <c r="AF446" t="s">
        <v>3</v>
      </c>
      <c r="AG446">
        <v>0.54</v>
      </c>
      <c r="AH446">
        <v>2</v>
      </c>
      <c r="AI446">
        <v>32953546</v>
      </c>
      <c r="AJ446">
        <v>446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</row>
    <row r="447" spans="1:44" x14ac:dyDescent="0.2">
      <c r="A447">
        <f>ROW(Source!A672)</f>
        <v>672</v>
      </c>
      <c r="B447">
        <v>32953555</v>
      </c>
      <c r="C447">
        <v>32953540</v>
      </c>
      <c r="D447">
        <v>30412309</v>
      </c>
      <c r="E447">
        <v>112</v>
      </c>
      <c r="F447">
        <v>1</v>
      </c>
      <c r="G447">
        <v>1</v>
      </c>
      <c r="H447">
        <v>3</v>
      </c>
      <c r="I447" t="s">
        <v>282</v>
      </c>
      <c r="J447" t="s">
        <v>3</v>
      </c>
      <c r="K447" t="s">
        <v>283</v>
      </c>
      <c r="L447">
        <v>1348</v>
      </c>
      <c r="N447">
        <v>1009</v>
      </c>
      <c r="O447" t="s">
        <v>33</v>
      </c>
      <c r="P447" t="s">
        <v>33</v>
      </c>
      <c r="Q447">
        <v>1000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1</v>
      </c>
      <c r="AD447">
        <v>0</v>
      </c>
      <c r="AE447">
        <v>0</v>
      </c>
      <c r="AF447" t="s">
        <v>3</v>
      </c>
      <c r="AG447">
        <v>0</v>
      </c>
      <c r="AH447">
        <v>2</v>
      </c>
      <c r="AI447">
        <v>32953547</v>
      </c>
      <c r="AJ447">
        <v>447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</row>
    <row r="448" spans="1:44" x14ac:dyDescent="0.2">
      <c r="A448">
        <f>ROW(Source!A672)</f>
        <v>672</v>
      </c>
      <c r="B448">
        <v>32953556</v>
      </c>
      <c r="C448">
        <v>32953540</v>
      </c>
      <c r="D448">
        <v>30414725</v>
      </c>
      <c r="E448">
        <v>112</v>
      </c>
      <c r="F448">
        <v>1</v>
      </c>
      <c r="G448">
        <v>1</v>
      </c>
      <c r="H448">
        <v>3</v>
      </c>
      <c r="I448" t="s">
        <v>285</v>
      </c>
      <c r="J448" t="s">
        <v>3</v>
      </c>
      <c r="K448" t="s">
        <v>191</v>
      </c>
      <c r="L448">
        <v>1348</v>
      </c>
      <c r="N448">
        <v>1009</v>
      </c>
      <c r="O448" t="s">
        <v>33</v>
      </c>
      <c r="P448" t="s">
        <v>33</v>
      </c>
      <c r="Q448">
        <v>1000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1</v>
      </c>
      <c r="AD448">
        <v>0</v>
      </c>
      <c r="AE448">
        <v>0</v>
      </c>
      <c r="AF448" t="s">
        <v>3</v>
      </c>
      <c r="AG448">
        <v>0</v>
      </c>
      <c r="AH448">
        <v>2</v>
      </c>
      <c r="AI448">
        <v>32953548</v>
      </c>
      <c r="AJ448">
        <v>448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</row>
    <row r="449" spans="1:44" x14ac:dyDescent="0.2">
      <c r="A449">
        <f>ROW(Source!A677)</f>
        <v>677</v>
      </c>
      <c r="B449">
        <v>32953571</v>
      </c>
      <c r="C449">
        <v>32953561</v>
      </c>
      <c r="D449">
        <v>25847998</v>
      </c>
      <c r="E449">
        <v>112</v>
      </c>
      <c r="F449">
        <v>1</v>
      </c>
      <c r="G449">
        <v>1</v>
      </c>
      <c r="H449">
        <v>1</v>
      </c>
      <c r="I449" t="s">
        <v>960</v>
      </c>
      <c r="J449" t="s">
        <v>3</v>
      </c>
      <c r="K449" t="s">
        <v>961</v>
      </c>
      <c r="L449">
        <v>1191</v>
      </c>
      <c r="N449">
        <v>1013</v>
      </c>
      <c r="O449" t="s">
        <v>848</v>
      </c>
      <c r="P449" t="s">
        <v>848</v>
      </c>
      <c r="Q449">
        <v>1</v>
      </c>
      <c r="X449">
        <v>39.979999999999997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1</v>
      </c>
      <c r="AE449">
        <v>1</v>
      </c>
      <c r="AF449" t="s">
        <v>521</v>
      </c>
      <c r="AG449">
        <v>45.97699999999999</v>
      </c>
      <c r="AH449">
        <v>2</v>
      </c>
      <c r="AI449">
        <v>32953562</v>
      </c>
      <c r="AJ449">
        <v>449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</row>
    <row r="450" spans="1:44" x14ac:dyDescent="0.2">
      <c r="A450">
        <f>ROW(Source!A677)</f>
        <v>677</v>
      </c>
      <c r="B450">
        <v>32953572</v>
      </c>
      <c r="C450">
        <v>32953561</v>
      </c>
      <c r="D450">
        <v>25847946</v>
      </c>
      <c r="E450">
        <v>112</v>
      </c>
      <c r="F450">
        <v>1</v>
      </c>
      <c r="G450">
        <v>1</v>
      </c>
      <c r="H450">
        <v>1</v>
      </c>
      <c r="I450" t="s">
        <v>849</v>
      </c>
      <c r="J450" t="s">
        <v>3</v>
      </c>
      <c r="K450" t="s">
        <v>850</v>
      </c>
      <c r="L450">
        <v>1191</v>
      </c>
      <c r="N450">
        <v>1013</v>
      </c>
      <c r="O450" t="s">
        <v>848</v>
      </c>
      <c r="P450" t="s">
        <v>848</v>
      </c>
      <c r="Q450">
        <v>1</v>
      </c>
      <c r="X450">
        <v>0.11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1</v>
      </c>
      <c r="AE450">
        <v>2</v>
      </c>
      <c r="AF450" t="s">
        <v>520</v>
      </c>
      <c r="AG450">
        <v>0.13750000000000001</v>
      </c>
      <c r="AH450">
        <v>2</v>
      </c>
      <c r="AI450">
        <v>32953563</v>
      </c>
      <c r="AJ450">
        <v>450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</row>
    <row r="451" spans="1:44" x14ac:dyDescent="0.2">
      <c r="A451">
        <f>ROW(Source!A677)</f>
        <v>677</v>
      </c>
      <c r="B451">
        <v>32953573</v>
      </c>
      <c r="C451">
        <v>32953561</v>
      </c>
      <c r="D451">
        <v>30529124</v>
      </c>
      <c r="E451">
        <v>1</v>
      </c>
      <c r="F451">
        <v>1</v>
      </c>
      <c r="G451">
        <v>1</v>
      </c>
      <c r="H451">
        <v>2</v>
      </c>
      <c r="I451" t="s">
        <v>905</v>
      </c>
      <c r="J451" t="s">
        <v>906</v>
      </c>
      <c r="K451" t="s">
        <v>907</v>
      </c>
      <c r="L451">
        <v>1368</v>
      </c>
      <c r="N451">
        <v>1011</v>
      </c>
      <c r="O451" t="s">
        <v>854</v>
      </c>
      <c r="P451" t="s">
        <v>854</v>
      </c>
      <c r="Q451">
        <v>1</v>
      </c>
      <c r="X451">
        <v>0.01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1</v>
      </c>
      <c r="AE451">
        <v>0</v>
      </c>
      <c r="AF451" t="s">
        <v>520</v>
      </c>
      <c r="AG451">
        <v>1.2500000000000001E-2</v>
      </c>
      <c r="AH451">
        <v>2</v>
      </c>
      <c r="AI451">
        <v>32953564</v>
      </c>
      <c r="AJ451">
        <v>451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</row>
    <row r="452" spans="1:44" x14ac:dyDescent="0.2">
      <c r="A452">
        <f>ROW(Source!A677)</f>
        <v>677</v>
      </c>
      <c r="B452">
        <v>32953574</v>
      </c>
      <c r="C452">
        <v>32953561</v>
      </c>
      <c r="D452">
        <v>30529825</v>
      </c>
      <c r="E452">
        <v>1</v>
      </c>
      <c r="F452">
        <v>1</v>
      </c>
      <c r="G452">
        <v>1</v>
      </c>
      <c r="H452">
        <v>2</v>
      </c>
      <c r="I452" t="s">
        <v>858</v>
      </c>
      <c r="J452" t="s">
        <v>859</v>
      </c>
      <c r="K452" t="s">
        <v>860</v>
      </c>
      <c r="L452">
        <v>1368</v>
      </c>
      <c r="N452">
        <v>1011</v>
      </c>
      <c r="O452" t="s">
        <v>854</v>
      </c>
      <c r="P452" t="s">
        <v>854</v>
      </c>
      <c r="Q452">
        <v>1</v>
      </c>
      <c r="X452">
        <v>0.1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1</v>
      </c>
      <c r="AE452">
        <v>0</v>
      </c>
      <c r="AF452" t="s">
        <v>520</v>
      </c>
      <c r="AG452">
        <v>0.125</v>
      </c>
      <c r="AH452">
        <v>2</v>
      </c>
      <c r="AI452">
        <v>32953565</v>
      </c>
      <c r="AJ452">
        <v>452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</row>
    <row r="453" spans="1:44" x14ac:dyDescent="0.2">
      <c r="A453">
        <f>ROW(Source!A677)</f>
        <v>677</v>
      </c>
      <c r="B453">
        <v>32953575</v>
      </c>
      <c r="C453">
        <v>32953561</v>
      </c>
      <c r="D453">
        <v>30484041</v>
      </c>
      <c r="E453">
        <v>1</v>
      </c>
      <c r="F453">
        <v>1</v>
      </c>
      <c r="G453">
        <v>1</v>
      </c>
      <c r="H453">
        <v>3</v>
      </c>
      <c r="I453" t="s">
        <v>888</v>
      </c>
      <c r="J453" t="s">
        <v>889</v>
      </c>
      <c r="K453" t="s">
        <v>890</v>
      </c>
      <c r="L453">
        <v>1327</v>
      </c>
      <c r="N453">
        <v>1005</v>
      </c>
      <c r="O453" t="s">
        <v>64</v>
      </c>
      <c r="P453" t="s">
        <v>64</v>
      </c>
      <c r="Q453">
        <v>1</v>
      </c>
      <c r="X453">
        <v>0.84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1</v>
      </c>
      <c r="AE453">
        <v>0</v>
      </c>
      <c r="AF453" t="s">
        <v>3</v>
      </c>
      <c r="AG453">
        <v>0.84</v>
      </c>
      <c r="AH453">
        <v>2</v>
      </c>
      <c r="AI453">
        <v>32953566</v>
      </c>
      <c r="AJ453">
        <v>453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</row>
    <row r="454" spans="1:44" x14ac:dyDescent="0.2">
      <c r="A454">
        <f>ROW(Source!A677)</f>
        <v>677</v>
      </c>
      <c r="B454">
        <v>32953576</v>
      </c>
      <c r="C454">
        <v>32953561</v>
      </c>
      <c r="D454">
        <v>30484388</v>
      </c>
      <c r="E454">
        <v>1</v>
      </c>
      <c r="F454">
        <v>1</v>
      </c>
      <c r="G454">
        <v>1</v>
      </c>
      <c r="H454">
        <v>3</v>
      </c>
      <c r="I454" t="s">
        <v>877</v>
      </c>
      <c r="J454" t="s">
        <v>878</v>
      </c>
      <c r="K454" t="s">
        <v>879</v>
      </c>
      <c r="L454">
        <v>1346</v>
      </c>
      <c r="N454">
        <v>1009</v>
      </c>
      <c r="O454" t="s">
        <v>68</v>
      </c>
      <c r="P454" t="s">
        <v>68</v>
      </c>
      <c r="Q454">
        <v>1</v>
      </c>
      <c r="X454">
        <v>0.31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1</v>
      </c>
      <c r="AE454">
        <v>0</v>
      </c>
      <c r="AF454" t="s">
        <v>3</v>
      </c>
      <c r="AG454">
        <v>0.31</v>
      </c>
      <c r="AH454">
        <v>2</v>
      </c>
      <c r="AI454">
        <v>32953567</v>
      </c>
      <c r="AJ454">
        <v>454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</row>
    <row r="455" spans="1:44" x14ac:dyDescent="0.2">
      <c r="A455">
        <f>ROW(Source!A677)</f>
        <v>677</v>
      </c>
      <c r="B455">
        <v>32953577</v>
      </c>
      <c r="C455">
        <v>32953561</v>
      </c>
      <c r="D455">
        <v>30414687</v>
      </c>
      <c r="E455">
        <v>112</v>
      </c>
      <c r="F455">
        <v>1</v>
      </c>
      <c r="G455">
        <v>1</v>
      </c>
      <c r="H455">
        <v>3</v>
      </c>
      <c r="I455" t="s">
        <v>187</v>
      </c>
      <c r="J455" t="s">
        <v>3</v>
      </c>
      <c r="K455" t="s">
        <v>188</v>
      </c>
      <c r="L455">
        <v>1348</v>
      </c>
      <c r="N455">
        <v>1009</v>
      </c>
      <c r="O455" t="s">
        <v>33</v>
      </c>
      <c r="P455" t="s">
        <v>33</v>
      </c>
      <c r="Q455">
        <v>1000</v>
      </c>
      <c r="X455">
        <v>3.3000000000000002E-2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 t="s">
        <v>3</v>
      </c>
      <c r="AG455">
        <v>3.3000000000000002E-2</v>
      </c>
      <c r="AH455">
        <v>2</v>
      </c>
      <c r="AI455">
        <v>32953568</v>
      </c>
      <c r="AJ455">
        <v>455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</row>
    <row r="456" spans="1:44" x14ac:dyDescent="0.2">
      <c r="A456">
        <f>ROW(Source!A677)</f>
        <v>677</v>
      </c>
      <c r="B456">
        <v>32953578</v>
      </c>
      <c r="C456">
        <v>32953561</v>
      </c>
      <c r="D456">
        <v>30414703</v>
      </c>
      <c r="E456">
        <v>112</v>
      </c>
      <c r="F456">
        <v>1</v>
      </c>
      <c r="G456">
        <v>1</v>
      </c>
      <c r="H456">
        <v>3</v>
      </c>
      <c r="I456" t="s">
        <v>190</v>
      </c>
      <c r="J456" t="s">
        <v>3</v>
      </c>
      <c r="K456" t="s">
        <v>191</v>
      </c>
      <c r="L456">
        <v>1348</v>
      </c>
      <c r="N456">
        <v>1009</v>
      </c>
      <c r="O456" t="s">
        <v>33</v>
      </c>
      <c r="P456" t="s">
        <v>33</v>
      </c>
      <c r="Q456">
        <v>1000</v>
      </c>
      <c r="X456">
        <v>2.1999999999999999E-2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 t="s">
        <v>3</v>
      </c>
      <c r="AG456">
        <v>2.1999999999999999E-2</v>
      </c>
      <c r="AH456">
        <v>2</v>
      </c>
      <c r="AI456">
        <v>32953569</v>
      </c>
      <c r="AJ456">
        <v>456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</row>
    <row r="457" spans="1:44" x14ac:dyDescent="0.2">
      <c r="A457">
        <f>ROW(Source!A677)</f>
        <v>677</v>
      </c>
      <c r="B457">
        <v>32953579</v>
      </c>
      <c r="C457">
        <v>32953561</v>
      </c>
      <c r="D457">
        <v>30500303</v>
      </c>
      <c r="E457">
        <v>1</v>
      </c>
      <c r="F457">
        <v>1</v>
      </c>
      <c r="G457">
        <v>1</v>
      </c>
      <c r="H457">
        <v>3</v>
      </c>
      <c r="I457" t="s">
        <v>908</v>
      </c>
      <c r="J457" t="s">
        <v>909</v>
      </c>
      <c r="K457" t="s">
        <v>910</v>
      </c>
      <c r="L457">
        <v>1348</v>
      </c>
      <c r="N457">
        <v>1009</v>
      </c>
      <c r="O457" t="s">
        <v>33</v>
      </c>
      <c r="P457" t="s">
        <v>33</v>
      </c>
      <c r="Q457">
        <v>1000</v>
      </c>
      <c r="X457">
        <v>5.4999999999999997E-3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1</v>
      </c>
      <c r="AE457">
        <v>0</v>
      </c>
      <c r="AF457" t="s">
        <v>3</v>
      </c>
      <c r="AG457">
        <v>5.4999999999999997E-3</v>
      </c>
      <c r="AH457">
        <v>2</v>
      </c>
      <c r="AI457">
        <v>32953570</v>
      </c>
      <c r="AJ457">
        <v>457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</row>
    <row r="458" spans="1:44" x14ac:dyDescent="0.2">
      <c r="A458">
        <f>ROW(Source!A682)</f>
        <v>682</v>
      </c>
      <c r="B458">
        <v>32953588</v>
      </c>
      <c r="C458">
        <v>32953584</v>
      </c>
      <c r="D458">
        <v>25847979</v>
      </c>
      <c r="E458">
        <v>114</v>
      </c>
      <c r="F458">
        <v>1</v>
      </c>
      <c r="G458">
        <v>1</v>
      </c>
      <c r="H458">
        <v>1</v>
      </c>
      <c r="I458" t="s">
        <v>1005</v>
      </c>
      <c r="J458" t="s">
        <v>3</v>
      </c>
      <c r="K458" t="s">
        <v>1006</v>
      </c>
      <c r="L458">
        <v>1191</v>
      </c>
      <c r="N458">
        <v>1013</v>
      </c>
      <c r="O458" t="s">
        <v>848</v>
      </c>
      <c r="P458" t="s">
        <v>848</v>
      </c>
      <c r="Q458">
        <v>1</v>
      </c>
      <c r="X458">
        <v>17.89</v>
      </c>
      <c r="Y458">
        <v>0</v>
      </c>
      <c r="Z458">
        <v>0</v>
      </c>
      <c r="AA458">
        <v>0</v>
      </c>
      <c r="AB458">
        <v>420.4</v>
      </c>
      <c r="AC458">
        <v>0</v>
      </c>
      <c r="AD458">
        <v>1</v>
      </c>
      <c r="AE458">
        <v>1</v>
      </c>
      <c r="AF458" t="s">
        <v>3</v>
      </c>
      <c r="AG458">
        <v>17.89</v>
      </c>
      <c r="AH458">
        <v>2</v>
      </c>
      <c r="AI458">
        <v>32953585</v>
      </c>
      <c r="AJ458">
        <v>458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</row>
    <row r="459" spans="1:44" x14ac:dyDescent="0.2">
      <c r="A459">
        <f>ROW(Source!A682)</f>
        <v>682</v>
      </c>
      <c r="B459">
        <v>32953589</v>
      </c>
      <c r="C459">
        <v>32953584</v>
      </c>
      <c r="D459">
        <v>25847946</v>
      </c>
      <c r="E459">
        <v>114</v>
      </c>
      <c r="F459">
        <v>1</v>
      </c>
      <c r="G459">
        <v>1</v>
      </c>
      <c r="H459">
        <v>1</v>
      </c>
      <c r="I459" t="s">
        <v>849</v>
      </c>
      <c r="J459" t="s">
        <v>3</v>
      </c>
      <c r="K459" t="s">
        <v>850</v>
      </c>
      <c r="L459">
        <v>1191</v>
      </c>
      <c r="N459">
        <v>1013</v>
      </c>
      <c r="O459" t="s">
        <v>848</v>
      </c>
      <c r="P459" t="s">
        <v>848</v>
      </c>
      <c r="Q459">
        <v>1</v>
      </c>
      <c r="X459">
        <v>0.08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1</v>
      </c>
      <c r="AE459">
        <v>2</v>
      </c>
      <c r="AF459" t="s">
        <v>3</v>
      </c>
      <c r="AG459">
        <v>0.08</v>
      </c>
      <c r="AH459">
        <v>2</v>
      </c>
      <c r="AI459">
        <v>32953586</v>
      </c>
      <c r="AJ459">
        <v>459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</row>
    <row r="460" spans="1:44" x14ac:dyDescent="0.2">
      <c r="A460">
        <f>ROW(Source!A682)</f>
        <v>682</v>
      </c>
      <c r="B460">
        <v>32953590</v>
      </c>
      <c r="C460">
        <v>32953584</v>
      </c>
      <c r="D460">
        <v>31966102</v>
      </c>
      <c r="E460">
        <v>1</v>
      </c>
      <c r="F460">
        <v>1</v>
      </c>
      <c r="G460">
        <v>1</v>
      </c>
      <c r="H460">
        <v>2</v>
      </c>
      <c r="I460" t="s">
        <v>851</v>
      </c>
      <c r="J460" t="s">
        <v>852</v>
      </c>
      <c r="K460" t="s">
        <v>853</v>
      </c>
      <c r="L460">
        <v>1368</v>
      </c>
      <c r="N460">
        <v>1011</v>
      </c>
      <c r="O460" t="s">
        <v>854</v>
      </c>
      <c r="P460" t="s">
        <v>854</v>
      </c>
      <c r="Q460">
        <v>1</v>
      </c>
      <c r="X460">
        <v>0.08</v>
      </c>
      <c r="Y460">
        <v>0</v>
      </c>
      <c r="Z460">
        <v>37.32</v>
      </c>
      <c r="AA460">
        <v>446.68</v>
      </c>
      <c r="AB460">
        <v>0</v>
      </c>
      <c r="AC460">
        <v>0</v>
      </c>
      <c r="AD460">
        <v>1</v>
      </c>
      <c r="AE460">
        <v>0</v>
      </c>
      <c r="AF460" t="s">
        <v>3</v>
      </c>
      <c r="AG460">
        <v>0.08</v>
      </c>
      <c r="AH460">
        <v>2</v>
      </c>
      <c r="AI460">
        <v>32953587</v>
      </c>
      <c r="AJ460">
        <v>460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</row>
    <row r="461" spans="1:44" x14ac:dyDescent="0.2">
      <c r="A461">
        <f>ROW(Source!A683)</f>
        <v>683</v>
      </c>
      <c r="B461">
        <v>32953597</v>
      </c>
      <c r="C461">
        <v>32953591</v>
      </c>
      <c r="D461">
        <v>31838544</v>
      </c>
      <c r="E461">
        <v>114</v>
      </c>
      <c r="F461">
        <v>1</v>
      </c>
      <c r="G461">
        <v>1</v>
      </c>
      <c r="H461">
        <v>1</v>
      </c>
      <c r="I461" t="s">
        <v>1013</v>
      </c>
      <c r="J461" t="s">
        <v>3</v>
      </c>
      <c r="K461" t="s">
        <v>1014</v>
      </c>
      <c r="L461">
        <v>1369</v>
      </c>
      <c r="N461">
        <v>1013</v>
      </c>
      <c r="O461" t="s">
        <v>1015</v>
      </c>
      <c r="P461" t="s">
        <v>1015</v>
      </c>
      <c r="Q461">
        <v>1</v>
      </c>
      <c r="X461">
        <v>0.41</v>
      </c>
      <c r="Y461">
        <v>0</v>
      </c>
      <c r="Z461">
        <v>0</v>
      </c>
      <c r="AA461">
        <v>0</v>
      </c>
      <c r="AB461">
        <v>375.36</v>
      </c>
      <c r="AC461">
        <v>0</v>
      </c>
      <c r="AD461">
        <v>1</v>
      </c>
      <c r="AE461">
        <v>1</v>
      </c>
      <c r="AF461" t="s">
        <v>3</v>
      </c>
      <c r="AG461">
        <v>0.41</v>
      </c>
      <c r="AH461">
        <v>2</v>
      </c>
      <c r="AI461">
        <v>32953592</v>
      </c>
      <c r="AJ461">
        <v>461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</row>
    <row r="462" spans="1:44" x14ac:dyDescent="0.2">
      <c r="A462">
        <f>ROW(Source!A683)</f>
        <v>683</v>
      </c>
      <c r="B462">
        <v>32953598</v>
      </c>
      <c r="C462">
        <v>32953591</v>
      </c>
      <c r="D462">
        <v>31838554</v>
      </c>
      <c r="E462">
        <v>114</v>
      </c>
      <c r="F462">
        <v>1</v>
      </c>
      <c r="G462">
        <v>1</v>
      </c>
      <c r="H462">
        <v>1</v>
      </c>
      <c r="I462" t="s">
        <v>1016</v>
      </c>
      <c r="J462" t="s">
        <v>3</v>
      </c>
      <c r="K462" t="s">
        <v>1017</v>
      </c>
      <c r="L462">
        <v>1369</v>
      </c>
      <c r="N462">
        <v>1013</v>
      </c>
      <c r="O462" t="s">
        <v>1015</v>
      </c>
      <c r="P462" t="s">
        <v>1015</v>
      </c>
      <c r="Q462">
        <v>1</v>
      </c>
      <c r="X462">
        <v>19.16</v>
      </c>
      <c r="Y462">
        <v>0</v>
      </c>
      <c r="Z462">
        <v>0</v>
      </c>
      <c r="AA462">
        <v>0</v>
      </c>
      <c r="AB462">
        <v>502.98</v>
      </c>
      <c r="AC462">
        <v>0</v>
      </c>
      <c r="AD462">
        <v>1</v>
      </c>
      <c r="AE462">
        <v>1</v>
      </c>
      <c r="AF462" t="s">
        <v>3</v>
      </c>
      <c r="AG462">
        <v>19.16</v>
      </c>
      <c r="AH462">
        <v>2</v>
      </c>
      <c r="AI462">
        <v>32953593</v>
      </c>
      <c r="AJ462">
        <v>462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</row>
    <row r="463" spans="1:44" x14ac:dyDescent="0.2">
      <c r="A463">
        <f>ROW(Source!A683)</f>
        <v>683</v>
      </c>
      <c r="B463">
        <v>32953599</v>
      </c>
      <c r="C463">
        <v>32953591</v>
      </c>
      <c r="D463">
        <v>25847946</v>
      </c>
      <c r="E463">
        <v>114</v>
      </c>
      <c r="F463">
        <v>1</v>
      </c>
      <c r="G463">
        <v>1</v>
      </c>
      <c r="H463">
        <v>1</v>
      </c>
      <c r="I463" t="s">
        <v>849</v>
      </c>
      <c r="J463" t="s">
        <v>3</v>
      </c>
      <c r="K463" t="s">
        <v>850</v>
      </c>
      <c r="L463">
        <v>1191</v>
      </c>
      <c r="N463">
        <v>1013</v>
      </c>
      <c r="O463" t="s">
        <v>848</v>
      </c>
      <c r="P463" t="s">
        <v>848</v>
      </c>
      <c r="Q463">
        <v>1</v>
      </c>
      <c r="X463">
        <v>0.28000000000000003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1</v>
      </c>
      <c r="AE463">
        <v>2</v>
      </c>
      <c r="AF463" t="s">
        <v>3</v>
      </c>
      <c r="AG463">
        <v>0.28000000000000003</v>
      </c>
      <c r="AH463">
        <v>2</v>
      </c>
      <c r="AI463">
        <v>32953594</v>
      </c>
      <c r="AJ463">
        <v>463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</row>
    <row r="464" spans="1:44" x14ac:dyDescent="0.2">
      <c r="A464">
        <f>ROW(Source!A683)</f>
        <v>683</v>
      </c>
      <c r="B464">
        <v>32953600</v>
      </c>
      <c r="C464">
        <v>32953591</v>
      </c>
      <c r="D464">
        <v>31966811</v>
      </c>
      <c r="E464">
        <v>1</v>
      </c>
      <c r="F464">
        <v>1</v>
      </c>
      <c r="G464">
        <v>1</v>
      </c>
      <c r="H464">
        <v>2</v>
      </c>
      <c r="I464" t="s">
        <v>858</v>
      </c>
      <c r="J464" t="s">
        <v>859</v>
      </c>
      <c r="K464" t="s">
        <v>860</v>
      </c>
      <c r="L464">
        <v>1368</v>
      </c>
      <c r="N464">
        <v>1011</v>
      </c>
      <c r="O464" t="s">
        <v>854</v>
      </c>
      <c r="P464" t="s">
        <v>854</v>
      </c>
      <c r="Q464">
        <v>1</v>
      </c>
      <c r="X464">
        <v>0.28000000000000003</v>
      </c>
      <c r="Y464">
        <v>0</v>
      </c>
      <c r="Z464">
        <v>605.36</v>
      </c>
      <c r="AA464">
        <v>502.98</v>
      </c>
      <c r="AB464">
        <v>0</v>
      </c>
      <c r="AC464">
        <v>0</v>
      </c>
      <c r="AD464">
        <v>1</v>
      </c>
      <c r="AE464">
        <v>0</v>
      </c>
      <c r="AF464" t="s">
        <v>3</v>
      </c>
      <c r="AG464">
        <v>0.28000000000000003</v>
      </c>
      <c r="AH464">
        <v>2</v>
      </c>
      <c r="AI464">
        <v>32953595</v>
      </c>
      <c r="AJ464">
        <v>464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</row>
    <row r="465" spans="1:44" x14ac:dyDescent="0.2">
      <c r="A465">
        <f>ROW(Source!A683)</f>
        <v>683</v>
      </c>
      <c r="B465">
        <v>32953601</v>
      </c>
      <c r="C465">
        <v>32953591</v>
      </c>
      <c r="D465">
        <v>31844297</v>
      </c>
      <c r="E465">
        <v>114</v>
      </c>
      <c r="F465">
        <v>1</v>
      </c>
      <c r="G465">
        <v>1</v>
      </c>
      <c r="H465">
        <v>3</v>
      </c>
      <c r="I465" t="s">
        <v>617</v>
      </c>
      <c r="J465" t="s">
        <v>3</v>
      </c>
      <c r="K465" t="s">
        <v>618</v>
      </c>
      <c r="L465">
        <v>3277935</v>
      </c>
      <c r="N465">
        <v>1013</v>
      </c>
      <c r="O465" t="s">
        <v>619</v>
      </c>
      <c r="P465" t="s">
        <v>619</v>
      </c>
      <c r="Q465">
        <v>1</v>
      </c>
      <c r="X465">
        <v>2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 t="s">
        <v>3</v>
      </c>
      <c r="AG465">
        <v>2</v>
      </c>
      <c r="AH465">
        <v>2</v>
      </c>
      <c r="AI465">
        <v>32953596</v>
      </c>
      <c r="AJ465">
        <v>465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</row>
    <row r="466" spans="1:44" x14ac:dyDescent="0.2">
      <c r="A466">
        <f>ROW(Source!A721)</f>
        <v>721</v>
      </c>
      <c r="B466">
        <v>32953481</v>
      </c>
      <c r="C466">
        <v>32953476</v>
      </c>
      <c r="D466">
        <v>25847992</v>
      </c>
      <c r="E466">
        <v>112</v>
      </c>
      <c r="F466">
        <v>1</v>
      </c>
      <c r="G466">
        <v>1</v>
      </c>
      <c r="H466">
        <v>1</v>
      </c>
      <c r="I466" t="s">
        <v>856</v>
      </c>
      <c r="J466" t="s">
        <v>3</v>
      </c>
      <c r="K466" t="s">
        <v>857</v>
      </c>
      <c r="L466">
        <v>1191</v>
      </c>
      <c r="N466">
        <v>1013</v>
      </c>
      <c r="O466" t="s">
        <v>848</v>
      </c>
      <c r="P466" t="s">
        <v>848</v>
      </c>
      <c r="Q466">
        <v>1</v>
      </c>
      <c r="X466">
        <v>69.87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1</v>
      </c>
      <c r="AE466">
        <v>1</v>
      </c>
      <c r="AF466" t="s">
        <v>3</v>
      </c>
      <c r="AG466">
        <v>69.87</v>
      </c>
      <c r="AH466">
        <v>2</v>
      </c>
      <c r="AI466">
        <v>32953477</v>
      </c>
      <c r="AJ466">
        <v>466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</row>
    <row r="467" spans="1:44" x14ac:dyDescent="0.2">
      <c r="A467">
        <f>ROW(Source!A721)</f>
        <v>721</v>
      </c>
      <c r="B467">
        <v>32953482</v>
      </c>
      <c r="C467">
        <v>32953476</v>
      </c>
      <c r="D467">
        <v>25847946</v>
      </c>
      <c r="E467">
        <v>112</v>
      </c>
      <c r="F467">
        <v>1</v>
      </c>
      <c r="G467">
        <v>1</v>
      </c>
      <c r="H467">
        <v>1</v>
      </c>
      <c r="I467" t="s">
        <v>849</v>
      </c>
      <c r="J467" t="s">
        <v>3</v>
      </c>
      <c r="K467" t="s">
        <v>850</v>
      </c>
      <c r="L467">
        <v>1191</v>
      </c>
      <c r="N467">
        <v>1013</v>
      </c>
      <c r="O467" t="s">
        <v>848</v>
      </c>
      <c r="P467" t="s">
        <v>848</v>
      </c>
      <c r="Q467">
        <v>1</v>
      </c>
      <c r="X467">
        <v>1.44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1</v>
      </c>
      <c r="AE467">
        <v>2</v>
      </c>
      <c r="AF467" t="s">
        <v>3</v>
      </c>
      <c r="AG467">
        <v>1.44</v>
      </c>
      <c r="AH467">
        <v>2</v>
      </c>
      <c r="AI467">
        <v>32953478</v>
      </c>
      <c r="AJ467">
        <v>467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</row>
    <row r="468" spans="1:44" x14ac:dyDescent="0.2">
      <c r="A468">
        <f>ROW(Source!A721)</f>
        <v>721</v>
      </c>
      <c r="B468">
        <v>32953483</v>
      </c>
      <c r="C468">
        <v>32953476</v>
      </c>
      <c r="D468">
        <v>30529126</v>
      </c>
      <c r="E468">
        <v>1</v>
      </c>
      <c r="F468">
        <v>1</v>
      </c>
      <c r="G468">
        <v>1</v>
      </c>
      <c r="H468">
        <v>2</v>
      </c>
      <c r="I468" t="s">
        <v>851</v>
      </c>
      <c r="J468" t="s">
        <v>852</v>
      </c>
      <c r="K468" t="s">
        <v>853</v>
      </c>
      <c r="L468">
        <v>1368</v>
      </c>
      <c r="N468">
        <v>1011</v>
      </c>
      <c r="O468" t="s">
        <v>854</v>
      </c>
      <c r="P468" t="s">
        <v>854</v>
      </c>
      <c r="Q468">
        <v>1</v>
      </c>
      <c r="X468">
        <v>1.44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1</v>
      </c>
      <c r="AE468">
        <v>0</v>
      </c>
      <c r="AF468" t="s">
        <v>3</v>
      </c>
      <c r="AG468">
        <v>1.44</v>
      </c>
      <c r="AH468">
        <v>2</v>
      </c>
      <c r="AI468">
        <v>32953479</v>
      </c>
      <c r="AJ468">
        <v>468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</row>
    <row r="469" spans="1:44" x14ac:dyDescent="0.2">
      <c r="A469">
        <f>ROW(Source!A721)</f>
        <v>721</v>
      </c>
      <c r="B469">
        <v>32953484</v>
      </c>
      <c r="C469">
        <v>32953476</v>
      </c>
      <c r="D469">
        <v>30416750</v>
      </c>
      <c r="E469">
        <v>112</v>
      </c>
      <c r="F469">
        <v>1</v>
      </c>
      <c r="G469">
        <v>1</v>
      </c>
      <c r="H469">
        <v>3</v>
      </c>
      <c r="I469" t="s">
        <v>31</v>
      </c>
      <c r="J469" t="s">
        <v>3</v>
      </c>
      <c r="K469" t="s">
        <v>32</v>
      </c>
      <c r="L469">
        <v>1348</v>
      </c>
      <c r="N469">
        <v>1009</v>
      </c>
      <c r="O469" t="s">
        <v>33</v>
      </c>
      <c r="P469" t="s">
        <v>33</v>
      </c>
      <c r="Q469">
        <v>1000</v>
      </c>
      <c r="X469">
        <v>5.2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 t="s">
        <v>3</v>
      </c>
      <c r="AG469">
        <v>5.2</v>
      </c>
      <c r="AH469">
        <v>2</v>
      </c>
      <c r="AI469">
        <v>32953480</v>
      </c>
      <c r="AJ469">
        <v>469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</row>
    <row r="470" spans="1:44" x14ac:dyDescent="0.2">
      <c r="A470">
        <f>ROW(Source!A723)</f>
        <v>723</v>
      </c>
      <c r="B470">
        <v>32953493</v>
      </c>
      <c r="C470">
        <v>32953486</v>
      </c>
      <c r="D470">
        <v>25847977</v>
      </c>
      <c r="E470">
        <v>112</v>
      </c>
      <c r="F470">
        <v>1</v>
      </c>
      <c r="G470">
        <v>1</v>
      </c>
      <c r="H470">
        <v>1</v>
      </c>
      <c r="I470" t="s">
        <v>1003</v>
      </c>
      <c r="J470" t="s">
        <v>3</v>
      </c>
      <c r="K470" t="s">
        <v>1004</v>
      </c>
      <c r="L470">
        <v>1191</v>
      </c>
      <c r="N470">
        <v>1013</v>
      </c>
      <c r="O470" t="s">
        <v>848</v>
      </c>
      <c r="P470" t="s">
        <v>848</v>
      </c>
      <c r="Q470">
        <v>1</v>
      </c>
      <c r="X470">
        <v>35.6</v>
      </c>
      <c r="Y470">
        <v>0</v>
      </c>
      <c r="Z470">
        <v>0</v>
      </c>
      <c r="AA470">
        <v>0</v>
      </c>
      <c r="AB470">
        <v>416.65</v>
      </c>
      <c r="AC470">
        <v>0</v>
      </c>
      <c r="AD470">
        <v>1</v>
      </c>
      <c r="AE470">
        <v>1</v>
      </c>
      <c r="AF470" t="s">
        <v>521</v>
      </c>
      <c r="AG470">
        <v>40.94</v>
      </c>
      <c r="AH470">
        <v>2</v>
      </c>
      <c r="AI470">
        <v>32953487</v>
      </c>
      <c r="AJ470">
        <v>470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</row>
    <row r="471" spans="1:44" x14ac:dyDescent="0.2">
      <c r="A471">
        <f>ROW(Source!A723)</f>
        <v>723</v>
      </c>
      <c r="B471">
        <v>32953494</v>
      </c>
      <c r="C471">
        <v>32953486</v>
      </c>
      <c r="D471">
        <v>25847946</v>
      </c>
      <c r="E471">
        <v>112</v>
      </c>
      <c r="F471">
        <v>1</v>
      </c>
      <c r="G471">
        <v>1</v>
      </c>
      <c r="H471">
        <v>1</v>
      </c>
      <c r="I471" t="s">
        <v>849</v>
      </c>
      <c r="J471" t="s">
        <v>3</v>
      </c>
      <c r="K471" t="s">
        <v>850</v>
      </c>
      <c r="L471">
        <v>1191</v>
      </c>
      <c r="N471">
        <v>1013</v>
      </c>
      <c r="O471" t="s">
        <v>848</v>
      </c>
      <c r="P471" t="s">
        <v>848</v>
      </c>
      <c r="Q471">
        <v>1</v>
      </c>
      <c r="X471">
        <v>1.27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1</v>
      </c>
      <c r="AE471">
        <v>2</v>
      </c>
      <c r="AF471" t="s">
        <v>520</v>
      </c>
      <c r="AG471">
        <v>1.5874999999999999</v>
      </c>
      <c r="AH471">
        <v>2</v>
      </c>
      <c r="AI471">
        <v>32953488</v>
      </c>
      <c r="AJ471">
        <v>471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</row>
    <row r="472" spans="1:44" x14ac:dyDescent="0.2">
      <c r="A472">
        <f>ROW(Source!A723)</f>
        <v>723</v>
      </c>
      <c r="B472">
        <v>32953495</v>
      </c>
      <c r="C472">
        <v>32953486</v>
      </c>
      <c r="D472">
        <v>30529126</v>
      </c>
      <c r="E472">
        <v>1</v>
      </c>
      <c r="F472">
        <v>1</v>
      </c>
      <c r="G472">
        <v>1</v>
      </c>
      <c r="H472">
        <v>2</v>
      </c>
      <c r="I472" t="s">
        <v>851</v>
      </c>
      <c r="J472" t="s">
        <v>852</v>
      </c>
      <c r="K472" t="s">
        <v>853</v>
      </c>
      <c r="L472">
        <v>1368</v>
      </c>
      <c r="N472">
        <v>1011</v>
      </c>
      <c r="O472" t="s">
        <v>854</v>
      </c>
      <c r="P472" t="s">
        <v>854</v>
      </c>
      <c r="Q472">
        <v>1</v>
      </c>
      <c r="X472">
        <v>1.27</v>
      </c>
      <c r="Y472">
        <v>0</v>
      </c>
      <c r="Z472">
        <v>37.32</v>
      </c>
      <c r="AA472">
        <v>446.68</v>
      </c>
      <c r="AB472">
        <v>0</v>
      </c>
      <c r="AC472">
        <v>0</v>
      </c>
      <c r="AD472">
        <v>1</v>
      </c>
      <c r="AE472">
        <v>0</v>
      </c>
      <c r="AF472" t="s">
        <v>520</v>
      </c>
      <c r="AG472">
        <v>1.5874999999999999</v>
      </c>
      <c r="AH472">
        <v>2</v>
      </c>
      <c r="AI472">
        <v>32953489</v>
      </c>
      <c r="AJ472">
        <v>472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</row>
    <row r="473" spans="1:44" x14ac:dyDescent="0.2">
      <c r="A473">
        <f>ROW(Source!A723)</f>
        <v>723</v>
      </c>
      <c r="B473">
        <v>32953496</v>
      </c>
      <c r="C473">
        <v>32953486</v>
      </c>
      <c r="D473">
        <v>30529195</v>
      </c>
      <c r="E473">
        <v>1</v>
      </c>
      <c r="F473">
        <v>1</v>
      </c>
      <c r="G473">
        <v>1</v>
      </c>
      <c r="H473">
        <v>2</v>
      </c>
      <c r="I473" t="s">
        <v>1018</v>
      </c>
      <c r="J473" t="s">
        <v>1019</v>
      </c>
      <c r="K473" t="s">
        <v>1020</v>
      </c>
      <c r="L473">
        <v>1368</v>
      </c>
      <c r="N473">
        <v>1011</v>
      </c>
      <c r="O473" t="s">
        <v>854</v>
      </c>
      <c r="P473" t="s">
        <v>854</v>
      </c>
      <c r="Q473">
        <v>1</v>
      </c>
      <c r="X473">
        <v>7.82</v>
      </c>
      <c r="Y473">
        <v>0</v>
      </c>
      <c r="Z473">
        <v>8.5399999999999991</v>
      </c>
      <c r="AA473">
        <v>0</v>
      </c>
      <c r="AB473">
        <v>0</v>
      </c>
      <c r="AC473">
        <v>0</v>
      </c>
      <c r="AD473">
        <v>1</v>
      </c>
      <c r="AE473">
        <v>0</v>
      </c>
      <c r="AF473" t="s">
        <v>520</v>
      </c>
      <c r="AG473">
        <v>9.7750000000000004</v>
      </c>
      <c r="AH473">
        <v>2</v>
      </c>
      <c r="AI473">
        <v>32953490</v>
      </c>
      <c r="AJ473">
        <v>473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</row>
    <row r="474" spans="1:44" x14ac:dyDescent="0.2">
      <c r="A474">
        <f>ROW(Source!A723)</f>
        <v>723</v>
      </c>
      <c r="B474">
        <v>32953497</v>
      </c>
      <c r="C474">
        <v>32953486</v>
      </c>
      <c r="D474">
        <v>30481840</v>
      </c>
      <c r="E474">
        <v>1</v>
      </c>
      <c r="F474">
        <v>1</v>
      </c>
      <c r="G474">
        <v>1</v>
      </c>
      <c r="H474">
        <v>3</v>
      </c>
      <c r="I474" t="s">
        <v>951</v>
      </c>
      <c r="J474" t="s">
        <v>952</v>
      </c>
      <c r="K474" t="s">
        <v>953</v>
      </c>
      <c r="L474">
        <v>1339</v>
      </c>
      <c r="N474">
        <v>1007</v>
      </c>
      <c r="O474" t="s">
        <v>639</v>
      </c>
      <c r="P474" t="s">
        <v>639</v>
      </c>
      <c r="Q474">
        <v>1</v>
      </c>
      <c r="X474">
        <v>3.5</v>
      </c>
      <c r="Y474">
        <v>35.71</v>
      </c>
      <c r="Z474">
        <v>0</v>
      </c>
      <c r="AA474">
        <v>0</v>
      </c>
      <c r="AB474">
        <v>0</v>
      </c>
      <c r="AC474">
        <v>0</v>
      </c>
      <c r="AD474">
        <v>1</v>
      </c>
      <c r="AE474">
        <v>0</v>
      </c>
      <c r="AF474" t="s">
        <v>3</v>
      </c>
      <c r="AG474">
        <v>3.5</v>
      </c>
      <c r="AH474">
        <v>2</v>
      </c>
      <c r="AI474">
        <v>32953491</v>
      </c>
      <c r="AJ474">
        <v>474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</row>
    <row r="475" spans="1:44" x14ac:dyDescent="0.2">
      <c r="A475">
        <f>ROW(Source!A723)</f>
        <v>723</v>
      </c>
      <c r="B475">
        <v>32953498</v>
      </c>
      <c r="C475">
        <v>32953486</v>
      </c>
      <c r="D475">
        <v>30412260</v>
      </c>
      <c r="E475">
        <v>112</v>
      </c>
      <c r="F475">
        <v>1</v>
      </c>
      <c r="G475">
        <v>1</v>
      </c>
      <c r="H475">
        <v>3</v>
      </c>
      <c r="I475" t="s">
        <v>637</v>
      </c>
      <c r="J475" t="s">
        <v>3</v>
      </c>
      <c r="K475" t="s">
        <v>638</v>
      </c>
      <c r="L475">
        <v>1339</v>
      </c>
      <c r="N475">
        <v>1007</v>
      </c>
      <c r="O475" t="s">
        <v>639</v>
      </c>
      <c r="P475" t="s">
        <v>639</v>
      </c>
      <c r="Q475">
        <v>1</v>
      </c>
      <c r="X475">
        <v>2.04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 t="s">
        <v>3</v>
      </c>
      <c r="AG475">
        <v>2.04</v>
      </c>
      <c r="AH475">
        <v>2</v>
      </c>
      <c r="AI475">
        <v>32953492</v>
      </c>
      <c r="AJ475">
        <v>475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</row>
    <row r="476" spans="1:44" x14ac:dyDescent="0.2">
      <c r="A476">
        <f>ROW(Source!A726)</f>
        <v>726</v>
      </c>
      <c r="B476">
        <v>32953507</v>
      </c>
      <c r="C476">
        <v>32953501</v>
      </c>
      <c r="D476">
        <v>25847977</v>
      </c>
      <c r="E476">
        <v>112</v>
      </c>
      <c r="F476">
        <v>1</v>
      </c>
      <c r="G476">
        <v>1</v>
      </c>
      <c r="H476">
        <v>1</v>
      </c>
      <c r="I476" t="s">
        <v>1003</v>
      </c>
      <c r="J476" t="s">
        <v>3</v>
      </c>
      <c r="K476" t="s">
        <v>1004</v>
      </c>
      <c r="L476">
        <v>1191</v>
      </c>
      <c r="N476">
        <v>1013</v>
      </c>
      <c r="O476" t="s">
        <v>848</v>
      </c>
      <c r="P476" t="s">
        <v>848</v>
      </c>
      <c r="Q476">
        <v>1</v>
      </c>
      <c r="X476">
        <v>0.44</v>
      </c>
      <c r="Y476">
        <v>0</v>
      </c>
      <c r="Z476">
        <v>0</v>
      </c>
      <c r="AA476">
        <v>0</v>
      </c>
      <c r="AB476">
        <v>416.65</v>
      </c>
      <c r="AC476">
        <v>0</v>
      </c>
      <c r="AD476">
        <v>1</v>
      </c>
      <c r="AE476">
        <v>1</v>
      </c>
      <c r="AF476" t="s">
        <v>650</v>
      </c>
      <c r="AG476">
        <v>8.0960000000000001</v>
      </c>
      <c r="AH476">
        <v>2</v>
      </c>
      <c r="AI476">
        <v>32953502</v>
      </c>
      <c r="AJ476">
        <v>476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</row>
    <row r="477" spans="1:44" x14ac:dyDescent="0.2">
      <c r="A477">
        <f>ROW(Source!A726)</f>
        <v>726</v>
      </c>
      <c r="B477">
        <v>32953508</v>
      </c>
      <c r="C477">
        <v>32953501</v>
      </c>
      <c r="D477">
        <v>25847946</v>
      </c>
      <c r="E477">
        <v>112</v>
      </c>
      <c r="F477">
        <v>1</v>
      </c>
      <c r="G477">
        <v>1</v>
      </c>
      <c r="H477">
        <v>1</v>
      </c>
      <c r="I477" t="s">
        <v>849</v>
      </c>
      <c r="J477" t="s">
        <v>3</v>
      </c>
      <c r="K477" t="s">
        <v>850</v>
      </c>
      <c r="L477">
        <v>1191</v>
      </c>
      <c r="N477">
        <v>1013</v>
      </c>
      <c r="O477" t="s">
        <v>848</v>
      </c>
      <c r="P477" t="s">
        <v>848</v>
      </c>
      <c r="Q477">
        <v>1</v>
      </c>
      <c r="X477">
        <v>0.21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1</v>
      </c>
      <c r="AE477">
        <v>2</v>
      </c>
      <c r="AF477" t="s">
        <v>649</v>
      </c>
      <c r="AG477">
        <v>4.2</v>
      </c>
      <c r="AH477">
        <v>2</v>
      </c>
      <c r="AI477">
        <v>32953503</v>
      </c>
      <c r="AJ477">
        <v>477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</row>
    <row r="478" spans="1:44" x14ac:dyDescent="0.2">
      <c r="A478">
        <f>ROW(Source!A726)</f>
        <v>726</v>
      </c>
      <c r="B478">
        <v>32953509</v>
      </c>
      <c r="C478">
        <v>32953501</v>
      </c>
      <c r="D478">
        <v>30529126</v>
      </c>
      <c r="E478">
        <v>1</v>
      </c>
      <c r="F478">
        <v>1</v>
      </c>
      <c r="G478">
        <v>1</v>
      </c>
      <c r="H478">
        <v>2</v>
      </c>
      <c r="I478" t="s">
        <v>851</v>
      </c>
      <c r="J478" t="s">
        <v>852</v>
      </c>
      <c r="K478" t="s">
        <v>853</v>
      </c>
      <c r="L478">
        <v>1368</v>
      </c>
      <c r="N478">
        <v>1011</v>
      </c>
      <c r="O478" t="s">
        <v>854</v>
      </c>
      <c r="P478" t="s">
        <v>854</v>
      </c>
      <c r="Q478">
        <v>1</v>
      </c>
      <c r="X478">
        <v>0.21</v>
      </c>
      <c r="Y478">
        <v>0</v>
      </c>
      <c r="Z478">
        <v>37.32</v>
      </c>
      <c r="AA478">
        <v>446.68</v>
      </c>
      <c r="AB478">
        <v>0</v>
      </c>
      <c r="AC478">
        <v>0</v>
      </c>
      <c r="AD478">
        <v>1</v>
      </c>
      <c r="AE478">
        <v>0</v>
      </c>
      <c r="AF478" t="s">
        <v>649</v>
      </c>
      <c r="AG478">
        <v>4.2</v>
      </c>
      <c r="AH478">
        <v>2</v>
      </c>
      <c r="AI478">
        <v>32953504</v>
      </c>
      <c r="AJ478">
        <v>478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</row>
    <row r="479" spans="1:44" x14ac:dyDescent="0.2">
      <c r="A479">
        <f>ROW(Source!A726)</f>
        <v>726</v>
      </c>
      <c r="B479">
        <v>32953510</v>
      </c>
      <c r="C479">
        <v>32953501</v>
      </c>
      <c r="D479">
        <v>30529195</v>
      </c>
      <c r="E479">
        <v>1</v>
      </c>
      <c r="F479">
        <v>1</v>
      </c>
      <c r="G479">
        <v>1</v>
      </c>
      <c r="H479">
        <v>2</v>
      </c>
      <c r="I479" t="s">
        <v>1018</v>
      </c>
      <c r="J479" t="s">
        <v>1019</v>
      </c>
      <c r="K479" t="s">
        <v>1020</v>
      </c>
      <c r="L479">
        <v>1368</v>
      </c>
      <c r="N479">
        <v>1011</v>
      </c>
      <c r="O479" t="s">
        <v>854</v>
      </c>
      <c r="P479" t="s">
        <v>854</v>
      </c>
      <c r="Q479">
        <v>1</v>
      </c>
      <c r="X479">
        <v>2</v>
      </c>
      <c r="Y479">
        <v>0</v>
      </c>
      <c r="Z479">
        <v>8.5399999999999991</v>
      </c>
      <c r="AA479">
        <v>0</v>
      </c>
      <c r="AB479">
        <v>0</v>
      </c>
      <c r="AC479">
        <v>0</v>
      </c>
      <c r="AD479">
        <v>1</v>
      </c>
      <c r="AE479">
        <v>0</v>
      </c>
      <c r="AF479" t="s">
        <v>649</v>
      </c>
      <c r="AG479">
        <v>40</v>
      </c>
      <c r="AH479">
        <v>2</v>
      </c>
      <c r="AI479">
        <v>32953505</v>
      </c>
      <c r="AJ479">
        <v>479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</row>
    <row r="480" spans="1:44" x14ac:dyDescent="0.2">
      <c r="A480">
        <f>ROW(Source!A726)</f>
        <v>726</v>
      </c>
      <c r="B480">
        <v>32953511</v>
      </c>
      <c r="C480">
        <v>32953501</v>
      </c>
      <c r="D480">
        <v>30412260</v>
      </c>
      <c r="E480">
        <v>112</v>
      </c>
      <c r="F480">
        <v>1</v>
      </c>
      <c r="G480">
        <v>1</v>
      </c>
      <c r="H480">
        <v>3</v>
      </c>
      <c r="I480" t="s">
        <v>637</v>
      </c>
      <c r="J480" t="s">
        <v>3</v>
      </c>
      <c r="K480" t="s">
        <v>638</v>
      </c>
      <c r="L480">
        <v>1339</v>
      </c>
      <c r="N480">
        <v>1007</v>
      </c>
      <c r="O480" t="s">
        <v>639</v>
      </c>
      <c r="P480" t="s">
        <v>639</v>
      </c>
      <c r="Q480">
        <v>1</v>
      </c>
      <c r="X480">
        <v>0.51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 t="s">
        <v>648</v>
      </c>
      <c r="AG480">
        <v>8.16</v>
      </c>
      <c r="AH480">
        <v>2</v>
      </c>
      <c r="AI480">
        <v>32953506</v>
      </c>
      <c r="AJ480">
        <v>480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</row>
    <row r="481" spans="1:44" x14ac:dyDescent="0.2">
      <c r="A481">
        <f>ROW(Source!A729)</f>
        <v>729</v>
      </c>
      <c r="B481">
        <v>32953526</v>
      </c>
      <c r="C481">
        <v>32953514</v>
      </c>
      <c r="D481">
        <v>25847996</v>
      </c>
      <c r="E481">
        <v>112</v>
      </c>
      <c r="F481">
        <v>1</v>
      </c>
      <c r="G481">
        <v>1</v>
      </c>
      <c r="H481">
        <v>1</v>
      </c>
      <c r="I481" t="s">
        <v>883</v>
      </c>
      <c r="J481" t="s">
        <v>3</v>
      </c>
      <c r="K481" t="s">
        <v>884</v>
      </c>
      <c r="L481">
        <v>1191</v>
      </c>
      <c r="N481">
        <v>1013</v>
      </c>
      <c r="O481" t="s">
        <v>848</v>
      </c>
      <c r="P481" t="s">
        <v>848</v>
      </c>
      <c r="Q481">
        <v>1</v>
      </c>
      <c r="X481">
        <v>119.78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1</v>
      </c>
      <c r="AE481">
        <v>1</v>
      </c>
      <c r="AF481" t="s">
        <v>521</v>
      </c>
      <c r="AG481">
        <v>137.74699999999999</v>
      </c>
      <c r="AH481">
        <v>2</v>
      </c>
      <c r="AI481">
        <v>32953515</v>
      </c>
      <c r="AJ481">
        <v>481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</row>
    <row r="482" spans="1:44" x14ac:dyDescent="0.2">
      <c r="A482">
        <f>ROW(Source!A729)</f>
        <v>729</v>
      </c>
      <c r="B482">
        <v>32953527</v>
      </c>
      <c r="C482">
        <v>32953514</v>
      </c>
      <c r="D482">
        <v>25847946</v>
      </c>
      <c r="E482">
        <v>112</v>
      </c>
      <c r="F482">
        <v>1</v>
      </c>
      <c r="G482">
        <v>1</v>
      </c>
      <c r="H482">
        <v>1</v>
      </c>
      <c r="I482" t="s">
        <v>849</v>
      </c>
      <c r="J482" t="s">
        <v>3</v>
      </c>
      <c r="K482" t="s">
        <v>850</v>
      </c>
      <c r="L482">
        <v>1191</v>
      </c>
      <c r="N482">
        <v>1013</v>
      </c>
      <c r="O482" t="s">
        <v>848</v>
      </c>
      <c r="P482" t="s">
        <v>848</v>
      </c>
      <c r="Q482">
        <v>1</v>
      </c>
      <c r="X482">
        <v>4.5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1</v>
      </c>
      <c r="AE482">
        <v>2</v>
      </c>
      <c r="AF482" t="s">
        <v>520</v>
      </c>
      <c r="AG482">
        <v>5.625</v>
      </c>
      <c r="AH482">
        <v>2</v>
      </c>
      <c r="AI482">
        <v>32953516</v>
      </c>
      <c r="AJ482">
        <v>482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</row>
    <row r="483" spans="1:44" x14ac:dyDescent="0.2">
      <c r="A483">
        <f>ROW(Source!A729)</f>
        <v>729</v>
      </c>
      <c r="B483">
        <v>32953528</v>
      </c>
      <c r="C483">
        <v>32953514</v>
      </c>
      <c r="D483">
        <v>30529096</v>
      </c>
      <c r="E483">
        <v>1</v>
      </c>
      <c r="F483">
        <v>1</v>
      </c>
      <c r="G483">
        <v>1</v>
      </c>
      <c r="H483">
        <v>2</v>
      </c>
      <c r="I483" t="s">
        <v>944</v>
      </c>
      <c r="J483" t="s">
        <v>945</v>
      </c>
      <c r="K483" t="s">
        <v>946</v>
      </c>
      <c r="L483">
        <v>1368</v>
      </c>
      <c r="N483">
        <v>1011</v>
      </c>
      <c r="O483" t="s">
        <v>854</v>
      </c>
      <c r="P483" t="s">
        <v>854</v>
      </c>
      <c r="Q483">
        <v>1</v>
      </c>
      <c r="X483">
        <v>0.36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1</v>
      </c>
      <c r="AE483">
        <v>0</v>
      </c>
      <c r="AF483" t="s">
        <v>520</v>
      </c>
      <c r="AG483">
        <v>0.44999999999999996</v>
      </c>
      <c r="AH483">
        <v>2</v>
      </c>
      <c r="AI483">
        <v>32953517</v>
      </c>
      <c r="AJ483">
        <v>483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</row>
    <row r="484" spans="1:44" x14ac:dyDescent="0.2">
      <c r="A484">
        <f>ROW(Source!A729)</f>
        <v>729</v>
      </c>
      <c r="B484">
        <v>32953529</v>
      </c>
      <c r="C484">
        <v>32953514</v>
      </c>
      <c r="D484">
        <v>30529126</v>
      </c>
      <c r="E484">
        <v>1</v>
      </c>
      <c r="F484">
        <v>1</v>
      </c>
      <c r="G484">
        <v>1</v>
      </c>
      <c r="H484">
        <v>2</v>
      </c>
      <c r="I484" t="s">
        <v>851</v>
      </c>
      <c r="J484" t="s">
        <v>852</v>
      </c>
      <c r="K484" t="s">
        <v>853</v>
      </c>
      <c r="L484">
        <v>1368</v>
      </c>
      <c r="N484">
        <v>1011</v>
      </c>
      <c r="O484" t="s">
        <v>854</v>
      </c>
      <c r="P484" t="s">
        <v>854</v>
      </c>
      <c r="Q484">
        <v>1</v>
      </c>
      <c r="X484">
        <v>2.2999999999999998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1</v>
      </c>
      <c r="AE484">
        <v>0</v>
      </c>
      <c r="AF484" t="s">
        <v>520</v>
      </c>
      <c r="AG484">
        <v>2.875</v>
      </c>
      <c r="AH484">
        <v>2</v>
      </c>
      <c r="AI484">
        <v>32953518</v>
      </c>
      <c r="AJ484">
        <v>484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</row>
    <row r="485" spans="1:44" x14ac:dyDescent="0.2">
      <c r="A485">
        <f>ROW(Source!A729)</f>
        <v>729</v>
      </c>
      <c r="B485">
        <v>32953530</v>
      </c>
      <c r="C485">
        <v>32953514</v>
      </c>
      <c r="D485">
        <v>30529230</v>
      </c>
      <c r="E485">
        <v>1</v>
      </c>
      <c r="F485">
        <v>1</v>
      </c>
      <c r="G485">
        <v>1</v>
      </c>
      <c r="H485">
        <v>2</v>
      </c>
      <c r="I485" t="s">
        <v>948</v>
      </c>
      <c r="J485" t="s">
        <v>949</v>
      </c>
      <c r="K485" t="s">
        <v>950</v>
      </c>
      <c r="L485">
        <v>1368</v>
      </c>
      <c r="N485">
        <v>1011</v>
      </c>
      <c r="O485" t="s">
        <v>854</v>
      </c>
      <c r="P485" t="s">
        <v>854</v>
      </c>
      <c r="Q485">
        <v>1</v>
      </c>
      <c r="X485">
        <v>1.56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1</v>
      </c>
      <c r="AE485">
        <v>0</v>
      </c>
      <c r="AF485" t="s">
        <v>520</v>
      </c>
      <c r="AG485">
        <v>1.9500000000000002</v>
      </c>
      <c r="AH485">
        <v>2</v>
      </c>
      <c r="AI485">
        <v>32953519</v>
      </c>
      <c r="AJ485">
        <v>485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</row>
    <row r="486" spans="1:44" x14ac:dyDescent="0.2">
      <c r="A486">
        <f>ROW(Source!A729)</f>
        <v>729</v>
      </c>
      <c r="B486">
        <v>32953531</v>
      </c>
      <c r="C486">
        <v>32953514</v>
      </c>
      <c r="D486">
        <v>30529825</v>
      </c>
      <c r="E486">
        <v>1</v>
      </c>
      <c r="F486">
        <v>1</v>
      </c>
      <c r="G486">
        <v>1</v>
      </c>
      <c r="H486">
        <v>2</v>
      </c>
      <c r="I486" t="s">
        <v>858</v>
      </c>
      <c r="J486" t="s">
        <v>859</v>
      </c>
      <c r="K486" t="s">
        <v>860</v>
      </c>
      <c r="L486">
        <v>1368</v>
      </c>
      <c r="N486">
        <v>1011</v>
      </c>
      <c r="O486" t="s">
        <v>854</v>
      </c>
      <c r="P486" t="s">
        <v>854</v>
      </c>
      <c r="Q486">
        <v>1</v>
      </c>
      <c r="X486">
        <v>0.28000000000000003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1</v>
      </c>
      <c r="AE486">
        <v>0</v>
      </c>
      <c r="AF486" t="s">
        <v>520</v>
      </c>
      <c r="AG486">
        <v>0.35000000000000003</v>
      </c>
      <c r="AH486">
        <v>2</v>
      </c>
      <c r="AI486">
        <v>32953520</v>
      </c>
      <c r="AJ486">
        <v>486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</row>
    <row r="487" spans="1:44" x14ac:dyDescent="0.2">
      <c r="A487">
        <f>ROW(Source!A729)</f>
        <v>729</v>
      </c>
      <c r="B487">
        <v>32953532</v>
      </c>
      <c r="C487">
        <v>32953514</v>
      </c>
      <c r="D487">
        <v>30481840</v>
      </c>
      <c r="E487">
        <v>1</v>
      </c>
      <c r="F487">
        <v>1</v>
      </c>
      <c r="G487">
        <v>1</v>
      </c>
      <c r="H487">
        <v>3</v>
      </c>
      <c r="I487" t="s">
        <v>951</v>
      </c>
      <c r="J487" t="s">
        <v>952</v>
      </c>
      <c r="K487" t="s">
        <v>953</v>
      </c>
      <c r="L487">
        <v>1339</v>
      </c>
      <c r="N487">
        <v>1007</v>
      </c>
      <c r="O487" t="s">
        <v>639</v>
      </c>
      <c r="P487" t="s">
        <v>639</v>
      </c>
      <c r="Q487">
        <v>1</v>
      </c>
      <c r="X487">
        <v>0.1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1</v>
      </c>
      <c r="AE487">
        <v>0</v>
      </c>
      <c r="AF487" t="s">
        <v>3</v>
      </c>
      <c r="AG487">
        <v>0.1</v>
      </c>
      <c r="AH487">
        <v>2</v>
      </c>
      <c r="AI487">
        <v>32953521</v>
      </c>
      <c r="AJ487">
        <v>487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</row>
    <row r="488" spans="1:44" x14ac:dyDescent="0.2">
      <c r="A488">
        <f>ROW(Source!A729)</f>
        <v>729</v>
      </c>
      <c r="B488">
        <v>32953533</v>
      </c>
      <c r="C488">
        <v>32953514</v>
      </c>
      <c r="D488">
        <v>30484388</v>
      </c>
      <c r="E488">
        <v>1</v>
      </c>
      <c r="F488">
        <v>1</v>
      </c>
      <c r="G488">
        <v>1</v>
      </c>
      <c r="H488">
        <v>3</v>
      </c>
      <c r="I488" t="s">
        <v>877</v>
      </c>
      <c r="J488" t="s">
        <v>878</v>
      </c>
      <c r="K488" t="s">
        <v>879</v>
      </c>
      <c r="L488">
        <v>1346</v>
      </c>
      <c r="N488">
        <v>1009</v>
      </c>
      <c r="O488" t="s">
        <v>68</v>
      </c>
      <c r="P488" t="s">
        <v>68</v>
      </c>
      <c r="Q488">
        <v>1</v>
      </c>
      <c r="X488">
        <v>0.5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1</v>
      </c>
      <c r="AE488">
        <v>0</v>
      </c>
      <c r="AF488" t="s">
        <v>3</v>
      </c>
      <c r="AG488">
        <v>0.5</v>
      </c>
      <c r="AH488">
        <v>2</v>
      </c>
      <c r="AI488">
        <v>32953522</v>
      </c>
      <c r="AJ488">
        <v>488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</row>
    <row r="489" spans="1:44" x14ac:dyDescent="0.2">
      <c r="A489">
        <f>ROW(Source!A729)</f>
        <v>729</v>
      </c>
      <c r="B489">
        <v>32953534</v>
      </c>
      <c r="C489">
        <v>32953514</v>
      </c>
      <c r="D489">
        <v>30485465</v>
      </c>
      <c r="E489">
        <v>1</v>
      </c>
      <c r="F489">
        <v>1</v>
      </c>
      <c r="G489">
        <v>1</v>
      </c>
      <c r="H489">
        <v>3</v>
      </c>
      <c r="I489" t="s">
        <v>1021</v>
      </c>
      <c r="J489" t="s">
        <v>1022</v>
      </c>
      <c r="K489" t="s">
        <v>1023</v>
      </c>
      <c r="L489">
        <v>1348</v>
      </c>
      <c r="N489">
        <v>1009</v>
      </c>
      <c r="O489" t="s">
        <v>33</v>
      </c>
      <c r="P489" t="s">
        <v>33</v>
      </c>
      <c r="Q489">
        <v>1000</v>
      </c>
      <c r="X489">
        <v>0.05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1</v>
      </c>
      <c r="AE489">
        <v>0</v>
      </c>
      <c r="AF489" t="s">
        <v>3</v>
      </c>
      <c r="AG489">
        <v>0.05</v>
      </c>
      <c r="AH489">
        <v>2</v>
      </c>
      <c r="AI489">
        <v>32953523</v>
      </c>
      <c r="AJ489">
        <v>489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</row>
    <row r="490" spans="1:44" x14ac:dyDescent="0.2">
      <c r="A490">
        <f>ROW(Source!A729)</f>
        <v>729</v>
      </c>
      <c r="B490">
        <v>32953535</v>
      </c>
      <c r="C490">
        <v>32953514</v>
      </c>
      <c r="D490">
        <v>30487193</v>
      </c>
      <c r="E490">
        <v>1</v>
      </c>
      <c r="F490">
        <v>1</v>
      </c>
      <c r="G490">
        <v>1</v>
      </c>
      <c r="H490">
        <v>3</v>
      </c>
      <c r="I490" t="s">
        <v>1024</v>
      </c>
      <c r="J490" t="s">
        <v>1025</v>
      </c>
      <c r="K490" t="s">
        <v>1026</v>
      </c>
      <c r="L490">
        <v>1327</v>
      </c>
      <c r="N490">
        <v>1005</v>
      </c>
      <c r="O490" t="s">
        <v>64</v>
      </c>
      <c r="P490" t="s">
        <v>64</v>
      </c>
      <c r="Q490">
        <v>1</v>
      </c>
      <c r="X490">
        <v>102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1</v>
      </c>
      <c r="AE490">
        <v>0</v>
      </c>
      <c r="AF490" t="s">
        <v>3</v>
      </c>
      <c r="AG490">
        <v>102</v>
      </c>
      <c r="AH490">
        <v>2</v>
      </c>
      <c r="AI490">
        <v>32953524</v>
      </c>
      <c r="AJ490">
        <v>490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</row>
    <row r="491" spans="1:44" x14ac:dyDescent="0.2">
      <c r="A491">
        <f>ROW(Source!A729)</f>
        <v>729</v>
      </c>
      <c r="B491">
        <v>32953536</v>
      </c>
      <c r="C491">
        <v>32953514</v>
      </c>
      <c r="D491">
        <v>30499486</v>
      </c>
      <c r="E491">
        <v>1</v>
      </c>
      <c r="F491">
        <v>1</v>
      </c>
      <c r="G491">
        <v>1</v>
      </c>
      <c r="H491">
        <v>3</v>
      </c>
      <c r="I491" t="s">
        <v>1027</v>
      </c>
      <c r="J491" t="s">
        <v>1028</v>
      </c>
      <c r="K491" t="s">
        <v>1029</v>
      </c>
      <c r="L491">
        <v>1346</v>
      </c>
      <c r="N491">
        <v>1009</v>
      </c>
      <c r="O491" t="s">
        <v>68</v>
      </c>
      <c r="P491" t="s">
        <v>68</v>
      </c>
      <c r="Q491">
        <v>1</v>
      </c>
      <c r="X491">
        <v>450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1</v>
      </c>
      <c r="AE491">
        <v>0</v>
      </c>
      <c r="AF491" t="s">
        <v>3</v>
      </c>
      <c r="AG491">
        <v>450</v>
      </c>
      <c r="AH491">
        <v>2</v>
      </c>
      <c r="AI491">
        <v>32953525</v>
      </c>
      <c r="AJ491">
        <v>491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</row>
    <row r="492" spans="1:44" x14ac:dyDescent="0.2">
      <c r="A492">
        <f>ROW(Source!A765)</f>
        <v>765</v>
      </c>
      <c r="B492">
        <v>32953606</v>
      </c>
      <c r="C492">
        <v>32953604</v>
      </c>
      <c r="D492">
        <v>25847973</v>
      </c>
      <c r="E492">
        <v>112</v>
      </c>
      <c r="F492">
        <v>1</v>
      </c>
      <c r="G492">
        <v>1</v>
      </c>
      <c r="H492">
        <v>1</v>
      </c>
      <c r="I492" t="s">
        <v>846</v>
      </c>
      <c r="J492" t="s">
        <v>3</v>
      </c>
      <c r="K492" t="s">
        <v>847</v>
      </c>
      <c r="L492">
        <v>1191</v>
      </c>
      <c r="N492">
        <v>1013</v>
      </c>
      <c r="O492" t="s">
        <v>848</v>
      </c>
      <c r="P492" t="s">
        <v>848</v>
      </c>
      <c r="Q492">
        <v>1</v>
      </c>
      <c r="X492">
        <v>17.8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1</v>
      </c>
      <c r="AE492">
        <v>1</v>
      </c>
      <c r="AF492" t="s">
        <v>3</v>
      </c>
      <c r="AG492">
        <v>17.8</v>
      </c>
      <c r="AH492">
        <v>2</v>
      </c>
      <c r="AI492">
        <v>32953605</v>
      </c>
      <c r="AJ492">
        <v>492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</row>
    <row r="493" spans="1:44" x14ac:dyDescent="0.2">
      <c r="A493">
        <f>ROW(Source!A766)</f>
        <v>766</v>
      </c>
      <c r="B493">
        <v>32953616</v>
      </c>
      <c r="C493">
        <v>32953607</v>
      </c>
      <c r="D493">
        <v>25847992</v>
      </c>
      <c r="E493">
        <v>112</v>
      </c>
      <c r="F493">
        <v>1</v>
      </c>
      <c r="G493">
        <v>1</v>
      </c>
      <c r="H493">
        <v>1</v>
      </c>
      <c r="I493" t="s">
        <v>856</v>
      </c>
      <c r="J493" t="s">
        <v>3</v>
      </c>
      <c r="K493" t="s">
        <v>857</v>
      </c>
      <c r="L493">
        <v>1191</v>
      </c>
      <c r="N493">
        <v>1013</v>
      </c>
      <c r="O493" t="s">
        <v>848</v>
      </c>
      <c r="P493" t="s">
        <v>848</v>
      </c>
      <c r="Q493">
        <v>1</v>
      </c>
      <c r="X493">
        <v>32.49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1</v>
      </c>
      <c r="AE493">
        <v>1</v>
      </c>
      <c r="AF493" t="s">
        <v>521</v>
      </c>
      <c r="AG493">
        <v>37.363500000000002</v>
      </c>
      <c r="AH493">
        <v>2</v>
      </c>
      <c r="AI493">
        <v>32953608</v>
      </c>
      <c r="AJ493">
        <v>493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</row>
    <row r="494" spans="1:44" x14ac:dyDescent="0.2">
      <c r="A494">
        <f>ROW(Source!A766)</f>
        <v>766</v>
      </c>
      <c r="B494">
        <v>32953617</v>
      </c>
      <c r="C494">
        <v>32953607</v>
      </c>
      <c r="D494">
        <v>25847946</v>
      </c>
      <c r="E494">
        <v>112</v>
      </c>
      <c r="F494">
        <v>1</v>
      </c>
      <c r="G494">
        <v>1</v>
      </c>
      <c r="H494">
        <v>1</v>
      </c>
      <c r="I494" t="s">
        <v>849</v>
      </c>
      <c r="J494" t="s">
        <v>3</v>
      </c>
      <c r="K494" t="s">
        <v>850</v>
      </c>
      <c r="L494">
        <v>1191</v>
      </c>
      <c r="N494">
        <v>1013</v>
      </c>
      <c r="O494" t="s">
        <v>848</v>
      </c>
      <c r="P494" t="s">
        <v>848</v>
      </c>
      <c r="Q494">
        <v>1</v>
      </c>
      <c r="X494">
        <v>0.93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1</v>
      </c>
      <c r="AE494">
        <v>2</v>
      </c>
      <c r="AF494" t="s">
        <v>520</v>
      </c>
      <c r="AG494">
        <v>1.1625000000000001</v>
      </c>
      <c r="AH494">
        <v>2</v>
      </c>
      <c r="AI494">
        <v>32953609</v>
      </c>
      <c r="AJ494">
        <v>494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</row>
    <row r="495" spans="1:44" x14ac:dyDescent="0.2">
      <c r="A495">
        <f>ROW(Source!A766)</f>
        <v>766</v>
      </c>
      <c r="B495">
        <v>32953618</v>
      </c>
      <c r="C495">
        <v>32953607</v>
      </c>
      <c r="D495">
        <v>30529096</v>
      </c>
      <c r="E495">
        <v>1</v>
      </c>
      <c r="F495">
        <v>1</v>
      </c>
      <c r="G495">
        <v>1</v>
      </c>
      <c r="H495">
        <v>2</v>
      </c>
      <c r="I495" t="s">
        <v>944</v>
      </c>
      <c r="J495" t="s">
        <v>945</v>
      </c>
      <c r="K495" t="s">
        <v>946</v>
      </c>
      <c r="L495">
        <v>1368</v>
      </c>
      <c r="N495">
        <v>1011</v>
      </c>
      <c r="O495" t="s">
        <v>854</v>
      </c>
      <c r="P495" t="s">
        <v>854</v>
      </c>
      <c r="Q495">
        <v>1</v>
      </c>
      <c r="X495">
        <v>0.02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1</v>
      </c>
      <c r="AE495">
        <v>0</v>
      </c>
      <c r="AF495" t="s">
        <v>520</v>
      </c>
      <c r="AG495">
        <v>2.5000000000000001E-2</v>
      </c>
      <c r="AH495">
        <v>2</v>
      </c>
      <c r="AI495">
        <v>32953610</v>
      </c>
      <c r="AJ495">
        <v>495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</row>
    <row r="496" spans="1:44" x14ac:dyDescent="0.2">
      <c r="A496">
        <f>ROW(Source!A766)</f>
        <v>766</v>
      </c>
      <c r="B496">
        <v>32953619</v>
      </c>
      <c r="C496">
        <v>32953607</v>
      </c>
      <c r="D496">
        <v>30529126</v>
      </c>
      <c r="E496">
        <v>1</v>
      </c>
      <c r="F496">
        <v>1</v>
      </c>
      <c r="G496">
        <v>1</v>
      </c>
      <c r="H496">
        <v>2</v>
      </c>
      <c r="I496" t="s">
        <v>851</v>
      </c>
      <c r="J496" t="s">
        <v>852</v>
      </c>
      <c r="K496" t="s">
        <v>853</v>
      </c>
      <c r="L496">
        <v>1368</v>
      </c>
      <c r="N496">
        <v>1011</v>
      </c>
      <c r="O496" t="s">
        <v>854</v>
      </c>
      <c r="P496" t="s">
        <v>854</v>
      </c>
      <c r="Q496">
        <v>1</v>
      </c>
      <c r="X496">
        <v>0.21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1</v>
      </c>
      <c r="AE496">
        <v>0</v>
      </c>
      <c r="AF496" t="s">
        <v>520</v>
      </c>
      <c r="AG496">
        <v>0.26250000000000001</v>
      </c>
      <c r="AH496">
        <v>2</v>
      </c>
      <c r="AI496">
        <v>32953611</v>
      </c>
      <c r="AJ496">
        <v>496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</row>
    <row r="497" spans="1:44" x14ac:dyDescent="0.2">
      <c r="A497">
        <f>ROW(Source!A766)</f>
        <v>766</v>
      </c>
      <c r="B497">
        <v>32953620</v>
      </c>
      <c r="C497">
        <v>32953607</v>
      </c>
      <c r="D497">
        <v>30529230</v>
      </c>
      <c r="E497">
        <v>1</v>
      </c>
      <c r="F497">
        <v>1</v>
      </c>
      <c r="G497">
        <v>1</v>
      </c>
      <c r="H497">
        <v>2</v>
      </c>
      <c r="I497" t="s">
        <v>948</v>
      </c>
      <c r="J497" t="s">
        <v>949</v>
      </c>
      <c r="K497" t="s">
        <v>950</v>
      </c>
      <c r="L497">
        <v>1368</v>
      </c>
      <c r="N497">
        <v>1011</v>
      </c>
      <c r="O497" t="s">
        <v>854</v>
      </c>
      <c r="P497" t="s">
        <v>854</v>
      </c>
      <c r="Q497">
        <v>1</v>
      </c>
      <c r="X497">
        <v>0.7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1</v>
      </c>
      <c r="AE497">
        <v>0</v>
      </c>
      <c r="AF497" t="s">
        <v>520</v>
      </c>
      <c r="AG497">
        <v>0.875</v>
      </c>
      <c r="AH497">
        <v>2</v>
      </c>
      <c r="AI497">
        <v>32953612</v>
      </c>
      <c r="AJ497">
        <v>497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</row>
    <row r="498" spans="1:44" x14ac:dyDescent="0.2">
      <c r="A498">
        <f>ROW(Source!A766)</f>
        <v>766</v>
      </c>
      <c r="B498">
        <v>32953621</v>
      </c>
      <c r="C498">
        <v>32953607</v>
      </c>
      <c r="D498">
        <v>30481840</v>
      </c>
      <c r="E498">
        <v>1</v>
      </c>
      <c r="F498">
        <v>1</v>
      </c>
      <c r="G498">
        <v>1</v>
      </c>
      <c r="H498">
        <v>3</v>
      </c>
      <c r="I498" t="s">
        <v>951</v>
      </c>
      <c r="J498" t="s">
        <v>952</v>
      </c>
      <c r="K498" t="s">
        <v>953</v>
      </c>
      <c r="L498">
        <v>1339</v>
      </c>
      <c r="N498">
        <v>1007</v>
      </c>
      <c r="O498" t="s">
        <v>639</v>
      </c>
      <c r="P498" t="s">
        <v>639</v>
      </c>
      <c r="Q498">
        <v>1</v>
      </c>
      <c r="X498">
        <v>0.51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1</v>
      </c>
      <c r="AE498">
        <v>0</v>
      </c>
      <c r="AF498" t="s">
        <v>3</v>
      </c>
      <c r="AG498">
        <v>0.51</v>
      </c>
      <c r="AH498">
        <v>2</v>
      </c>
      <c r="AI498">
        <v>32953613</v>
      </c>
      <c r="AJ498">
        <v>498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</row>
    <row r="499" spans="1:44" x14ac:dyDescent="0.2">
      <c r="A499">
        <f>ROW(Source!A766)</f>
        <v>766</v>
      </c>
      <c r="B499">
        <v>32953622</v>
      </c>
      <c r="C499">
        <v>32953607</v>
      </c>
      <c r="D499">
        <v>30412309</v>
      </c>
      <c r="E499">
        <v>112</v>
      </c>
      <c r="F499">
        <v>1</v>
      </c>
      <c r="G499">
        <v>1</v>
      </c>
      <c r="H499">
        <v>3</v>
      </c>
      <c r="I499" t="s">
        <v>282</v>
      </c>
      <c r="J499" t="s">
        <v>3</v>
      </c>
      <c r="K499" t="s">
        <v>283</v>
      </c>
      <c r="L499">
        <v>1348</v>
      </c>
      <c r="N499">
        <v>1009</v>
      </c>
      <c r="O499" t="s">
        <v>33</v>
      </c>
      <c r="P499" t="s">
        <v>33</v>
      </c>
      <c r="Q499">
        <v>1000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1</v>
      </c>
      <c r="AD499">
        <v>0</v>
      </c>
      <c r="AE499">
        <v>0</v>
      </c>
      <c r="AF499" t="s">
        <v>3</v>
      </c>
      <c r="AG499">
        <v>0</v>
      </c>
      <c r="AH499">
        <v>2</v>
      </c>
      <c r="AI499">
        <v>32953614</v>
      </c>
      <c r="AJ499">
        <v>499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</row>
    <row r="500" spans="1:44" x14ac:dyDescent="0.2">
      <c r="A500">
        <f>ROW(Source!A766)</f>
        <v>766</v>
      </c>
      <c r="B500">
        <v>32953623</v>
      </c>
      <c r="C500">
        <v>32953607</v>
      </c>
      <c r="D500">
        <v>30414725</v>
      </c>
      <c r="E500">
        <v>112</v>
      </c>
      <c r="F500">
        <v>1</v>
      </c>
      <c r="G500">
        <v>1</v>
      </c>
      <c r="H500">
        <v>3</v>
      </c>
      <c r="I500" t="s">
        <v>285</v>
      </c>
      <c r="J500" t="s">
        <v>3</v>
      </c>
      <c r="K500" t="s">
        <v>191</v>
      </c>
      <c r="L500">
        <v>1348</v>
      </c>
      <c r="N500">
        <v>1009</v>
      </c>
      <c r="O500" t="s">
        <v>33</v>
      </c>
      <c r="P500" t="s">
        <v>33</v>
      </c>
      <c r="Q500">
        <v>1000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1</v>
      </c>
      <c r="AD500">
        <v>0</v>
      </c>
      <c r="AE500">
        <v>0</v>
      </c>
      <c r="AF500" t="s">
        <v>3</v>
      </c>
      <c r="AG500">
        <v>0</v>
      </c>
      <c r="AH500">
        <v>2</v>
      </c>
      <c r="AI500">
        <v>32953615</v>
      </c>
      <c r="AJ500">
        <v>500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</row>
    <row r="501" spans="1:44" x14ac:dyDescent="0.2">
      <c r="A501">
        <f>ROW(Source!A771)</f>
        <v>771</v>
      </c>
      <c r="B501">
        <v>32953638</v>
      </c>
      <c r="C501">
        <v>32953628</v>
      </c>
      <c r="D501">
        <v>25847998</v>
      </c>
      <c r="E501">
        <v>112</v>
      </c>
      <c r="F501">
        <v>1</v>
      </c>
      <c r="G501">
        <v>1</v>
      </c>
      <c r="H501">
        <v>1</v>
      </c>
      <c r="I501" t="s">
        <v>960</v>
      </c>
      <c r="J501" t="s">
        <v>3</v>
      </c>
      <c r="K501" t="s">
        <v>961</v>
      </c>
      <c r="L501">
        <v>1191</v>
      </c>
      <c r="N501">
        <v>1013</v>
      </c>
      <c r="O501" t="s">
        <v>848</v>
      </c>
      <c r="P501" t="s">
        <v>848</v>
      </c>
      <c r="Q501">
        <v>1</v>
      </c>
      <c r="X501">
        <v>32.729999999999997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1</v>
      </c>
      <c r="AE501">
        <v>1</v>
      </c>
      <c r="AF501" t="s">
        <v>521</v>
      </c>
      <c r="AG501">
        <v>37.639499999999991</v>
      </c>
      <c r="AH501">
        <v>2</v>
      </c>
      <c r="AI501">
        <v>32953629</v>
      </c>
      <c r="AJ501">
        <v>501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</row>
    <row r="502" spans="1:44" x14ac:dyDescent="0.2">
      <c r="A502">
        <f>ROW(Source!A771)</f>
        <v>771</v>
      </c>
      <c r="B502">
        <v>32953639</v>
      </c>
      <c r="C502">
        <v>32953628</v>
      </c>
      <c r="D502">
        <v>25847946</v>
      </c>
      <c r="E502">
        <v>112</v>
      </c>
      <c r="F502">
        <v>1</v>
      </c>
      <c r="G502">
        <v>1</v>
      </c>
      <c r="H502">
        <v>1</v>
      </c>
      <c r="I502" t="s">
        <v>849</v>
      </c>
      <c r="J502" t="s">
        <v>3</v>
      </c>
      <c r="K502" t="s">
        <v>850</v>
      </c>
      <c r="L502">
        <v>1191</v>
      </c>
      <c r="N502">
        <v>1013</v>
      </c>
      <c r="O502" t="s">
        <v>848</v>
      </c>
      <c r="P502" t="s">
        <v>848</v>
      </c>
      <c r="Q502">
        <v>1</v>
      </c>
      <c r="X502">
        <v>0.11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1</v>
      </c>
      <c r="AE502">
        <v>2</v>
      </c>
      <c r="AF502" t="s">
        <v>520</v>
      </c>
      <c r="AG502">
        <v>0.13750000000000001</v>
      </c>
      <c r="AH502">
        <v>2</v>
      </c>
      <c r="AI502">
        <v>32953630</v>
      </c>
      <c r="AJ502">
        <v>502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</row>
    <row r="503" spans="1:44" x14ac:dyDescent="0.2">
      <c r="A503">
        <f>ROW(Source!A771)</f>
        <v>771</v>
      </c>
      <c r="B503">
        <v>32953640</v>
      </c>
      <c r="C503">
        <v>32953628</v>
      </c>
      <c r="D503">
        <v>30529124</v>
      </c>
      <c r="E503">
        <v>1</v>
      </c>
      <c r="F503">
        <v>1</v>
      </c>
      <c r="G503">
        <v>1</v>
      </c>
      <c r="H503">
        <v>2</v>
      </c>
      <c r="I503" t="s">
        <v>905</v>
      </c>
      <c r="J503" t="s">
        <v>906</v>
      </c>
      <c r="K503" t="s">
        <v>907</v>
      </c>
      <c r="L503">
        <v>1368</v>
      </c>
      <c r="N503">
        <v>1011</v>
      </c>
      <c r="O503" t="s">
        <v>854</v>
      </c>
      <c r="P503" t="s">
        <v>854</v>
      </c>
      <c r="Q503">
        <v>1</v>
      </c>
      <c r="X503">
        <v>0.01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1</v>
      </c>
      <c r="AE503">
        <v>0</v>
      </c>
      <c r="AF503" t="s">
        <v>520</v>
      </c>
      <c r="AG503">
        <v>1.2500000000000001E-2</v>
      </c>
      <c r="AH503">
        <v>2</v>
      </c>
      <c r="AI503">
        <v>32953631</v>
      </c>
      <c r="AJ503">
        <v>503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</row>
    <row r="504" spans="1:44" x14ac:dyDescent="0.2">
      <c r="A504">
        <f>ROW(Source!A771)</f>
        <v>771</v>
      </c>
      <c r="B504">
        <v>32953641</v>
      </c>
      <c r="C504">
        <v>32953628</v>
      </c>
      <c r="D504">
        <v>30529825</v>
      </c>
      <c r="E504">
        <v>1</v>
      </c>
      <c r="F504">
        <v>1</v>
      </c>
      <c r="G504">
        <v>1</v>
      </c>
      <c r="H504">
        <v>2</v>
      </c>
      <c r="I504" t="s">
        <v>858</v>
      </c>
      <c r="J504" t="s">
        <v>859</v>
      </c>
      <c r="K504" t="s">
        <v>860</v>
      </c>
      <c r="L504">
        <v>1368</v>
      </c>
      <c r="N504">
        <v>1011</v>
      </c>
      <c r="O504" t="s">
        <v>854</v>
      </c>
      <c r="P504" t="s">
        <v>854</v>
      </c>
      <c r="Q504">
        <v>1</v>
      </c>
      <c r="X504">
        <v>0.1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1</v>
      </c>
      <c r="AE504">
        <v>0</v>
      </c>
      <c r="AF504" t="s">
        <v>520</v>
      </c>
      <c r="AG504">
        <v>0.125</v>
      </c>
      <c r="AH504">
        <v>2</v>
      </c>
      <c r="AI504">
        <v>32953632</v>
      </c>
      <c r="AJ504">
        <v>504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</row>
    <row r="505" spans="1:44" x14ac:dyDescent="0.2">
      <c r="A505">
        <f>ROW(Source!A771)</f>
        <v>771</v>
      </c>
      <c r="B505">
        <v>32953642</v>
      </c>
      <c r="C505">
        <v>32953628</v>
      </c>
      <c r="D505">
        <v>30484041</v>
      </c>
      <c r="E505">
        <v>1</v>
      </c>
      <c r="F505">
        <v>1</v>
      </c>
      <c r="G505">
        <v>1</v>
      </c>
      <c r="H505">
        <v>3</v>
      </c>
      <c r="I505" t="s">
        <v>888</v>
      </c>
      <c r="J505" t="s">
        <v>889</v>
      </c>
      <c r="K505" t="s">
        <v>890</v>
      </c>
      <c r="L505">
        <v>1327</v>
      </c>
      <c r="N505">
        <v>1005</v>
      </c>
      <c r="O505" t="s">
        <v>64</v>
      </c>
      <c r="P505" t="s">
        <v>64</v>
      </c>
      <c r="Q505">
        <v>1</v>
      </c>
      <c r="X505">
        <v>0.84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1</v>
      </c>
      <c r="AE505">
        <v>0</v>
      </c>
      <c r="AF505" t="s">
        <v>3</v>
      </c>
      <c r="AG505">
        <v>0.84</v>
      </c>
      <c r="AH505">
        <v>2</v>
      </c>
      <c r="AI505">
        <v>32953633</v>
      </c>
      <c r="AJ505">
        <v>505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</row>
    <row r="506" spans="1:44" x14ac:dyDescent="0.2">
      <c r="A506">
        <f>ROW(Source!A771)</f>
        <v>771</v>
      </c>
      <c r="B506">
        <v>32953643</v>
      </c>
      <c r="C506">
        <v>32953628</v>
      </c>
      <c r="D506">
        <v>30484388</v>
      </c>
      <c r="E506">
        <v>1</v>
      </c>
      <c r="F506">
        <v>1</v>
      </c>
      <c r="G506">
        <v>1</v>
      </c>
      <c r="H506">
        <v>3</v>
      </c>
      <c r="I506" t="s">
        <v>877</v>
      </c>
      <c r="J506" t="s">
        <v>878</v>
      </c>
      <c r="K506" t="s">
        <v>879</v>
      </c>
      <c r="L506">
        <v>1346</v>
      </c>
      <c r="N506">
        <v>1009</v>
      </c>
      <c r="O506" t="s">
        <v>68</v>
      </c>
      <c r="P506" t="s">
        <v>68</v>
      </c>
      <c r="Q506">
        <v>1</v>
      </c>
      <c r="X506">
        <v>0.31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1</v>
      </c>
      <c r="AE506">
        <v>0</v>
      </c>
      <c r="AF506" t="s">
        <v>3</v>
      </c>
      <c r="AG506">
        <v>0.31</v>
      </c>
      <c r="AH506">
        <v>2</v>
      </c>
      <c r="AI506">
        <v>32953634</v>
      </c>
      <c r="AJ506">
        <v>506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</row>
    <row r="507" spans="1:44" x14ac:dyDescent="0.2">
      <c r="A507">
        <f>ROW(Source!A771)</f>
        <v>771</v>
      </c>
      <c r="B507">
        <v>32953644</v>
      </c>
      <c r="C507">
        <v>32953628</v>
      </c>
      <c r="D507">
        <v>30414687</v>
      </c>
      <c r="E507">
        <v>112</v>
      </c>
      <c r="F507">
        <v>1</v>
      </c>
      <c r="G507">
        <v>1</v>
      </c>
      <c r="H507">
        <v>3</v>
      </c>
      <c r="I507" t="s">
        <v>187</v>
      </c>
      <c r="J507" t="s">
        <v>3</v>
      </c>
      <c r="K507" t="s">
        <v>188</v>
      </c>
      <c r="L507">
        <v>1348</v>
      </c>
      <c r="N507">
        <v>1009</v>
      </c>
      <c r="O507" t="s">
        <v>33</v>
      </c>
      <c r="P507" t="s">
        <v>33</v>
      </c>
      <c r="Q507">
        <v>1000</v>
      </c>
      <c r="X507">
        <v>0.03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 t="s">
        <v>3</v>
      </c>
      <c r="AG507">
        <v>0.03</v>
      </c>
      <c r="AH507">
        <v>2</v>
      </c>
      <c r="AI507">
        <v>32953635</v>
      </c>
      <c r="AJ507">
        <v>507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</row>
    <row r="508" spans="1:44" x14ac:dyDescent="0.2">
      <c r="A508">
        <f>ROW(Source!A771)</f>
        <v>771</v>
      </c>
      <c r="B508">
        <v>32953645</v>
      </c>
      <c r="C508">
        <v>32953628</v>
      </c>
      <c r="D508">
        <v>30414703</v>
      </c>
      <c r="E508">
        <v>112</v>
      </c>
      <c r="F508">
        <v>1</v>
      </c>
      <c r="G508">
        <v>1</v>
      </c>
      <c r="H508">
        <v>3</v>
      </c>
      <c r="I508" t="s">
        <v>190</v>
      </c>
      <c r="J508" t="s">
        <v>3</v>
      </c>
      <c r="K508" t="s">
        <v>191</v>
      </c>
      <c r="L508">
        <v>1348</v>
      </c>
      <c r="N508">
        <v>1009</v>
      </c>
      <c r="O508" t="s">
        <v>33</v>
      </c>
      <c r="P508" t="s">
        <v>33</v>
      </c>
      <c r="Q508">
        <v>1000</v>
      </c>
      <c r="X508">
        <v>0.02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 t="s">
        <v>3</v>
      </c>
      <c r="AG508">
        <v>0.02</v>
      </c>
      <c r="AH508">
        <v>2</v>
      </c>
      <c r="AI508">
        <v>32953636</v>
      </c>
      <c r="AJ508">
        <v>508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</row>
    <row r="509" spans="1:44" x14ac:dyDescent="0.2">
      <c r="A509">
        <f>ROW(Source!A771)</f>
        <v>771</v>
      </c>
      <c r="B509">
        <v>32953646</v>
      </c>
      <c r="C509">
        <v>32953628</v>
      </c>
      <c r="D509">
        <v>30500303</v>
      </c>
      <c r="E509">
        <v>1</v>
      </c>
      <c r="F509">
        <v>1</v>
      </c>
      <c r="G509">
        <v>1</v>
      </c>
      <c r="H509">
        <v>3</v>
      </c>
      <c r="I509" t="s">
        <v>908</v>
      </c>
      <c r="J509" t="s">
        <v>909</v>
      </c>
      <c r="K509" t="s">
        <v>910</v>
      </c>
      <c r="L509">
        <v>1348</v>
      </c>
      <c r="N509">
        <v>1009</v>
      </c>
      <c r="O509" t="s">
        <v>33</v>
      </c>
      <c r="P509" t="s">
        <v>33</v>
      </c>
      <c r="Q509">
        <v>1000</v>
      </c>
      <c r="X509">
        <v>5.0000000000000001E-3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1</v>
      </c>
      <c r="AE509">
        <v>0</v>
      </c>
      <c r="AF509" t="s">
        <v>3</v>
      </c>
      <c r="AG509">
        <v>5.0000000000000001E-3</v>
      </c>
      <c r="AH509">
        <v>2</v>
      </c>
      <c r="AI509">
        <v>32953637</v>
      </c>
      <c r="AJ509">
        <v>509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</row>
    <row r="510" spans="1:44" x14ac:dyDescent="0.2">
      <c r="A510">
        <f>ROW(Source!A776)</f>
        <v>776</v>
      </c>
      <c r="B510">
        <v>32953654</v>
      </c>
      <c r="C510">
        <v>32953651</v>
      </c>
      <c r="D510">
        <v>25847977</v>
      </c>
      <c r="E510">
        <v>112</v>
      </c>
      <c r="F510">
        <v>1</v>
      </c>
      <c r="G510">
        <v>1</v>
      </c>
      <c r="H510">
        <v>1</v>
      </c>
      <c r="I510" t="s">
        <v>1003</v>
      </c>
      <c r="J510" t="s">
        <v>3</v>
      </c>
      <c r="K510" t="s">
        <v>1004</v>
      </c>
      <c r="L510">
        <v>1191</v>
      </c>
      <c r="N510">
        <v>1013</v>
      </c>
      <c r="O510" t="s">
        <v>848</v>
      </c>
      <c r="P510" t="s">
        <v>848</v>
      </c>
      <c r="Q510">
        <v>1</v>
      </c>
      <c r="X510">
        <v>36.28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1</v>
      </c>
      <c r="AE510">
        <v>1</v>
      </c>
      <c r="AF510" t="s">
        <v>3</v>
      </c>
      <c r="AG510">
        <v>36.28</v>
      </c>
      <c r="AH510">
        <v>2</v>
      </c>
      <c r="AI510">
        <v>32953652</v>
      </c>
      <c r="AJ510">
        <v>510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</row>
    <row r="511" spans="1:44" x14ac:dyDescent="0.2">
      <c r="A511">
        <f>ROW(Source!A776)</f>
        <v>776</v>
      </c>
      <c r="B511">
        <v>32953655</v>
      </c>
      <c r="C511">
        <v>32953651</v>
      </c>
      <c r="D511">
        <v>30416750</v>
      </c>
      <c r="E511">
        <v>112</v>
      </c>
      <c r="F511">
        <v>1</v>
      </c>
      <c r="G511">
        <v>1</v>
      </c>
      <c r="H511">
        <v>3</v>
      </c>
      <c r="I511" t="s">
        <v>31</v>
      </c>
      <c r="J511" t="s">
        <v>3</v>
      </c>
      <c r="K511" t="s">
        <v>32</v>
      </c>
      <c r="L511">
        <v>1348</v>
      </c>
      <c r="N511">
        <v>1009</v>
      </c>
      <c r="O511" t="s">
        <v>33</v>
      </c>
      <c r="P511" t="s">
        <v>33</v>
      </c>
      <c r="Q511">
        <v>1000</v>
      </c>
      <c r="X511">
        <v>1.18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 t="s">
        <v>3</v>
      </c>
      <c r="AG511">
        <v>1.18</v>
      </c>
      <c r="AH511">
        <v>2</v>
      </c>
      <c r="AI511">
        <v>32953653</v>
      </c>
      <c r="AJ511">
        <v>511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</row>
    <row r="512" spans="1:44" x14ac:dyDescent="0.2">
      <c r="A512">
        <f>ROW(Source!A778)</f>
        <v>778</v>
      </c>
      <c r="B512">
        <v>32953662</v>
      </c>
      <c r="C512">
        <v>32953657</v>
      </c>
      <c r="D512">
        <v>25847979</v>
      </c>
      <c r="E512">
        <v>112</v>
      </c>
      <c r="F512">
        <v>1</v>
      </c>
      <c r="G512">
        <v>1</v>
      </c>
      <c r="H512">
        <v>1</v>
      </c>
      <c r="I512" t="s">
        <v>1005</v>
      </c>
      <c r="J512" t="s">
        <v>3</v>
      </c>
      <c r="K512" t="s">
        <v>1006</v>
      </c>
      <c r="L512">
        <v>1191</v>
      </c>
      <c r="N512">
        <v>1013</v>
      </c>
      <c r="O512" t="s">
        <v>848</v>
      </c>
      <c r="P512" t="s">
        <v>848</v>
      </c>
      <c r="Q512">
        <v>1</v>
      </c>
      <c r="X512">
        <v>179.3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1</v>
      </c>
      <c r="AE512">
        <v>1</v>
      </c>
      <c r="AF512" t="s">
        <v>3</v>
      </c>
      <c r="AG512">
        <v>179.3</v>
      </c>
      <c r="AH512">
        <v>2</v>
      </c>
      <c r="AI512">
        <v>32953658</v>
      </c>
      <c r="AJ512">
        <v>512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</row>
    <row r="513" spans="1:44" x14ac:dyDescent="0.2">
      <c r="A513">
        <f>ROW(Source!A778)</f>
        <v>778</v>
      </c>
      <c r="B513">
        <v>32953663</v>
      </c>
      <c r="C513">
        <v>32953657</v>
      </c>
      <c r="D513">
        <v>30530037</v>
      </c>
      <c r="E513">
        <v>1</v>
      </c>
      <c r="F513">
        <v>1</v>
      </c>
      <c r="G513">
        <v>1</v>
      </c>
      <c r="H513">
        <v>2</v>
      </c>
      <c r="I513" t="s">
        <v>1007</v>
      </c>
      <c r="J513" t="s">
        <v>1008</v>
      </c>
      <c r="K513" t="s">
        <v>1009</v>
      </c>
      <c r="L513">
        <v>1368</v>
      </c>
      <c r="N513">
        <v>1011</v>
      </c>
      <c r="O513" t="s">
        <v>854</v>
      </c>
      <c r="P513" t="s">
        <v>854</v>
      </c>
      <c r="Q513">
        <v>1</v>
      </c>
      <c r="X513">
        <v>3.97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1</v>
      </c>
      <c r="AE513">
        <v>0</v>
      </c>
      <c r="AF513" t="s">
        <v>3</v>
      </c>
      <c r="AG513">
        <v>3.97</v>
      </c>
      <c r="AH513">
        <v>2</v>
      </c>
      <c r="AI513">
        <v>32953659</v>
      </c>
      <c r="AJ513">
        <v>513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</row>
    <row r="514" spans="1:44" x14ac:dyDescent="0.2">
      <c r="A514">
        <f>ROW(Source!A778)</f>
        <v>778</v>
      </c>
      <c r="B514">
        <v>32953664</v>
      </c>
      <c r="C514">
        <v>32953657</v>
      </c>
      <c r="D514">
        <v>30530423</v>
      </c>
      <c r="E514">
        <v>1</v>
      </c>
      <c r="F514">
        <v>1</v>
      </c>
      <c r="G514">
        <v>1</v>
      </c>
      <c r="H514">
        <v>2</v>
      </c>
      <c r="I514" t="s">
        <v>1010</v>
      </c>
      <c r="J514" t="s">
        <v>1011</v>
      </c>
      <c r="K514" t="s">
        <v>1012</v>
      </c>
      <c r="L514">
        <v>1368</v>
      </c>
      <c r="N514">
        <v>1011</v>
      </c>
      <c r="O514" t="s">
        <v>854</v>
      </c>
      <c r="P514" t="s">
        <v>854</v>
      </c>
      <c r="Q514">
        <v>1</v>
      </c>
      <c r="X514">
        <v>7.93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1</v>
      </c>
      <c r="AE514">
        <v>0</v>
      </c>
      <c r="AF514" t="s">
        <v>3</v>
      </c>
      <c r="AG514">
        <v>7.93</v>
      </c>
      <c r="AH514">
        <v>2</v>
      </c>
      <c r="AI514">
        <v>32953660</v>
      </c>
      <c r="AJ514">
        <v>514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</row>
    <row r="515" spans="1:44" x14ac:dyDescent="0.2">
      <c r="A515">
        <f>ROW(Source!A778)</f>
        <v>778</v>
      </c>
      <c r="B515">
        <v>32953665</v>
      </c>
      <c r="C515">
        <v>32953657</v>
      </c>
      <c r="D515">
        <v>30416750</v>
      </c>
      <c r="E515">
        <v>112</v>
      </c>
      <c r="F515">
        <v>1</v>
      </c>
      <c r="G515">
        <v>1</v>
      </c>
      <c r="H515">
        <v>3</v>
      </c>
      <c r="I515" t="s">
        <v>31</v>
      </c>
      <c r="J515" t="s">
        <v>3</v>
      </c>
      <c r="K515" t="s">
        <v>32</v>
      </c>
      <c r="L515">
        <v>1348</v>
      </c>
      <c r="N515">
        <v>1009</v>
      </c>
      <c r="O515" t="s">
        <v>33</v>
      </c>
      <c r="P515" t="s">
        <v>33</v>
      </c>
      <c r="Q515">
        <v>1000</v>
      </c>
      <c r="X515">
        <v>10.5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 t="s">
        <v>3</v>
      </c>
      <c r="AG515">
        <v>10.5</v>
      </c>
      <c r="AH515">
        <v>2</v>
      </c>
      <c r="AI515">
        <v>32953661</v>
      </c>
      <c r="AJ515">
        <v>515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</row>
    <row r="516" spans="1:44" x14ac:dyDescent="0.2">
      <c r="A516">
        <f>ROW(Source!A780)</f>
        <v>780</v>
      </c>
      <c r="B516">
        <v>32953680</v>
      </c>
      <c r="C516">
        <v>32953667</v>
      </c>
      <c r="D516">
        <v>25848004</v>
      </c>
      <c r="E516">
        <v>114</v>
      </c>
      <c r="F516">
        <v>1</v>
      </c>
      <c r="G516">
        <v>1</v>
      </c>
      <c r="H516">
        <v>1</v>
      </c>
      <c r="I516" t="s">
        <v>928</v>
      </c>
      <c r="J516" t="s">
        <v>3</v>
      </c>
      <c r="K516" t="s">
        <v>929</v>
      </c>
      <c r="L516">
        <v>1191</v>
      </c>
      <c r="N516">
        <v>1013</v>
      </c>
      <c r="O516" t="s">
        <v>848</v>
      </c>
      <c r="P516" t="s">
        <v>848</v>
      </c>
      <c r="Q516">
        <v>1</v>
      </c>
      <c r="X516">
        <v>89.53</v>
      </c>
      <c r="Y516">
        <v>0</v>
      </c>
      <c r="Z516">
        <v>0</v>
      </c>
      <c r="AA516">
        <v>0</v>
      </c>
      <c r="AB516">
        <v>480.46</v>
      </c>
      <c r="AC516">
        <v>0</v>
      </c>
      <c r="AD516">
        <v>1</v>
      </c>
      <c r="AE516">
        <v>1</v>
      </c>
      <c r="AF516" t="s">
        <v>39</v>
      </c>
      <c r="AG516">
        <v>102.95949999999999</v>
      </c>
      <c r="AH516">
        <v>2</v>
      </c>
      <c r="AI516">
        <v>32953668</v>
      </c>
      <c r="AJ516">
        <v>516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</row>
    <row r="517" spans="1:44" x14ac:dyDescent="0.2">
      <c r="A517">
        <f>ROW(Source!A780)</f>
        <v>780</v>
      </c>
      <c r="B517">
        <v>32953681</v>
      </c>
      <c r="C517">
        <v>32953667</v>
      </c>
      <c r="D517">
        <v>25847946</v>
      </c>
      <c r="E517">
        <v>114</v>
      </c>
      <c r="F517">
        <v>1</v>
      </c>
      <c r="G517">
        <v>1</v>
      </c>
      <c r="H517">
        <v>1</v>
      </c>
      <c r="I517" t="s">
        <v>849</v>
      </c>
      <c r="J517" t="s">
        <v>3</v>
      </c>
      <c r="K517" t="s">
        <v>850</v>
      </c>
      <c r="L517">
        <v>1191</v>
      </c>
      <c r="N517">
        <v>1013</v>
      </c>
      <c r="O517" t="s">
        <v>848</v>
      </c>
      <c r="P517" t="s">
        <v>848</v>
      </c>
      <c r="Q517">
        <v>1</v>
      </c>
      <c r="X517">
        <v>13.04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1</v>
      </c>
      <c r="AE517">
        <v>2</v>
      </c>
      <c r="AF517" t="s">
        <v>38</v>
      </c>
      <c r="AG517">
        <v>16.299999999999997</v>
      </c>
      <c r="AH517">
        <v>2</v>
      </c>
      <c r="AI517">
        <v>32953669</v>
      </c>
      <c r="AJ517">
        <v>517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</row>
    <row r="518" spans="1:44" x14ac:dyDescent="0.2">
      <c r="A518">
        <f>ROW(Source!A780)</f>
        <v>780</v>
      </c>
      <c r="B518">
        <v>32953682</v>
      </c>
      <c r="C518">
        <v>32953667</v>
      </c>
      <c r="D518">
        <v>31965864</v>
      </c>
      <c r="E518">
        <v>1</v>
      </c>
      <c r="F518">
        <v>1</v>
      </c>
      <c r="G518">
        <v>1</v>
      </c>
      <c r="H518">
        <v>2</v>
      </c>
      <c r="I518" t="s">
        <v>930</v>
      </c>
      <c r="J518" t="s">
        <v>931</v>
      </c>
      <c r="K518" t="s">
        <v>932</v>
      </c>
      <c r="L518">
        <v>1368</v>
      </c>
      <c r="N518">
        <v>1011</v>
      </c>
      <c r="O518" t="s">
        <v>854</v>
      </c>
      <c r="P518" t="s">
        <v>854</v>
      </c>
      <c r="Q518">
        <v>1</v>
      </c>
      <c r="X518">
        <v>9.69</v>
      </c>
      <c r="Y518">
        <v>0</v>
      </c>
      <c r="Z518">
        <v>622.62</v>
      </c>
      <c r="AA518">
        <v>675.65</v>
      </c>
      <c r="AB518">
        <v>0</v>
      </c>
      <c r="AC518">
        <v>0</v>
      </c>
      <c r="AD518">
        <v>1</v>
      </c>
      <c r="AE518">
        <v>0</v>
      </c>
      <c r="AF518" t="s">
        <v>38</v>
      </c>
      <c r="AG518">
        <v>12.112499999999999</v>
      </c>
      <c r="AH518">
        <v>2</v>
      </c>
      <c r="AI518">
        <v>32953670</v>
      </c>
      <c r="AJ518">
        <v>518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</row>
    <row r="519" spans="1:44" x14ac:dyDescent="0.2">
      <c r="A519">
        <f>ROW(Source!A780)</f>
        <v>780</v>
      </c>
      <c r="B519">
        <v>32953683</v>
      </c>
      <c r="C519">
        <v>32953667</v>
      </c>
      <c r="D519">
        <v>31965916</v>
      </c>
      <c r="E519">
        <v>1</v>
      </c>
      <c r="F519">
        <v>1</v>
      </c>
      <c r="G519">
        <v>1</v>
      </c>
      <c r="H519">
        <v>2</v>
      </c>
      <c r="I519" t="s">
        <v>913</v>
      </c>
      <c r="J519" t="s">
        <v>914</v>
      </c>
      <c r="K519" t="s">
        <v>915</v>
      </c>
      <c r="L519">
        <v>1368</v>
      </c>
      <c r="N519">
        <v>1011</v>
      </c>
      <c r="O519" t="s">
        <v>854</v>
      </c>
      <c r="P519" t="s">
        <v>854</v>
      </c>
      <c r="Q519">
        <v>1</v>
      </c>
      <c r="X519">
        <v>1.52</v>
      </c>
      <c r="Y519">
        <v>0</v>
      </c>
      <c r="Z519">
        <v>1613.51</v>
      </c>
      <c r="AA519">
        <v>675.65</v>
      </c>
      <c r="AB519">
        <v>0</v>
      </c>
      <c r="AC519">
        <v>0</v>
      </c>
      <c r="AD519">
        <v>1</v>
      </c>
      <c r="AE519">
        <v>0</v>
      </c>
      <c r="AF519" t="s">
        <v>38</v>
      </c>
      <c r="AG519">
        <v>1.9</v>
      </c>
      <c r="AH519">
        <v>2</v>
      </c>
      <c r="AI519">
        <v>32953671</v>
      </c>
      <c r="AJ519">
        <v>519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</row>
    <row r="520" spans="1:44" x14ac:dyDescent="0.2">
      <c r="A520">
        <f>ROW(Source!A780)</f>
        <v>780</v>
      </c>
      <c r="B520">
        <v>32953684</v>
      </c>
      <c r="C520">
        <v>32953667</v>
      </c>
      <c r="D520">
        <v>31966811</v>
      </c>
      <c r="E520">
        <v>1</v>
      </c>
      <c r="F520">
        <v>1</v>
      </c>
      <c r="G520">
        <v>1</v>
      </c>
      <c r="H520">
        <v>2</v>
      </c>
      <c r="I520" t="s">
        <v>858</v>
      </c>
      <c r="J520" t="s">
        <v>859</v>
      </c>
      <c r="K520" t="s">
        <v>860</v>
      </c>
      <c r="L520">
        <v>1368</v>
      </c>
      <c r="N520">
        <v>1011</v>
      </c>
      <c r="O520" t="s">
        <v>854</v>
      </c>
      <c r="P520" t="s">
        <v>854</v>
      </c>
      <c r="Q520">
        <v>1</v>
      </c>
      <c r="X520">
        <v>1.83</v>
      </c>
      <c r="Y520">
        <v>0</v>
      </c>
      <c r="Z520">
        <v>605.36</v>
      </c>
      <c r="AA520">
        <v>502.98</v>
      </c>
      <c r="AB520">
        <v>0</v>
      </c>
      <c r="AC520">
        <v>0</v>
      </c>
      <c r="AD520">
        <v>1</v>
      </c>
      <c r="AE520">
        <v>0</v>
      </c>
      <c r="AF520" t="s">
        <v>38</v>
      </c>
      <c r="AG520">
        <v>2.2875000000000001</v>
      </c>
      <c r="AH520">
        <v>2</v>
      </c>
      <c r="AI520">
        <v>32953672</v>
      </c>
      <c r="AJ520">
        <v>520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</row>
    <row r="521" spans="1:44" x14ac:dyDescent="0.2">
      <c r="A521">
        <f>ROW(Source!A780)</f>
        <v>780</v>
      </c>
      <c r="B521">
        <v>32953685</v>
      </c>
      <c r="C521">
        <v>32953667</v>
      </c>
      <c r="D521">
        <v>31838944</v>
      </c>
      <c r="E521">
        <v>114</v>
      </c>
      <c r="F521">
        <v>1</v>
      </c>
      <c r="G521">
        <v>1</v>
      </c>
      <c r="H521">
        <v>3</v>
      </c>
      <c r="I521" t="s">
        <v>244</v>
      </c>
      <c r="J521" t="s">
        <v>3</v>
      </c>
      <c r="K521" t="s">
        <v>245</v>
      </c>
      <c r="L521">
        <v>1377</v>
      </c>
      <c r="N521">
        <v>1013</v>
      </c>
      <c r="O521" t="s">
        <v>246</v>
      </c>
      <c r="P521" t="s">
        <v>246</v>
      </c>
      <c r="Q521">
        <v>1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1</v>
      </c>
      <c r="AD521">
        <v>0</v>
      </c>
      <c r="AE521">
        <v>0</v>
      </c>
      <c r="AF521" t="s">
        <v>3</v>
      </c>
      <c r="AG521">
        <v>0</v>
      </c>
      <c r="AH521">
        <v>2</v>
      </c>
      <c r="AI521">
        <v>32953673</v>
      </c>
      <c r="AJ521">
        <v>521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</row>
    <row r="522" spans="1:44" x14ac:dyDescent="0.2">
      <c r="A522">
        <f>ROW(Source!A780)</f>
        <v>780</v>
      </c>
      <c r="B522">
        <v>32953686</v>
      </c>
      <c r="C522">
        <v>32953667</v>
      </c>
      <c r="D522">
        <v>31911946</v>
      </c>
      <c r="E522">
        <v>1</v>
      </c>
      <c r="F522">
        <v>1</v>
      </c>
      <c r="G522">
        <v>1</v>
      </c>
      <c r="H522">
        <v>3</v>
      </c>
      <c r="I522" t="s">
        <v>933</v>
      </c>
      <c r="J522" t="s">
        <v>934</v>
      </c>
      <c r="K522" t="s">
        <v>935</v>
      </c>
      <c r="L522">
        <v>1371</v>
      </c>
      <c r="N522">
        <v>1013</v>
      </c>
      <c r="O522" t="s">
        <v>370</v>
      </c>
      <c r="P522" t="s">
        <v>370</v>
      </c>
      <c r="Q522">
        <v>1</v>
      </c>
      <c r="X522">
        <v>32.4</v>
      </c>
      <c r="Y522">
        <v>241.35</v>
      </c>
      <c r="Z522">
        <v>0</v>
      </c>
      <c r="AA522">
        <v>0</v>
      </c>
      <c r="AB522">
        <v>0</v>
      </c>
      <c r="AC522">
        <v>0</v>
      </c>
      <c r="AD522">
        <v>1</v>
      </c>
      <c r="AE522">
        <v>0</v>
      </c>
      <c r="AF522" t="s">
        <v>3</v>
      </c>
      <c r="AG522">
        <v>32.4</v>
      </c>
      <c r="AH522">
        <v>2</v>
      </c>
      <c r="AI522">
        <v>32953674</v>
      </c>
      <c r="AJ522">
        <v>522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</row>
    <row r="523" spans="1:44" x14ac:dyDescent="0.2">
      <c r="A523">
        <f>ROW(Source!A780)</f>
        <v>780</v>
      </c>
      <c r="B523">
        <v>32953687</v>
      </c>
      <c r="C523">
        <v>32953667</v>
      </c>
      <c r="D523">
        <v>31912334</v>
      </c>
      <c r="E523">
        <v>1</v>
      </c>
      <c r="F523">
        <v>1</v>
      </c>
      <c r="G523">
        <v>1</v>
      </c>
      <c r="H523">
        <v>3</v>
      </c>
      <c r="I523" t="s">
        <v>869</v>
      </c>
      <c r="J523" t="s">
        <v>870</v>
      </c>
      <c r="K523" t="s">
        <v>871</v>
      </c>
      <c r="L523">
        <v>1348</v>
      </c>
      <c r="N523">
        <v>1009</v>
      </c>
      <c r="O523" t="s">
        <v>33</v>
      </c>
      <c r="P523" t="s">
        <v>33</v>
      </c>
      <c r="Q523">
        <v>1000</v>
      </c>
      <c r="X523">
        <v>4.13E-3</v>
      </c>
      <c r="Y523">
        <v>91223.01</v>
      </c>
      <c r="Z523">
        <v>0</v>
      </c>
      <c r="AA523">
        <v>0</v>
      </c>
      <c r="AB523">
        <v>0</v>
      </c>
      <c r="AC523">
        <v>0</v>
      </c>
      <c r="AD523">
        <v>1</v>
      </c>
      <c r="AE523">
        <v>0</v>
      </c>
      <c r="AF523" t="s">
        <v>3</v>
      </c>
      <c r="AG523">
        <v>4.13E-3</v>
      </c>
      <c r="AH523">
        <v>2</v>
      </c>
      <c r="AI523">
        <v>32953675</v>
      </c>
      <c r="AJ523">
        <v>523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</row>
    <row r="524" spans="1:44" x14ac:dyDescent="0.2">
      <c r="A524">
        <f>ROW(Source!A780)</f>
        <v>780</v>
      </c>
      <c r="B524">
        <v>32953688</v>
      </c>
      <c r="C524">
        <v>32953667</v>
      </c>
      <c r="D524">
        <v>31839247</v>
      </c>
      <c r="E524">
        <v>114</v>
      </c>
      <c r="F524">
        <v>1</v>
      </c>
      <c r="G524">
        <v>1</v>
      </c>
      <c r="H524">
        <v>3</v>
      </c>
      <c r="I524" t="s">
        <v>248</v>
      </c>
      <c r="J524" t="s">
        <v>3</v>
      </c>
      <c r="K524" t="s">
        <v>249</v>
      </c>
      <c r="L524">
        <v>1346</v>
      </c>
      <c r="N524">
        <v>1009</v>
      </c>
      <c r="O524" t="s">
        <v>68</v>
      </c>
      <c r="P524" t="s">
        <v>68</v>
      </c>
      <c r="Q524">
        <v>1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1</v>
      </c>
      <c r="AD524">
        <v>0</v>
      </c>
      <c r="AE524">
        <v>0</v>
      </c>
      <c r="AF524" t="s">
        <v>3</v>
      </c>
      <c r="AG524">
        <v>0</v>
      </c>
      <c r="AH524">
        <v>2</v>
      </c>
      <c r="AI524">
        <v>32953676</v>
      </c>
      <c r="AJ524">
        <v>524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</row>
    <row r="525" spans="1:44" x14ac:dyDescent="0.2">
      <c r="A525">
        <f>ROW(Source!A780)</f>
        <v>780</v>
      </c>
      <c r="B525">
        <v>32953689</v>
      </c>
      <c r="C525">
        <v>32953667</v>
      </c>
      <c r="D525">
        <v>31915088</v>
      </c>
      <c r="E525">
        <v>1</v>
      </c>
      <c r="F525">
        <v>1</v>
      </c>
      <c r="G525">
        <v>1</v>
      </c>
      <c r="H525">
        <v>3</v>
      </c>
      <c r="I525" t="s">
        <v>936</v>
      </c>
      <c r="J525" t="s">
        <v>937</v>
      </c>
      <c r="K525" t="s">
        <v>938</v>
      </c>
      <c r="L525">
        <v>1339</v>
      </c>
      <c r="N525">
        <v>1007</v>
      </c>
      <c r="O525" t="s">
        <v>639</v>
      </c>
      <c r="P525" t="s">
        <v>639</v>
      </c>
      <c r="Q525">
        <v>1</v>
      </c>
      <c r="X525">
        <v>0.105</v>
      </c>
      <c r="Y525">
        <v>3878.19</v>
      </c>
      <c r="Z525">
        <v>0</v>
      </c>
      <c r="AA525">
        <v>0</v>
      </c>
      <c r="AB525">
        <v>0</v>
      </c>
      <c r="AC525">
        <v>0</v>
      </c>
      <c r="AD525">
        <v>1</v>
      </c>
      <c r="AE525">
        <v>0</v>
      </c>
      <c r="AF525" t="s">
        <v>3</v>
      </c>
      <c r="AG525">
        <v>0.105</v>
      </c>
      <c r="AH525">
        <v>2</v>
      </c>
      <c r="AI525">
        <v>32953677</v>
      </c>
      <c r="AJ525">
        <v>525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</row>
    <row r="526" spans="1:44" x14ac:dyDescent="0.2">
      <c r="A526">
        <f>ROW(Source!A780)</f>
        <v>780</v>
      </c>
      <c r="B526">
        <v>32953690</v>
      </c>
      <c r="C526">
        <v>32953667</v>
      </c>
      <c r="D526">
        <v>31922244</v>
      </c>
      <c r="E526">
        <v>1</v>
      </c>
      <c r="F526">
        <v>1</v>
      </c>
      <c r="G526">
        <v>1</v>
      </c>
      <c r="H526">
        <v>3</v>
      </c>
      <c r="I526" t="s">
        <v>939</v>
      </c>
      <c r="J526" t="s">
        <v>940</v>
      </c>
      <c r="K526" t="s">
        <v>941</v>
      </c>
      <c r="L526">
        <v>1339</v>
      </c>
      <c r="N526">
        <v>1007</v>
      </c>
      <c r="O526" t="s">
        <v>639</v>
      </c>
      <c r="P526" t="s">
        <v>639</v>
      </c>
      <c r="Q526">
        <v>1</v>
      </c>
      <c r="X526">
        <v>0.08</v>
      </c>
      <c r="Y526">
        <v>5764.42</v>
      </c>
      <c r="Z526">
        <v>0</v>
      </c>
      <c r="AA526">
        <v>0</v>
      </c>
      <c r="AB526">
        <v>0</v>
      </c>
      <c r="AC526">
        <v>0</v>
      </c>
      <c r="AD526">
        <v>1</v>
      </c>
      <c r="AE526">
        <v>0</v>
      </c>
      <c r="AF526" t="s">
        <v>3</v>
      </c>
      <c r="AG526">
        <v>0.08</v>
      </c>
      <c r="AH526">
        <v>2</v>
      </c>
      <c r="AI526">
        <v>32953678</v>
      </c>
      <c r="AJ526">
        <v>526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</row>
    <row r="527" spans="1:44" x14ac:dyDescent="0.2">
      <c r="A527">
        <f>ROW(Source!A780)</f>
        <v>780</v>
      </c>
      <c r="B527">
        <v>32953691</v>
      </c>
      <c r="C527">
        <v>32953667</v>
      </c>
      <c r="D527">
        <v>31841482</v>
      </c>
      <c r="E527">
        <v>114</v>
      </c>
      <c r="F527">
        <v>1</v>
      </c>
      <c r="G527">
        <v>1</v>
      </c>
      <c r="H527">
        <v>3</v>
      </c>
      <c r="I527" t="s">
        <v>251</v>
      </c>
      <c r="J527" t="s">
        <v>3</v>
      </c>
      <c r="K527" t="s">
        <v>252</v>
      </c>
      <c r="L527">
        <v>1327</v>
      </c>
      <c r="N527">
        <v>1005</v>
      </c>
      <c r="O527" t="s">
        <v>64</v>
      </c>
      <c r="P527" t="s">
        <v>64</v>
      </c>
      <c r="Q527">
        <v>1</v>
      </c>
      <c r="X527">
        <v>100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 t="s">
        <v>3</v>
      </c>
      <c r="AG527">
        <v>100</v>
      </c>
      <c r="AH527">
        <v>2</v>
      </c>
      <c r="AI527">
        <v>32953679</v>
      </c>
      <c r="AJ527">
        <v>527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</row>
    <row r="528" spans="1:44" x14ac:dyDescent="0.2">
      <c r="A528">
        <f>ROW(Source!A820)</f>
        <v>820</v>
      </c>
      <c r="B528">
        <v>32953698</v>
      </c>
      <c r="C528">
        <v>32953696</v>
      </c>
      <c r="D528">
        <v>25847973</v>
      </c>
      <c r="E528">
        <v>112</v>
      </c>
      <c r="F528">
        <v>1</v>
      </c>
      <c r="G528">
        <v>1</v>
      </c>
      <c r="H528">
        <v>1</v>
      </c>
      <c r="I528" t="s">
        <v>846</v>
      </c>
      <c r="J528" t="s">
        <v>3</v>
      </c>
      <c r="K528" t="s">
        <v>847</v>
      </c>
      <c r="L528">
        <v>1191</v>
      </c>
      <c r="N528">
        <v>1013</v>
      </c>
      <c r="O528" t="s">
        <v>848</v>
      </c>
      <c r="P528" t="s">
        <v>848</v>
      </c>
      <c r="Q528">
        <v>1</v>
      </c>
      <c r="X528">
        <v>17.8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1</v>
      </c>
      <c r="AE528">
        <v>1</v>
      </c>
      <c r="AF528" t="s">
        <v>3</v>
      </c>
      <c r="AG528">
        <v>17.8</v>
      </c>
      <c r="AH528">
        <v>2</v>
      </c>
      <c r="AI528">
        <v>32953697</v>
      </c>
      <c r="AJ528">
        <v>528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</row>
    <row r="529" spans="1:44" x14ac:dyDescent="0.2">
      <c r="A529">
        <f>ROW(Source!A821)</f>
        <v>821</v>
      </c>
      <c r="B529">
        <v>32953708</v>
      </c>
      <c r="C529">
        <v>32953699</v>
      </c>
      <c r="D529">
        <v>25847992</v>
      </c>
      <c r="E529">
        <v>112</v>
      </c>
      <c r="F529">
        <v>1</v>
      </c>
      <c r="G529">
        <v>1</v>
      </c>
      <c r="H529">
        <v>1</v>
      </c>
      <c r="I529" t="s">
        <v>856</v>
      </c>
      <c r="J529" t="s">
        <v>3</v>
      </c>
      <c r="K529" t="s">
        <v>857</v>
      </c>
      <c r="L529">
        <v>1191</v>
      </c>
      <c r="N529">
        <v>1013</v>
      </c>
      <c r="O529" t="s">
        <v>848</v>
      </c>
      <c r="P529" t="s">
        <v>848</v>
      </c>
      <c r="Q529">
        <v>1</v>
      </c>
      <c r="X529">
        <v>37.74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1</v>
      </c>
      <c r="AE529">
        <v>1</v>
      </c>
      <c r="AF529" t="s">
        <v>521</v>
      </c>
      <c r="AG529">
        <v>43.400999999999996</v>
      </c>
      <c r="AH529">
        <v>2</v>
      </c>
      <c r="AI529">
        <v>32953700</v>
      </c>
      <c r="AJ529">
        <v>529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</row>
    <row r="530" spans="1:44" x14ac:dyDescent="0.2">
      <c r="A530">
        <f>ROW(Source!A821)</f>
        <v>821</v>
      </c>
      <c r="B530">
        <v>32953709</v>
      </c>
      <c r="C530">
        <v>32953699</v>
      </c>
      <c r="D530">
        <v>25847946</v>
      </c>
      <c r="E530">
        <v>112</v>
      </c>
      <c r="F530">
        <v>1</v>
      </c>
      <c r="G530">
        <v>1</v>
      </c>
      <c r="H530">
        <v>1</v>
      </c>
      <c r="I530" t="s">
        <v>849</v>
      </c>
      <c r="J530" t="s">
        <v>3</v>
      </c>
      <c r="K530" t="s">
        <v>850</v>
      </c>
      <c r="L530">
        <v>1191</v>
      </c>
      <c r="N530">
        <v>1013</v>
      </c>
      <c r="O530" t="s">
        <v>848</v>
      </c>
      <c r="P530" t="s">
        <v>848</v>
      </c>
      <c r="Q530">
        <v>1</v>
      </c>
      <c r="X530">
        <v>0.99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1</v>
      </c>
      <c r="AE530">
        <v>2</v>
      </c>
      <c r="AF530" t="s">
        <v>520</v>
      </c>
      <c r="AG530">
        <v>1.2375</v>
      </c>
      <c r="AH530">
        <v>2</v>
      </c>
      <c r="AI530">
        <v>32953701</v>
      </c>
      <c r="AJ530">
        <v>530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</row>
    <row r="531" spans="1:44" x14ac:dyDescent="0.2">
      <c r="A531">
        <f>ROW(Source!A821)</f>
        <v>821</v>
      </c>
      <c r="B531">
        <v>32953710</v>
      </c>
      <c r="C531">
        <v>32953699</v>
      </c>
      <c r="D531">
        <v>30529096</v>
      </c>
      <c r="E531">
        <v>1</v>
      </c>
      <c r="F531">
        <v>1</v>
      </c>
      <c r="G531">
        <v>1</v>
      </c>
      <c r="H531">
        <v>2</v>
      </c>
      <c r="I531" t="s">
        <v>944</v>
      </c>
      <c r="J531" t="s">
        <v>945</v>
      </c>
      <c r="K531" t="s">
        <v>946</v>
      </c>
      <c r="L531">
        <v>1368</v>
      </c>
      <c r="N531">
        <v>1011</v>
      </c>
      <c r="O531" t="s">
        <v>854</v>
      </c>
      <c r="P531" t="s">
        <v>854</v>
      </c>
      <c r="Q531">
        <v>1</v>
      </c>
      <c r="X531">
        <v>0.02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1</v>
      </c>
      <c r="AE531">
        <v>0</v>
      </c>
      <c r="AF531" t="s">
        <v>520</v>
      </c>
      <c r="AG531">
        <v>2.5000000000000001E-2</v>
      </c>
      <c r="AH531">
        <v>2</v>
      </c>
      <c r="AI531">
        <v>32953702</v>
      </c>
      <c r="AJ531">
        <v>531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</row>
    <row r="532" spans="1:44" x14ac:dyDescent="0.2">
      <c r="A532">
        <f>ROW(Source!A821)</f>
        <v>821</v>
      </c>
      <c r="B532">
        <v>32953711</v>
      </c>
      <c r="C532">
        <v>32953699</v>
      </c>
      <c r="D532">
        <v>30529126</v>
      </c>
      <c r="E532">
        <v>1</v>
      </c>
      <c r="F532">
        <v>1</v>
      </c>
      <c r="G532">
        <v>1</v>
      </c>
      <c r="H532">
        <v>2</v>
      </c>
      <c r="I532" t="s">
        <v>851</v>
      </c>
      <c r="J532" t="s">
        <v>852</v>
      </c>
      <c r="K532" t="s">
        <v>853</v>
      </c>
      <c r="L532">
        <v>1368</v>
      </c>
      <c r="N532">
        <v>1011</v>
      </c>
      <c r="O532" t="s">
        <v>854</v>
      </c>
      <c r="P532" t="s">
        <v>854</v>
      </c>
      <c r="Q532">
        <v>1</v>
      </c>
      <c r="X532">
        <v>0.22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1</v>
      </c>
      <c r="AE532">
        <v>0</v>
      </c>
      <c r="AF532" t="s">
        <v>520</v>
      </c>
      <c r="AG532">
        <v>0.27500000000000002</v>
      </c>
      <c r="AH532">
        <v>2</v>
      </c>
      <c r="AI532">
        <v>32953703</v>
      </c>
      <c r="AJ532">
        <v>532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</row>
    <row r="533" spans="1:44" x14ac:dyDescent="0.2">
      <c r="A533">
        <f>ROW(Source!A821)</f>
        <v>821</v>
      </c>
      <c r="B533">
        <v>32953712</v>
      </c>
      <c r="C533">
        <v>32953699</v>
      </c>
      <c r="D533">
        <v>30529230</v>
      </c>
      <c r="E533">
        <v>1</v>
      </c>
      <c r="F533">
        <v>1</v>
      </c>
      <c r="G533">
        <v>1</v>
      </c>
      <c r="H533">
        <v>2</v>
      </c>
      <c r="I533" t="s">
        <v>948</v>
      </c>
      <c r="J533" t="s">
        <v>949</v>
      </c>
      <c r="K533" t="s">
        <v>950</v>
      </c>
      <c r="L533">
        <v>1368</v>
      </c>
      <c r="N533">
        <v>1011</v>
      </c>
      <c r="O533" t="s">
        <v>854</v>
      </c>
      <c r="P533" t="s">
        <v>854</v>
      </c>
      <c r="Q533">
        <v>1</v>
      </c>
      <c r="X533">
        <v>0.75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1</v>
      </c>
      <c r="AE533">
        <v>0</v>
      </c>
      <c r="AF533" t="s">
        <v>520</v>
      </c>
      <c r="AG533">
        <v>0.9375</v>
      </c>
      <c r="AH533">
        <v>2</v>
      </c>
      <c r="AI533">
        <v>32953704</v>
      </c>
      <c r="AJ533">
        <v>533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</row>
    <row r="534" spans="1:44" x14ac:dyDescent="0.2">
      <c r="A534">
        <f>ROW(Source!A821)</f>
        <v>821</v>
      </c>
      <c r="B534">
        <v>32953713</v>
      </c>
      <c r="C534">
        <v>32953699</v>
      </c>
      <c r="D534">
        <v>30481840</v>
      </c>
      <c r="E534">
        <v>1</v>
      </c>
      <c r="F534">
        <v>1</v>
      </c>
      <c r="G534">
        <v>1</v>
      </c>
      <c r="H534">
        <v>3</v>
      </c>
      <c r="I534" t="s">
        <v>951</v>
      </c>
      <c r="J534" t="s">
        <v>952</v>
      </c>
      <c r="K534" t="s">
        <v>953</v>
      </c>
      <c r="L534">
        <v>1339</v>
      </c>
      <c r="N534">
        <v>1007</v>
      </c>
      <c r="O534" t="s">
        <v>639</v>
      </c>
      <c r="P534" t="s">
        <v>639</v>
      </c>
      <c r="Q534">
        <v>1</v>
      </c>
      <c r="X534">
        <v>0.54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1</v>
      </c>
      <c r="AE534">
        <v>0</v>
      </c>
      <c r="AF534" t="s">
        <v>3</v>
      </c>
      <c r="AG534">
        <v>0.54</v>
      </c>
      <c r="AH534">
        <v>2</v>
      </c>
      <c r="AI534">
        <v>32953705</v>
      </c>
      <c r="AJ534">
        <v>534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</row>
    <row r="535" spans="1:44" x14ac:dyDescent="0.2">
      <c r="A535">
        <f>ROW(Source!A821)</f>
        <v>821</v>
      </c>
      <c r="B535">
        <v>32953714</v>
      </c>
      <c r="C535">
        <v>32953699</v>
      </c>
      <c r="D535">
        <v>30412309</v>
      </c>
      <c r="E535">
        <v>112</v>
      </c>
      <c r="F535">
        <v>1</v>
      </c>
      <c r="G535">
        <v>1</v>
      </c>
      <c r="H535">
        <v>3</v>
      </c>
      <c r="I535" t="s">
        <v>282</v>
      </c>
      <c r="J535" t="s">
        <v>3</v>
      </c>
      <c r="K535" t="s">
        <v>283</v>
      </c>
      <c r="L535">
        <v>1348</v>
      </c>
      <c r="N535">
        <v>1009</v>
      </c>
      <c r="O535" t="s">
        <v>33</v>
      </c>
      <c r="P535" t="s">
        <v>33</v>
      </c>
      <c r="Q535">
        <v>1000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1</v>
      </c>
      <c r="AD535">
        <v>0</v>
      </c>
      <c r="AE535">
        <v>0</v>
      </c>
      <c r="AF535" t="s">
        <v>3</v>
      </c>
      <c r="AG535">
        <v>0</v>
      </c>
      <c r="AH535">
        <v>2</v>
      </c>
      <c r="AI535">
        <v>32953706</v>
      </c>
      <c r="AJ535">
        <v>535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</row>
    <row r="536" spans="1:44" x14ac:dyDescent="0.2">
      <c r="A536">
        <f>ROW(Source!A821)</f>
        <v>821</v>
      </c>
      <c r="B536">
        <v>32953715</v>
      </c>
      <c r="C536">
        <v>32953699</v>
      </c>
      <c r="D536">
        <v>30414725</v>
      </c>
      <c r="E536">
        <v>112</v>
      </c>
      <c r="F536">
        <v>1</v>
      </c>
      <c r="G536">
        <v>1</v>
      </c>
      <c r="H536">
        <v>3</v>
      </c>
      <c r="I536" t="s">
        <v>285</v>
      </c>
      <c r="J536" t="s">
        <v>3</v>
      </c>
      <c r="K536" t="s">
        <v>191</v>
      </c>
      <c r="L536">
        <v>1348</v>
      </c>
      <c r="N536">
        <v>1009</v>
      </c>
      <c r="O536" t="s">
        <v>33</v>
      </c>
      <c r="P536" t="s">
        <v>33</v>
      </c>
      <c r="Q536">
        <v>1000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1</v>
      </c>
      <c r="AD536">
        <v>0</v>
      </c>
      <c r="AE536">
        <v>0</v>
      </c>
      <c r="AF536" t="s">
        <v>3</v>
      </c>
      <c r="AG536">
        <v>0</v>
      </c>
      <c r="AH536">
        <v>2</v>
      </c>
      <c r="AI536">
        <v>32953707</v>
      </c>
      <c r="AJ536">
        <v>536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</row>
    <row r="537" spans="1:44" x14ac:dyDescent="0.2">
      <c r="A537">
        <f>ROW(Source!A826)</f>
        <v>826</v>
      </c>
      <c r="B537">
        <v>32953730</v>
      </c>
      <c r="C537">
        <v>32953720</v>
      </c>
      <c r="D537">
        <v>25847998</v>
      </c>
      <c r="E537">
        <v>112</v>
      </c>
      <c r="F537">
        <v>1</v>
      </c>
      <c r="G537">
        <v>1</v>
      </c>
      <c r="H537">
        <v>1</v>
      </c>
      <c r="I537" t="s">
        <v>960</v>
      </c>
      <c r="J537" t="s">
        <v>3</v>
      </c>
      <c r="K537" t="s">
        <v>961</v>
      </c>
      <c r="L537">
        <v>1191</v>
      </c>
      <c r="N537">
        <v>1013</v>
      </c>
      <c r="O537" t="s">
        <v>848</v>
      </c>
      <c r="P537" t="s">
        <v>848</v>
      </c>
      <c r="Q537">
        <v>1</v>
      </c>
      <c r="X537">
        <v>39.979999999999997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1</v>
      </c>
      <c r="AE537">
        <v>1</v>
      </c>
      <c r="AF537" t="s">
        <v>521</v>
      </c>
      <c r="AG537">
        <v>45.97699999999999</v>
      </c>
      <c r="AH537">
        <v>2</v>
      </c>
      <c r="AI537">
        <v>32953721</v>
      </c>
      <c r="AJ537">
        <v>537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</row>
    <row r="538" spans="1:44" x14ac:dyDescent="0.2">
      <c r="A538">
        <f>ROW(Source!A826)</f>
        <v>826</v>
      </c>
      <c r="B538">
        <v>32953731</v>
      </c>
      <c r="C538">
        <v>32953720</v>
      </c>
      <c r="D538">
        <v>25847946</v>
      </c>
      <c r="E538">
        <v>112</v>
      </c>
      <c r="F538">
        <v>1</v>
      </c>
      <c r="G538">
        <v>1</v>
      </c>
      <c r="H538">
        <v>1</v>
      </c>
      <c r="I538" t="s">
        <v>849</v>
      </c>
      <c r="J538" t="s">
        <v>3</v>
      </c>
      <c r="K538" t="s">
        <v>850</v>
      </c>
      <c r="L538">
        <v>1191</v>
      </c>
      <c r="N538">
        <v>1013</v>
      </c>
      <c r="O538" t="s">
        <v>848</v>
      </c>
      <c r="P538" t="s">
        <v>848</v>
      </c>
      <c r="Q538">
        <v>1</v>
      </c>
      <c r="X538">
        <v>0.11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1</v>
      </c>
      <c r="AE538">
        <v>2</v>
      </c>
      <c r="AF538" t="s">
        <v>520</v>
      </c>
      <c r="AG538">
        <v>0.13750000000000001</v>
      </c>
      <c r="AH538">
        <v>2</v>
      </c>
      <c r="AI538">
        <v>32953722</v>
      </c>
      <c r="AJ538">
        <v>538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</row>
    <row r="539" spans="1:44" x14ac:dyDescent="0.2">
      <c r="A539">
        <f>ROW(Source!A826)</f>
        <v>826</v>
      </c>
      <c r="B539">
        <v>32953732</v>
      </c>
      <c r="C539">
        <v>32953720</v>
      </c>
      <c r="D539">
        <v>30529124</v>
      </c>
      <c r="E539">
        <v>1</v>
      </c>
      <c r="F539">
        <v>1</v>
      </c>
      <c r="G539">
        <v>1</v>
      </c>
      <c r="H539">
        <v>2</v>
      </c>
      <c r="I539" t="s">
        <v>905</v>
      </c>
      <c r="J539" t="s">
        <v>906</v>
      </c>
      <c r="K539" t="s">
        <v>907</v>
      </c>
      <c r="L539">
        <v>1368</v>
      </c>
      <c r="N539">
        <v>1011</v>
      </c>
      <c r="O539" t="s">
        <v>854</v>
      </c>
      <c r="P539" t="s">
        <v>854</v>
      </c>
      <c r="Q539">
        <v>1</v>
      </c>
      <c r="X539">
        <v>0.01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1</v>
      </c>
      <c r="AE539">
        <v>0</v>
      </c>
      <c r="AF539" t="s">
        <v>520</v>
      </c>
      <c r="AG539">
        <v>1.2500000000000001E-2</v>
      </c>
      <c r="AH539">
        <v>2</v>
      </c>
      <c r="AI539">
        <v>32953723</v>
      </c>
      <c r="AJ539">
        <v>539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</row>
    <row r="540" spans="1:44" x14ac:dyDescent="0.2">
      <c r="A540">
        <f>ROW(Source!A826)</f>
        <v>826</v>
      </c>
      <c r="B540">
        <v>32953733</v>
      </c>
      <c r="C540">
        <v>32953720</v>
      </c>
      <c r="D540">
        <v>30529825</v>
      </c>
      <c r="E540">
        <v>1</v>
      </c>
      <c r="F540">
        <v>1</v>
      </c>
      <c r="G540">
        <v>1</v>
      </c>
      <c r="H540">
        <v>2</v>
      </c>
      <c r="I540" t="s">
        <v>858</v>
      </c>
      <c r="J540" t="s">
        <v>859</v>
      </c>
      <c r="K540" t="s">
        <v>860</v>
      </c>
      <c r="L540">
        <v>1368</v>
      </c>
      <c r="N540">
        <v>1011</v>
      </c>
      <c r="O540" t="s">
        <v>854</v>
      </c>
      <c r="P540" t="s">
        <v>854</v>
      </c>
      <c r="Q540">
        <v>1</v>
      </c>
      <c r="X540">
        <v>0.1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1</v>
      </c>
      <c r="AE540">
        <v>0</v>
      </c>
      <c r="AF540" t="s">
        <v>520</v>
      </c>
      <c r="AG540">
        <v>0.125</v>
      </c>
      <c r="AH540">
        <v>2</v>
      </c>
      <c r="AI540">
        <v>32953724</v>
      </c>
      <c r="AJ540">
        <v>540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</row>
    <row r="541" spans="1:44" x14ac:dyDescent="0.2">
      <c r="A541">
        <f>ROW(Source!A826)</f>
        <v>826</v>
      </c>
      <c r="B541">
        <v>32953734</v>
      </c>
      <c r="C541">
        <v>32953720</v>
      </c>
      <c r="D541">
        <v>30484041</v>
      </c>
      <c r="E541">
        <v>1</v>
      </c>
      <c r="F541">
        <v>1</v>
      </c>
      <c r="G541">
        <v>1</v>
      </c>
      <c r="H541">
        <v>3</v>
      </c>
      <c r="I541" t="s">
        <v>888</v>
      </c>
      <c r="J541" t="s">
        <v>889</v>
      </c>
      <c r="K541" t="s">
        <v>890</v>
      </c>
      <c r="L541">
        <v>1327</v>
      </c>
      <c r="N541">
        <v>1005</v>
      </c>
      <c r="O541" t="s">
        <v>64</v>
      </c>
      <c r="P541" t="s">
        <v>64</v>
      </c>
      <c r="Q541">
        <v>1</v>
      </c>
      <c r="X541">
        <v>0.84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1</v>
      </c>
      <c r="AE541">
        <v>0</v>
      </c>
      <c r="AF541" t="s">
        <v>3</v>
      </c>
      <c r="AG541">
        <v>0.84</v>
      </c>
      <c r="AH541">
        <v>2</v>
      </c>
      <c r="AI541">
        <v>32953725</v>
      </c>
      <c r="AJ541">
        <v>541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</row>
    <row r="542" spans="1:44" x14ac:dyDescent="0.2">
      <c r="A542">
        <f>ROW(Source!A826)</f>
        <v>826</v>
      </c>
      <c r="B542">
        <v>32953735</v>
      </c>
      <c r="C542">
        <v>32953720</v>
      </c>
      <c r="D542">
        <v>30484388</v>
      </c>
      <c r="E542">
        <v>1</v>
      </c>
      <c r="F542">
        <v>1</v>
      </c>
      <c r="G542">
        <v>1</v>
      </c>
      <c r="H542">
        <v>3</v>
      </c>
      <c r="I542" t="s">
        <v>877</v>
      </c>
      <c r="J542" t="s">
        <v>878</v>
      </c>
      <c r="K542" t="s">
        <v>879</v>
      </c>
      <c r="L542">
        <v>1346</v>
      </c>
      <c r="N542">
        <v>1009</v>
      </c>
      <c r="O542" t="s">
        <v>68</v>
      </c>
      <c r="P542" t="s">
        <v>68</v>
      </c>
      <c r="Q542">
        <v>1</v>
      </c>
      <c r="X542">
        <v>0.31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1</v>
      </c>
      <c r="AE542">
        <v>0</v>
      </c>
      <c r="AF542" t="s">
        <v>3</v>
      </c>
      <c r="AG542">
        <v>0.31</v>
      </c>
      <c r="AH542">
        <v>2</v>
      </c>
      <c r="AI542">
        <v>32953726</v>
      </c>
      <c r="AJ542">
        <v>542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</row>
    <row r="543" spans="1:44" x14ac:dyDescent="0.2">
      <c r="A543">
        <f>ROW(Source!A826)</f>
        <v>826</v>
      </c>
      <c r="B543">
        <v>32953736</v>
      </c>
      <c r="C543">
        <v>32953720</v>
      </c>
      <c r="D543">
        <v>30414687</v>
      </c>
      <c r="E543">
        <v>112</v>
      </c>
      <c r="F543">
        <v>1</v>
      </c>
      <c r="G543">
        <v>1</v>
      </c>
      <c r="H543">
        <v>3</v>
      </c>
      <c r="I543" t="s">
        <v>187</v>
      </c>
      <c r="J543" t="s">
        <v>3</v>
      </c>
      <c r="K543" t="s">
        <v>188</v>
      </c>
      <c r="L543">
        <v>1348</v>
      </c>
      <c r="N543">
        <v>1009</v>
      </c>
      <c r="O543" t="s">
        <v>33</v>
      </c>
      <c r="P543" t="s">
        <v>33</v>
      </c>
      <c r="Q543">
        <v>1000</v>
      </c>
      <c r="X543">
        <v>3.3000000000000002E-2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 t="s">
        <v>3</v>
      </c>
      <c r="AG543">
        <v>3.3000000000000002E-2</v>
      </c>
      <c r="AH543">
        <v>2</v>
      </c>
      <c r="AI543">
        <v>32953727</v>
      </c>
      <c r="AJ543">
        <v>543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</row>
    <row r="544" spans="1:44" x14ac:dyDescent="0.2">
      <c r="A544">
        <f>ROW(Source!A826)</f>
        <v>826</v>
      </c>
      <c r="B544">
        <v>32953737</v>
      </c>
      <c r="C544">
        <v>32953720</v>
      </c>
      <c r="D544">
        <v>30414703</v>
      </c>
      <c r="E544">
        <v>112</v>
      </c>
      <c r="F544">
        <v>1</v>
      </c>
      <c r="G544">
        <v>1</v>
      </c>
      <c r="H544">
        <v>3</v>
      </c>
      <c r="I544" t="s">
        <v>190</v>
      </c>
      <c r="J544" t="s">
        <v>3</v>
      </c>
      <c r="K544" t="s">
        <v>191</v>
      </c>
      <c r="L544">
        <v>1348</v>
      </c>
      <c r="N544">
        <v>1009</v>
      </c>
      <c r="O544" t="s">
        <v>33</v>
      </c>
      <c r="P544" t="s">
        <v>33</v>
      </c>
      <c r="Q544">
        <v>1000</v>
      </c>
      <c r="X544">
        <v>2.1999999999999999E-2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 t="s">
        <v>3</v>
      </c>
      <c r="AG544">
        <v>2.1999999999999999E-2</v>
      </c>
      <c r="AH544">
        <v>2</v>
      </c>
      <c r="AI544">
        <v>32953728</v>
      </c>
      <c r="AJ544">
        <v>544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</row>
    <row r="545" spans="1:44" x14ac:dyDescent="0.2">
      <c r="A545">
        <f>ROW(Source!A826)</f>
        <v>826</v>
      </c>
      <c r="B545">
        <v>32953738</v>
      </c>
      <c r="C545">
        <v>32953720</v>
      </c>
      <c r="D545">
        <v>30500303</v>
      </c>
      <c r="E545">
        <v>1</v>
      </c>
      <c r="F545">
        <v>1</v>
      </c>
      <c r="G545">
        <v>1</v>
      </c>
      <c r="H545">
        <v>3</v>
      </c>
      <c r="I545" t="s">
        <v>908</v>
      </c>
      <c r="J545" t="s">
        <v>909</v>
      </c>
      <c r="K545" t="s">
        <v>910</v>
      </c>
      <c r="L545">
        <v>1348</v>
      </c>
      <c r="N545">
        <v>1009</v>
      </c>
      <c r="O545" t="s">
        <v>33</v>
      </c>
      <c r="P545" t="s">
        <v>33</v>
      </c>
      <c r="Q545">
        <v>1000</v>
      </c>
      <c r="X545">
        <v>5.4999999999999997E-3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1</v>
      </c>
      <c r="AE545">
        <v>0</v>
      </c>
      <c r="AF545" t="s">
        <v>3</v>
      </c>
      <c r="AG545">
        <v>5.4999999999999997E-3</v>
      </c>
      <c r="AH545">
        <v>2</v>
      </c>
      <c r="AI545">
        <v>32953729</v>
      </c>
      <c r="AJ545">
        <v>545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</row>
    <row r="546" spans="1:44" x14ac:dyDescent="0.2">
      <c r="A546">
        <f>ROW(Source!A831)</f>
        <v>831</v>
      </c>
      <c r="B546">
        <v>32953747</v>
      </c>
      <c r="C546">
        <v>32953743</v>
      </c>
      <c r="D546">
        <v>25847979</v>
      </c>
      <c r="E546">
        <v>114</v>
      </c>
      <c r="F546">
        <v>1</v>
      </c>
      <c r="G546">
        <v>1</v>
      </c>
      <c r="H546">
        <v>1</v>
      </c>
      <c r="I546" t="s">
        <v>1005</v>
      </c>
      <c r="J546" t="s">
        <v>3</v>
      </c>
      <c r="K546" t="s">
        <v>1006</v>
      </c>
      <c r="L546">
        <v>1191</v>
      </c>
      <c r="N546">
        <v>1013</v>
      </c>
      <c r="O546" t="s">
        <v>848</v>
      </c>
      <c r="P546" t="s">
        <v>848</v>
      </c>
      <c r="Q546">
        <v>1</v>
      </c>
      <c r="X546">
        <v>17.89</v>
      </c>
      <c r="Y546">
        <v>0</v>
      </c>
      <c r="Z546">
        <v>0</v>
      </c>
      <c r="AA546">
        <v>0</v>
      </c>
      <c r="AB546">
        <v>420.4</v>
      </c>
      <c r="AC546">
        <v>0</v>
      </c>
      <c r="AD546">
        <v>1</v>
      </c>
      <c r="AE546">
        <v>1</v>
      </c>
      <c r="AF546" t="s">
        <v>3</v>
      </c>
      <c r="AG546">
        <v>17.89</v>
      </c>
      <c r="AH546">
        <v>2</v>
      </c>
      <c r="AI546">
        <v>32953744</v>
      </c>
      <c r="AJ546">
        <v>546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</row>
    <row r="547" spans="1:44" x14ac:dyDescent="0.2">
      <c r="A547">
        <f>ROW(Source!A831)</f>
        <v>831</v>
      </c>
      <c r="B547">
        <v>32953748</v>
      </c>
      <c r="C547">
        <v>32953743</v>
      </c>
      <c r="D547">
        <v>25847946</v>
      </c>
      <c r="E547">
        <v>114</v>
      </c>
      <c r="F547">
        <v>1</v>
      </c>
      <c r="G547">
        <v>1</v>
      </c>
      <c r="H547">
        <v>1</v>
      </c>
      <c r="I547" t="s">
        <v>849</v>
      </c>
      <c r="J547" t="s">
        <v>3</v>
      </c>
      <c r="K547" t="s">
        <v>850</v>
      </c>
      <c r="L547">
        <v>1191</v>
      </c>
      <c r="N547">
        <v>1013</v>
      </c>
      <c r="O547" t="s">
        <v>848</v>
      </c>
      <c r="P547" t="s">
        <v>848</v>
      </c>
      <c r="Q547">
        <v>1</v>
      </c>
      <c r="X547">
        <v>0.08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1</v>
      </c>
      <c r="AE547">
        <v>2</v>
      </c>
      <c r="AF547" t="s">
        <v>3</v>
      </c>
      <c r="AG547">
        <v>0.08</v>
      </c>
      <c r="AH547">
        <v>2</v>
      </c>
      <c r="AI547">
        <v>32953745</v>
      </c>
      <c r="AJ547">
        <v>547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</row>
    <row r="548" spans="1:44" x14ac:dyDescent="0.2">
      <c r="A548">
        <f>ROW(Source!A831)</f>
        <v>831</v>
      </c>
      <c r="B548">
        <v>32953749</v>
      </c>
      <c r="C548">
        <v>32953743</v>
      </c>
      <c r="D548">
        <v>31966102</v>
      </c>
      <c r="E548">
        <v>1</v>
      </c>
      <c r="F548">
        <v>1</v>
      </c>
      <c r="G548">
        <v>1</v>
      </c>
      <c r="H548">
        <v>2</v>
      </c>
      <c r="I548" t="s">
        <v>851</v>
      </c>
      <c r="J548" t="s">
        <v>852</v>
      </c>
      <c r="K548" t="s">
        <v>853</v>
      </c>
      <c r="L548">
        <v>1368</v>
      </c>
      <c r="N548">
        <v>1011</v>
      </c>
      <c r="O548" t="s">
        <v>854</v>
      </c>
      <c r="P548" t="s">
        <v>854</v>
      </c>
      <c r="Q548">
        <v>1</v>
      </c>
      <c r="X548">
        <v>0.08</v>
      </c>
      <c r="Y548">
        <v>0</v>
      </c>
      <c r="Z548">
        <v>37.32</v>
      </c>
      <c r="AA548">
        <v>446.68</v>
      </c>
      <c r="AB548">
        <v>0</v>
      </c>
      <c r="AC548">
        <v>0</v>
      </c>
      <c r="AD548">
        <v>1</v>
      </c>
      <c r="AE548">
        <v>0</v>
      </c>
      <c r="AF548" t="s">
        <v>3</v>
      </c>
      <c r="AG548">
        <v>0.08</v>
      </c>
      <c r="AH548">
        <v>2</v>
      </c>
      <c r="AI548">
        <v>32953746</v>
      </c>
      <c r="AJ548">
        <v>548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</row>
    <row r="549" spans="1:44" x14ac:dyDescent="0.2">
      <c r="A549">
        <f>ROW(Source!A832)</f>
        <v>832</v>
      </c>
      <c r="B549">
        <v>32953756</v>
      </c>
      <c r="C549">
        <v>32953750</v>
      </c>
      <c r="D549">
        <v>31838544</v>
      </c>
      <c r="E549">
        <v>114</v>
      </c>
      <c r="F549">
        <v>1</v>
      </c>
      <c r="G549">
        <v>1</v>
      </c>
      <c r="H549">
        <v>1</v>
      </c>
      <c r="I549" t="s">
        <v>1013</v>
      </c>
      <c r="J549" t="s">
        <v>3</v>
      </c>
      <c r="K549" t="s">
        <v>1014</v>
      </c>
      <c r="L549">
        <v>1369</v>
      </c>
      <c r="N549">
        <v>1013</v>
      </c>
      <c r="O549" t="s">
        <v>1015</v>
      </c>
      <c r="P549" t="s">
        <v>1015</v>
      </c>
      <c r="Q549">
        <v>1</v>
      </c>
      <c r="X549">
        <v>0.41</v>
      </c>
      <c r="Y549">
        <v>0</v>
      </c>
      <c r="Z549">
        <v>0</v>
      </c>
      <c r="AA549">
        <v>0</v>
      </c>
      <c r="AB549">
        <v>375.36</v>
      </c>
      <c r="AC549">
        <v>0</v>
      </c>
      <c r="AD549">
        <v>1</v>
      </c>
      <c r="AE549">
        <v>1</v>
      </c>
      <c r="AF549" t="s">
        <v>3</v>
      </c>
      <c r="AG549">
        <v>0.41</v>
      </c>
      <c r="AH549">
        <v>2</v>
      </c>
      <c r="AI549">
        <v>32953751</v>
      </c>
      <c r="AJ549">
        <v>549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</row>
    <row r="550" spans="1:44" x14ac:dyDescent="0.2">
      <c r="A550">
        <f>ROW(Source!A832)</f>
        <v>832</v>
      </c>
      <c r="B550">
        <v>32953757</v>
      </c>
      <c r="C550">
        <v>32953750</v>
      </c>
      <c r="D550">
        <v>31838554</v>
      </c>
      <c r="E550">
        <v>114</v>
      </c>
      <c r="F550">
        <v>1</v>
      </c>
      <c r="G550">
        <v>1</v>
      </c>
      <c r="H550">
        <v>1</v>
      </c>
      <c r="I550" t="s">
        <v>1016</v>
      </c>
      <c r="J550" t="s">
        <v>3</v>
      </c>
      <c r="K550" t="s">
        <v>1017</v>
      </c>
      <c r="L550">
        <v>1369</v>
      </c>
      <c r="N550">
        <v>1013</v>
      </c>
      <c r="O550" t="s">
        <v>1015</v>
      </c>
      <c r="P550" t="s">
        <v>1015</v>
      </c>
      <c r="Q550">
        <v>1</v>
      </c>
      <c r="X550">
        <v>19.16</v>
      </c>
      <c r="Y550">
        <v>0</v>
      </c>
      <c r="Z550">
        <v>0</v>
      </c>
      <c r="AA550">
        <v>0</v>
      </c>
      <c r="AB550">
        <v>502.98</v>
      </c>
      <c r="AC550">
        <v>0</v>
      </c>
      <c r="AD550">
        <v>1</v>
      </c>
      <c r="AE550">
        <v>1</v>
      </c>
      <c r="AF550" t="s">
        <v>3</v>
      </c>
      <c r="AG550">
        <v>19.16</v>
      </c>
      <c r="AH550">
        <v>2</v>
      </c>
      <c r="AI550">
        <v>32953752</v>
      </c>
      <c r="AJ550">
        <v>550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</row>
    <row r="551" spans="1:44" x14ac:dyDescent="0.2">
      <c r="A551">
        <f>ROW(Source!A832)</f>
        <v>832</v>
      </c>
      <c r="B551">
        <v>32953758</v>
      </c>
      <c r="C551">
        <v>32953750</v>
      </c>
      <c r="D551">
        <v>25847946</v>
      </c>
      <c r="E551">
        <v>114</v>
      </c>
      <c r="F551">
        <v>1</v>
      </c>
      <c r="G551">
        <v>1</v>
      </c>
      <c r="H551">
        <v>1</v>
      </c>
      <c r="I551" t="s">
        <v>849</v>
      </c>
      <c r="J551" t="s">
        <v>3</v>
      </c>
      <c r="K551" t="s">
        <v>850</v>
      </c>
      <c r="L551">
        <v>1191</v>
      </c>
      <c r="N551">
        <v>1013</v>
      </c>
      <c r="O551" t="s">
        <v>848</v>
      </c>
      <c r="P551" t="s">
        <v>848</v>
      </c>
      <c r="Q551">
        <v>1</v>
      </c>
      <c r="X551">
        <v>0.28000000000000003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1</v>
      </c>
      <c r="AE551">
        <v>2</v>
      </c>
      <c r="AF551" t="s">
        <v>3</v>
      </c>
      <c r="AG551">
        <v>0.28000000000000003</v>
      </c>
      <c r="AH551">
        <v>2</v>
      </c>
      <c r="AI551">
        <v>32953753</v>
      </c>
      <c r="AJ551">
        <v>551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</row>
    <row r="552" spans="1:44" x14ac:dyDescent="0.2">
      <c r="A552">
        <f>ROW(Source!A832)</f>
        <v>832</v>
      </c>
      <c r="B552">
        <v>32953759</v>
      </c>
      <c r="C552">
        <v>32953750</v>
      </c>
      <c r="D552">
        <v>31966811</v>
      </c>
      <c r="E552">
        <v>1</v>
      </c>
      <c r="F552">
        <v>1</v>
      </c>
      <c r="G552">
        <v>1</v>
      </c>
      <c r="H552">
        <v>2</v>
      </c>
      <c r="I552" t="s">
        <v>858</v>
      </c>
      <c r="J552" t="s">
        <v>859</v>
      </c>
      <c r="K552" t="s">
        <v>860</v>
      </c>
      <c r="L552">
        <v>1368</v>
      </c>
      <c r="N552">
        <v>1011</v>
      </c>
      <c r="O552" t="s">
        <v>854</v>
      </c>
      <c r="P552" t="s">
        <v>854</v>
      </c>
      <c r="Q552">
        <v>1</v>
      </c>
      <c r="X552">
        <v>0.28000000000000003</v>
      </c>
      <c r="Y552">
        <v>0</v>
      </c>
      <c r="Z552">
        <v>605.36</v>
      </c>
      <c r="AA552">
        <v>502.98</v>
      </c>
      <c r="AB552">
        <v>0</v>
      </c>
      <c r="AC552">
        <v>0</v>
      </c>
      <c r="AD552">
        <v>1</v>
      </c>
      <c r="AE552">
        <v>0</v>
      </c>
      <c r="AF552" t="s">
        <v>3</v>
      </c>
      <c r="AG552">
        <v>0.28000000000000003</v>
      </c>
      <c r="AH552">
        <v>2</v>
      </c>
      <c r="AI552">
        <v>32953754</v>
      </c>
      <c r="AJ552">
        <v>552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</row>
    <row r="553" spans="1:44" x14ac:dyDescent="0.2">
      <c r="A553">
        <f>ROW(Source!A832)</f>
        <v>832</v>
      </c>
      <c r="B553">
        <v>32953760</v>
      </c>
      <c r="C553">
        <v>32953750</v>
      </c>
      <c r="D553">
        <v>31844297</v>
      </c>
      <c r="E553">
        <v>114</v>
      </c>
      <c r="F553">
        <v>1</v>
      </c>
      <c r="G553">
        <v>1</v>
      </c>
      <c r="H553">
        <v>3</v>
      </c>
      <c r="I553" t="s">
        <v>617</v>
      </c>
      <c r="J553" t="s">
        <v>3</v>
      </c>
      <c r="K553" t="s">
        <v>618</v>
      </c>
      <c r="L553">
        <v>3277935</v>
      </c>
      <c r="N553">
        <v>1013</v>
      </c>
      <c r="O553" t="s">
        <v>619</v>
      </c>
      <c r="P553" t="s">
        <v>619</v>
      </c>
      <c r="Q553">
        <v>1</v>
      </c>
      <c r="X553">
        <v>2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 t="s">
        <v>3</v>
      </c>
      <c r="AG553">
        <v>2</v>
      </c>
      <c r="AH553">
        <v>2</v>
      </c>
      <c r="AI553">
        <v>32953755</v>
      </c>
      <c r="AJ553">
        <v>553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21" x14ac:dyDescent="0.2">
      <c r="A1">
        <v>30</v>
      </c>
      <c r="B1">
        <v>1</v>
      </c>
      <c r="C1" t="s">
        <v>3</v>
      </c>
      <c r="D1" t="s">
        <v>3</v>
      </c>
      <c r="E1" t="s">
        <v>38</v>
      </c>
      <c r="F1" t="s">
        <v>38</v>
      </c>
      <c r="G1" t="s">
        <v>39</v>
      </c>
      <c r="H1" t="s">
        <v>3</v>
      </c>
      <c r="I1" t="s">
        <v>39</v>
      </c>
      <c r="J1" t="s">
        <v>38</v>
      </c>
      <c r="K1" t="s">
        <v>3</v>
      </c>
      <c r="L1" t="s">
        <v>40</v>
      </c>
      <c r="M1" t="s">
        <v>41</v>
      </c>
      <c r="N1" t="s">
        <v>3</v>
      </c>
      <c r="O1" t="s">
        <v>38</v>
      </c>
      <c r="P1" t="s">
        <v>3</v>
      </c>
      <c r="Q1" t="s">
        <v>3</v>
      </c>
      <c r="R1" t="s">
        <v>3</v>
      </c>
      <c r="S1" t="s">
        <v>1030</v>
      </c>
      <c r="T1" t="s">
        <v>1036</v>
      </c>
      <c r="U1" t="s">
        <v>1031</v>
      </c>
    </row>
    <row r="2" spans="1:21" x14ac:dyDescent="0.2">
      <c r="A2">
        <v>33</v>
      </c>
      <c r="B2">
        <v>1</v>
      </c>
      <c r="C2" t="s">
        <v>3</v>
      </c>
      <c r="D2" t="s">
        <v>3</v>
      </c>
      <c r="E2" t="s">
        <v>38</v>
      </c>
      <c r="F2" t="s">
        <v>38</v>
      </c>
      <c r="G2" t="s">
        <v>39</v>
      </c>
      <c r="H2" t="s">
        <v>3</v>
      </c>
      <c r="I2" t="s">
        <v>39</v>
      </c>
      <c r="J2" t="s">
        <v>38</v>
      </c>
      <c r="K2" t="s">
        <v>3</v>
      </c>
      <c r="L2" t="s">
        <v>40</v>
      </c>
      <c r="M2" t="s">
        <v>41</v>
      </c>
      <c r="N2" t="s">
        <v>3</v>
      </c>
      <c r="O2" t="s">
        <v>38</v>
      </c>
      <c r="P2" t="s">
        <v>3</v>
      </c>
      <c r="Q2" t="s">
        <v>3</v>
      </c>
      <c r="R2" t="s">
        <v>3</v>
      </c>
      <c r="S2" t="s">
        <v>1030</v>
      </c>
      <c r="T2" t="s">
        <v>1036</v>
      </c>
      <c r="U2" t="s">
        <v>1031</v>
      </c>
    </row>
    <row r="3" spans="1:21" x14ac:dyDescent="0.2">
      <c r="A3">
        <v>38</v>
      </c>
      <c r="B3">
        <v>1</v>
      </c>
      <c r="C3" t="s">
        <v>3</v>
      </c>
      <c r="D3" t="s">
        <v>3</v>
      </c>
      <c r="E3" t="s">
        <v>38</v>
      </c>
      <c r="F3" t="s">
        <v>38</v>
      </c>
      <c r="G3" t="s">
        <v>39</v>
      </c>
      <c r="H3" t="s">
        <v>3</v>
      </c>
      <c r="I3" t="s">
        <v>39</v>
      </c>
      <c r="J3" t="s">
        <v>38</v>
      </c>
      <c r="K3" t="s">
        <v>3</v>
      </c>
      <c r="L3" t="s">
        <v>40</v>
      </c>
      <c r="M3" t="s">
        <v>41</v>
      </c>
      <c r="N3" t="s">
        <v>3</v>
      </c>
      <c r="O3" t="s">
        <v>38</v>
      </c>
      <c r="P3" t="s">
        <v>3</v>
      </c>
      <c r="Q3" t="s">
        <v>3</v>
      </c>
      <c r="R3" t="s">
        <v>3</v>
      </c>
      <c r="S3" t="s">
        <v>1030</v>
      </c>
      <c r="T3" t="s">
        <v>1036</v>
      </c>
      <c r="U3" t="s">
        <v>1031</v>
      </c>
    </row>
    <row r="4" spans="1:21" x14ac:dyDescent="0.2">
      <c r="A4">
        <v>82</v>
      </c>
      <c r="B4">
        <v>1</v>
      </c>
      <c r="C4" t="s">
        <v>3</v>
      </c>
      <c r="D4" t="s">
        <v>3</v>
      </c>
      <c r="E4" t="s">
        <v>38</v>
      </c>
      <c r="F4" t="s">
        <v>38</v>
      </c>
      <c r="G4" t="s">
        <v>39</v>
      </c>
      <c r="H4" t="s">
        <v>3</v>
      </c>
      <c r="I4" t="s">
        <v>39</v>
      </c>
      <c r="J4" t="s">
        <v>38</v>
      </c>
      <c r="K4" t="s">
        <v>3</v>
      </c>
      <c r="L4" t="s">
        <v>40</v>
      </c>
      <c r="M4" t="s">
        <v>41</v>
      </c>
      <c r="N4" t="s">
        <v>3</v>
      </c>
      <c r="O4" t="s">
        <v>38</v>
      </c>
      <c r="P4" t="s">
        <v>3</v>
      </c>
      <c r="Q4" t="s">
        <v>3</v>
      </c>
      <c r="R4" t="s">
        <v>3</v>
      </c>
      <c r="S4" t="s">
        <v>1030</v>
      </c>
      <c r="T4" t="s">
        <v>1036</v>
      </c>
      <c r="U4" t="s">
        <v>1031</v>
      </c>
    </row>
    <row r="5" spans="1:21" x14ac:dyDescent="0.2">
      <c r="A5">
        <v>87</v>
      </c>
      <c r="B5">
        <v>1</v>
      </c>
      <c r="C5" t="s">
        <v>3</v>
      </c>
      <c r="D5" t="s">
        <v>206</v>
      </c>
      <c r="E5" t="s">
        <v>207</v>
      </c>
      <c r="F5" t="s">
        <v>207</v>
      </c>
      <c r="G5" t="s">
        <v>207</v>
      </c>
      <c r="H5" t="s">
        <v>3</v>
      </c>
      <c r="I5" t="s">
        <v>207</v>
      </c>
      <c r="J5" t="s">
        <v>207</v>
      </c>
      <c r="K5" t="s">
        <v>3</v>
      </c>
      <c r="L5" t="s">
        <v>3</v>
      </c>
      <c r="M5" t="s">
        <v>3</v>
      </c>
      <c r="N5" t="s">
        <v>206</v>
      </c>
      <c r="O5" t="s">
        <v>207</v>
      </c>
      <c r="P5" t="s">
        <v>3</v>
      </c>
      <c r="Q5" t="s">
        <v>3</v>
      </c>
      <c r="R5" t="s">
        <v>3</v>
      </c>
      <c r="S5" t="s">
        <v>1032</v>
      </c>
      <c r="T5" t="s">
        <v>1033</v>
      </c>
      <c r="U5" t="s">
        <v>1034</v>
      </c>
    </row>
    <row r="6" spans="1:21" x14ac:dyDescent="0.2">
      <c r="A6">
        <v>93</v>
      </c>
      <c r="B6">
        <v>1</v>
      </c>
      <c r="C6" t="s">
        <v>3</v>
      </c>
      <c r="D6" t="s">
        <v>3</v>
      </c>
      <c r="E6" t="s">
        <v>38</v>
      </c>
      <c r="F6" t="s">
        <v>38</v>
      </c>
      <c r="G6" t="s">
        <v>39</v>
      </c>
      <c r="H6" t="s">
        <v>3</v>
      </c>
      <c r="I6" t="s">
        <v>39</v>
      </c>
      <c r="J6" t="s">
        <v>38</v>
      </c>
      <c r="K6" t="s">
        <v>3</v>
      </c>
      <c r="L6" t="s">
        <v>40</v>
      </c>
      <c r="M6" t="s">
        <v>41</v>
      </c>
      <c r="N6" t="s">
        <v>3</v>
      </c>
      <c r="O6" t="s">
        <v>38</v>
      </c>
      <c r="P6" t="s">
        <v>3</v>
      </c>
      <c r="Q6" t="s">
        <v>3</v>
      </c>
      <c r="R6" t="s">
        <v>3</v>
      </c>
      <c r="S6" t="s">
        <v>1030</v>
      </c>
      <c r="T6" t="s">
        <v>1036</v>
      </c>
      <c r="U6" t="s">
        <v>1031</v>
      </c>
    </row>
    <row r="7" spans="1:21" x14ac:dyDescent="0.2">
      <c r="A7">
        <v>99</v>
      </c>
      <c r="B7">
        <v>1</v>
      </c>
      <c r="C7" t="s">
        <v>3</v>
      </c>
      <c r="D7" t="s">
        <v>3</v>
      </c>
      <c r="E7" t="s">
        <v>38</v>
      </c>
      <c r="F7" t="s">
        <v>38</v>
      </c>
      <c r="G7" t="s">
        <v>39</v>
      </c>
      <c r="H7" t="s">
        <v>3</v>
      </c>
      <c r="I7" t="s">
        <v>39</v>
      </c>
      <c r="J7" t="s">
        <v>38</v>
      </c>
      <c r="K7" t="s">
        <v>3</v>
      </c>
      <c r="L7" t="s">
        <v>40</v>
      </c>
      <c r="M7" t="s">
        <v>41</v>
      </c>
      <c r="N7" t="s">
        <v>3</v>
      </c>
      <c r="O7" t="s">
        <v>38</v>
      </c>
      <c r="P7" t="s">
        <v>3</v>
      </c>
      <c r="Q7" t="s">
        <v>3</v>
      </c>
      <c r="R7" t="s">
        <v>3</v>
      </c>
      <c r="S7" t="s">
        <v>1030</v>
      </c>
      <c r="T7" t="s">
        <v>1036</v>
      </c>
      <c r="U7" t="s">
        <v>1031</v>
      </c>
    </row>
    <row r="8" spans="1:21" x14ac:dyDescent="0.2">
      <c r="A8">
        <v>106</v>
      </c>
      <c r="B8">
        <v>1</v>
      </c>
      <c r="C8" t="s">
        <v>3</v>
      </c>
      <c r="D8" t="s">
        <v>3</v>
      </c>
      <c r="E8" t="s">
        <v>38</v>
      </c>
      <c r="F8" t="s">
        <v>38</v>
      </c>
      <c r="G8" t="s">
        <v>39</v>
      </c>
      <c r="H8" t="s">
        <v>3</v>
      </c>
      <c r="I8" t="s">
        <v>39</v>
      </c>
      <c r="J8" t="s">
        <v>38</v>
      </c>
      <c r="K8" t="s">
        <v>3</v>
      </c>
      <c r="L8" t="s">
        <v>40</v>
      </c>
      <c r="M8" t="s">
        <v>41</v>
      </c>
      <c r="N8" t="s">
        <v>3</v>
      </c>
      <c r="O8" t="s">
        <v>38</v>
      </c>
      <c r="P8" t="s">
        <v>3</v>
      </c>
      <c r="Q8" t="s">
        <v>3</v>
      </c>
      <c r="R8" t="s">
        <v>3</v>
      </c>
      <c r="S8" t="s">
        <v>1030</v>
      </c>
      <c r="T8" t="s">
        <v>1036</v>
      </c>
      <c r="U8" t="s">
        <v>1031</v>
      </c>
    </row>
    <row r="9" spans="1:21" x14ac:dyDescent="0.2">
      <c r="A9">
        <v>111</v>
      </c>
      <c r="B9">
        <v>1</v>
      </c>
      <c r="C9" t="s">
        <v>3</v>
      </c>
      <c r="D9" t="s">
        <v>3</v>
      </c>
      <c r="E9" t="s">
        <v>38</v>
      </c>
      <c r="F9" t="s">
        <v>38</v>
      </c>
      <c r="G9" t="s">
        <v>39</v>
      </c>
      <c r="H9" t="s">
        <v>3</v>
      </c>
      <c r="I9" t="s">
        <v>39</v>
      </c>
      <c r="J9" t="s">
        <v>38</v>
      </c>
      <c r="K9" t="s">
        <v>3</v>
      </c>
      <c r="L9" t="s">
        <v>40</v>
      </c>
      <c r="M9" t="s">
        <v>41</v>
      </c>
      <c r="N9" t="s">
        <v>3</v>
      </c>
      <c r="O9" t="s">
        <v>38</v>
      </c>
      <c r="P9" t="s">
        <v>3</v>
      </c>
      <c r="Q9" t="s">
        <v>3</v>
      </c>
      <c r="R9" t="s">
        <v>3</v>
      </c>
      <c r="S9" t="s">
        <v>1030</v>
      </c>
      <c r="T9" t="s">
        <v>1036</v>
      </c>
      <c r="U9" t="s">
        <v>1031</v>
      </c>
    </row>
    <row r="10" spans="1:21" x14ac:dyDescent="0.2">
      <c r="A10">
        <v>161</v>
      </c>
      <c r="B10">
        <v>1</v>
      </c>
      <c r="C10" t="s">
        <v>3</v>
      </c>
      <c r="D10" t="s">
        <v>3</v>
      </c>
      <c r="E10" t="s">
        <v>38</v>
      </c>
      <c r="F10" t="s">
        <v>38</v>
      </c>
      <c r="G10" t="s">
        <v>39</v>
      </c>
      <c r="H10" t="s">
        <v>3</v>
      </c>
      <c r="I10" t="s">
        <v>39</v>
      </c>
      <c r="J10" t="s">
        <v>38</v>
      </c>
      <c r="K10" t="s">
        <v>3</v>
      </c>
      <c r="L10" t="s">
        <v>40</v>
      </c>
      <c r="M10" t="s">
        <v>41</v>
      </c>
      <c r="N10" t="s">
        <v>3</v>
      </c>
      <c r="O10" t="s">
        <v>38</v>
      </c>
      <c r="P10" t="s">
        <v>3</v>
      </c>
      <c r="Q10" t="s">
        <v>3</v>
      </c>
      <c r="R10" t="s">
        <v>3</v>
      </c>
      <c r="S10" t="s">
        <v>1030</v>
      </c>
      <c r="T10" t="s">
        <v>1036</v>
      </c>
      <c r="U10" t="s">
        <v>1031</v>
      </c>
    </row>
    <row r="11" spans="1:21" x14ac:dyDescent="0.2">
      <c r="A11">
        <v>166</v>
      </c>
      <c r="B11">
        <v>1</v>
      </c>
      <c r="C11" t="s">
        <v>3</v>
      </c>
      <c r="D11" t="s">
        <v>3</v>
      </c>
      <c r="E11" t="s">
        <v>38</v>
      </c>
      <c r="F11" t="s">
        <v>38</v>
      </c>
      <c r="G11" t="s">
        <v>39</v>
      </c>
      <c r="H11" t="s">
        <v>3</v>
      </c>
      <c r="I11" t="s">
        <v>39</v>
      </c>
      <c r="J11" t="s">
        <v>38</v>
      </c>
      <c r="K11" t="s">
        <v>3</v>
      </c>
      <c r="L11" t="s">
        <v>40</v>
      </c>
      <c r="M11" t="s">
        <v>41</v>
      </c>
      <c r="N11" t="s">
        <v>3</v>
      </c>
      <c r="O11" t="s">
        <v>38</v>
      </c>
      <c r="P11" t="s">
        <v>3</v>
      </c>
      <c r="Q11" t="s">
        <v>3</v>
      </c>
      <c r="R11" t="s">
        <v>3</v>
      </c>
      <c r="S11" t="s">
        <v>1030</v>
      </c>
      <c r="T11" t="s">
        <v>1036</v>
      </c>
      <c r="U11" t="s">
        <v>1031</v>
      </c>
    </row>
    <row r="12" spans="1:21" x14ac:dyDescent="0.2">
      <c r="A12">
        <v>216</v>
      </c>
      <c r="B12">
        <v>1</v>
      </c>
      <c r="C12" t="s">
        <v>3</v>
      </c>
      <c r="D12" t="s">
        <v>3</v>
      </c>
      <c r="E12" t="s">
        <v>38</v>
      </c>
      <c r="F12" t="s">
        <v>38</v>
      </c>
      <c r="G12" t="s">
        <v>39</v>
      </c>
      <c r="H12" t="s">
        <v>3</v>
      </c>
      <c r="I12" t="s">
        <v>39</v>
      </c>
      <c r="J12" t="s">
        <v>38</v>
      </c>
      <c r="K12" t="s">
        <v>3</v>
      </c>
      <c r="L12" t="s">
        <v>40</v>
      </c>
      <c r="M12" t="s">
        <v>41</v>
      </c>
      <c r="N12" t="s">
        <v>3</v>
      </c>
      <c r="O12" t="s">
        <v>38</v>
      </c>
      <c r="P12" t="s">
        <v>3</v>
      </c>
      <c r="Q12" t="s">
        <v>3</v>
      </c>
      <c r="R12" t="s">
        <v>3</v>
      </c>
      <c r="S12" t="s">
        <v>1030</v>
      </c>
      <c r="T12" t="s">
        <v>1036</v>
      </c>
      <c r="U12" t="s">
        <v>1031</v>
      </c>
    </row>
    <row r="13" spans="1:21" x14ac:dyDescent="0.2">
      <c r="A13">
        <v>227</v>
      </c>
      <c r="B13">
        <v>1</v>
      </c>
      <c r="C13" t="s">
        <v>3</v>
      </c>
      <c r="D13" t="s">
        <v>3</v>
      </c>
      <c r="E13" t="s">
        <v>38</v>
      </c>
      <c r="F13" t="s">
        <v>38</v>
      </c>
      <c r="G13" t="s">
        <v>39</v>
      </c>
      <c r="H13" t="s">
        <v>3</v>
      </c>
      <c r="I13" t="s">
        <v>39</v>
      </c>
      <c r="J13" t="s">
        <v>38</v>
      </c>
      <c r="K13" t="s">
        <v>3</v>
      </c>
      <c r="L13" t="s">
        <v>40</v>
      </c>
      <c r="M13" t="s">
        <v>41</v>
      </c>
      <c r="N13" t="s">
        <v>3</v>
      </c>
      <c r="O13" t="s">
        <v>38</v>
      </c>
      <c r="P13" t="s">
        <v>3</v>
      </c>
      <c r="Q13" t="s">
        <v>3</v>
      </c>
      <c r="R13" t="s">
        <v>3</v>
      </c>
      <c r="S13" t="s">
        <v>1030</v>
      </c>
      <c r="T13" t="s">
        <v>1036</v>
      </c>
      <c r="U13" t="s">
        <v>1031</v>
      </c>
    </row>
    <row r="14" spans="1:21" x14ac:dyDescent="0.2">
      <c r="A14">
        <v>276</v>
      </c>
      <c r="B14">
        <v>1</v>
      </c>
      <c r="C14" t="s">
        <v>3</v>
      </c>
      <c r="D14" t="s">
        <v>3</v>
      </c>
      <c r="E14" t="s">
        <v>38</v>
      </c>
      <c r="F14" t="s">
        <v>38</v>
      </c>
      <c r="G14" t="s">
        <v>39</v>
      </c>
      <c r="H14" t="s">
        <v>3</v>
      </c>
      <c r="I14" t="s">
        <v>39</v>
      </c>
      <c r="J14" t="s">
        <v>38</v>
      </c>
      <c r="K14" t="s">
        <v>3</v>
      </c>
      <c r="L14" t="s">
        <v>40</v>
      </c>
      <c r="M14" t="s">
        <v>41</v>
      </c>
      <c r="N14" t="s">
        <v>3</v>
      </c>
      <c r="O14" t="s">
        <v>38</v>
      </c>
      <c r="P14" t="s">
        <v>3</v>
      </c>
      <c r="Q14" t="s">
        <v>3</v>
      </c>
      <c r="R14" t="s">
        <v>3</v>
      </c>
      <c r="S14" t="s">
        <v>1030</v>
      </c>
      <c r="T14" t="s">
        <v>1036</v>
      </c>
      <c r="U14" t="s">
        <v>1031</v>
      </c>
    </row>
    <row r="15" spans="1:21" x14ac:dyDescent="0.2">
      <c r="A15">
        <v>279</v>
      </c>
      <c r="B15">
        <v>1</v>
      </c>
      <c r="C15" t="s">
        <v>3</v>
      </c>
      <c r="D15" t="s">
        <v>3</v>
      </c>
      <c r="E15" t="s">
        <v>38</v>
      </c>
      <c r="F15" t="s">
        <v>38</v>
      </c>
      <c r="G15" t="s">
        <v>39</v>
      </c>
      <c r="H15" t="s">
        <v>3</v>
      </c>
      <c r="I15" t="s">
        <v>39</v>
      </c>
      <c r="J15" t="s">
        <v>38</v>
      </c>
      <c r="K15" t="s">
        <v>3</v>
      </c>
      <c r="L15" t="s">
        <v>40</v>
      </c>
      <c r="M15" t="s">
        <v>41</v>
      </c>
      <c r="N15" t="s">
        <v>3</v>
      </c>
      <c r="O15" t="s">
        <v>38</v>
      </c>
      <c r="P15" t="s">
        <v>3</v>
      </c>
      <c r="Q15" t="s">
        <v>3</v>
      </c>
      <c r="R15" t="s">
        <v>3</v>
      </c>
      <c r="S15" t="s">
        <v>1030</v>
      </c>
      <c r="T15" t="s">
        <v>1036</v>
      </c>
      <c r="U15" t="s">
        <v>1031</v>
      </c>
    </row>
    <row r="16" spans="1:21" x14ac:dyDescent="0.2">
      <c r="A16">
        <v>321</v>
      </c>
      <c r="B16">
        <v>1</v>
      </c>
      <c r="C16" t="s">
        <v>3</v>
      </c>
      <c r="D16" t="s">
        <v>3</v>
      </c>
      <c r="E16" t="s">
        <v>38</v>
      </c>
      <c r="F16" t="s">
        <v>38</v>
      </c>
      <c r="G16" t="s">
        <v>39</v>
      </c>
      <c r="H16" t="s">
        <v>3</v>
      </c>
      <c r="I16" t="s">
        <v>39</v>
      </c>
      <c r="J16" t="s">
        <v>38</v>
      </c>
      <c r="K16" t="s">
        <v>3</v>
      </c>
      <c r="L16" t="s">
        <v>40</v>
      </c>
      <c r="M16" t="s">
        <v>41</v>
      </c>
      <c r="N16" t="s">
        <v>3</v>
      </c>
      <c r="O16" t="s">
        <v>38</v>
      </c>
      <c r="P16" t="s">
        <v>3</v>
      </c>
      <c r="Q16" t="s">
        <v>3</v>
      </c>
      <c r="R16" t="s">
        <v>3</v>
      </c>
      <c r="S16" t="s">
        <v>1030</v>
      </c>
      <c r="T16" t="s">
        <v>1036</v>
      </c>
      <c r="U16" t="s">
        <v>1031</v>
      </c>
    </row>
    <row r="17" spans="1:21" x14ac:dyDescent="0.2">
      <c r="A17">
        <v>326</v>
      </c>
      <c r="B17">
        <v>1</v>
      </c>
      <c r="C17" t="s">
        <v>3</v>
      </c>
      <c r="D17" t="s">
        <v>3</v>
      </c>
      <c r="E17" t="s">
        <v>38</v>
      </c>
      <c r="F17" t="s">
        <v>38</v>
      </c>
      <c r="G17" t="s">
        <v>39</v>
      </c>
      <c r="H17" t="s">
        <v>3</v>
      </c>
      <c r="I17" t="s">
        <v>39</v>
      </c>
      <c r="J17" t="s">
        <v>38</v>
      </c>
      <c r="K17" t="s">
        <v>3</v>
      </c>
      <c r="L17" t="s">
        <v>40</v>
      </c>
      <c r="M17" t="s">
        <v>41</v>
      </c>
      <c r="N17" t="s">
        <v>3</v>
      </c>
      <c r="O17" t="s">
        <v>38</v>
      </c>
      <c r="P17" t="s">
        <v>3</v>
      </c>
      <c r="Q17" t="s">
        <v>3</v>
      </c>
      <c r="R17" t="s">
        <v>3</v>
      </c>
      <c r="S17" t="s">
        <v>1030</v>
      </c>
      <c r="T17" t="s">
        <v>1036</v>
      </c>
      <c r="U17" t="s">
        <v>1031</v>
      </c>
    </row>
    <row r="18" spans="1:21" x14ac:dyDescent="0.2">
      <c r="A18">
        <v>367</v>
      </c>
      <c r="B18">
        <v>1</v>
      </c>
      <c r="C18" t="s">
        <v>3</v>
      </c>
      <c r="D18" t="s">
        <v>3</v>
      </c>
      <c r="E18" t="s">
        <v>38</v>
      </c>
      <c r="F18" t="s">
        <v>38</v>
      </c>
      <c r="G18" t="s">
        <v>39</v>
      </c>
      <c r="H18" t="s">
        <v>3</v>
      </c>
      <c r="I18" t="s">
        <v>39</v>
      </c>
      <c r="J18" t="s">
        <v>38</v>
      </c>
      <c r="K18" t="s">
        <v>3</v>
      </c>
      <c r="L18" t="s">
        <v>40</v>
      </c>
      <c r="M18" t="s">
        <v>41</v>
      </c>
      <c r="N18" t="s">
        <v>3</v>
      </c>
      <c r="O18" t="s">
        <v>38</v>
      </c>
      <c r="P18" t="s">
        <v>3</v>
      </c>
      <c r="Q18" t="s">
        <v>3</v>
      </c>
      <c r="R18" t="s">
        <v>3</v>
      </c>
      <c r="S18" t="s">
        <v>1030</v>
      </c>
      <c r="T18" t="s">
        <v>1036</v>
      </c>
      <c r="U18" t="s">
        <v>1031</v>
      </c>
    </row>
    <row r="19" spans="1:21" x14ac:dyDescent="0.2">
      <c r="A19">
        <v>372</v>
      </c>
      <c r="B19">
        <v>1</v>
      </c>
      <c r="C19" t="s">
        <v>3</v>
      </c>
      <c r="D19" t="s">
        <v>3</v>
      </c>
      <c r="E19" t="s">
        <v>38</v>
      </c>
      <c r="F19" t="s">
        <v>38</v>
      </c>
      <c r="G19" t="s">
        <v>39</v>
      </c>
      <c r="H19" t="s">
        <v>3</v>
      </c>
      <c r="I19" t="s">
        <v>39</v>
      </c>
      <c r="J19" t="s">
        <v>38</v>
      </c>
      <c r="K19" t="s">
        <v>3</v>
      </c>
      <c r="L19" t="s">
        <v>40</v>
      </c>
      <c r="M19" t="s">
        <v>41</v>
      </c>
      <c r="N19" t="s">
        <v>3</v>
      </c>
      <c r="O19" t="s">
        <v>38</v>
      </c>
      <c r="P19" t="s">
        <v>3</v>
      </c>
      <c r="Q19" t="s">
        <v>3</v>
      </c>
      <c r="R19" t="s">
        <v>3</v>
      </c>
      <c r="S19" t="s">
        <v>1030</v>
      </c>
      <c r="T19" t="s">
        <v>1036</v>
      </c>
      <c r="U19" t="s">
        <v>1031</v>
      </c>
    </row>
    <row r="20" spans="1:21" x14ac:dyDescent="0.2">
      <c r="A20">
        <v>421</v>
      </c>
      <c r="B20">
        <v>1</v>
      </c>
      <c r="C20" t="s">
        <v>3</v>
      </c>
      <c r="D20" t="s">
        <v>3</v>
      </c>
      <c r="E20" t="s">
        <v>38</v>
      </c>
      <c r="F20" t="s">
        <v>38</v>
      </c>
      <c r="G20" t="s">
        <v>39</v>
      </c>
      <c r="H20" t="s">
        <v>3</v>
      </c>
      <c r="I20" t="s">
        <v>39</v>
      </c>
      <c r="J20" t="s">
        <v>38</v>
      </c>
      <c r="K20" t="s">
        <v>3</v>
      </c>
      <c r="L20" t="s">
        <v>40</v>
      </c>
      <c r="M20" t="s">
        <v>41</v>
      </c>
      <c r="N20" t="s">
        <v>3</v>
      </c>
      <c r="O20" t="s">
        <v>38</v>
      </c>
      <c r="P20" t="s">
        <v>3</v>
      </c>
      <c r="Q20" t="s">
        <v>3</v>
      </c>
      <c r="R20" t="s">
        <v>3</v>
      </c>
      <c r="S20" t="s">
        <v>1030</v>
      </c>
      <c r="T20" t="s">
        <v>1036</v>
      </c>
      <c r="U20" t="s">
        <v>1031</v>
      </c>
    </row>
    <row r="21" spans="1:21" x14ac:dyDescent="0.2">
      <c r="A21">
        <v>426</v>
      </c>
      <c r="B21">
        <v>1</v>
      </c>
      <c r="C21" t="s">
        <v>3</v>
      </c>
      <c r="D21" t="s">
        <v>3</v>
      </c>
      <c r="E21" t="s">
        <v>38</v>
      </c>
      <c r="F21" t="s">
        <v>38</v>
      </c>
      <c r="G21" t="s">
        <v>39</v>
      </c>
      <c r="H21" t="s">
        <v>3</v>
      </c>
      <c r="I21" t="s">
        <v>39</v>
      </c>
      <c r="J21" t="s">
        <v>38</v>
      </c>
      <c r="K21" t="s">
        <v>3</v>
      </c>
      <c r="L21" t="s">
        <v>40</v>
      </c>
      <c r="M21" t="s">
        <v>41</v>
      </c>
      <c r="N21" t="s">
        <v>3</v>
      </c>
      <c r="O21" t="s">
        <v>38</v>
      </c>
      <c r="P21" t="s">
        <v>3</v>
      </c>
      <c r="Q21" t="s">
        <v>3</v>
      </c>
      <c r="R21" t="s">
        <v>3</v>
      </c>
      <c r="S21" t="s">
        <v>1030</v>
      </c>
      <c r="T21" t="s">
        <v>1036</v>
      </c>
      <c r="U21" t="s">
        <v>1031</v>
      </c>
    </row>
    <row r="22" spans="1:21" x14ac:dyDescent="0.2">
      <c r="A22">
        <v>482</v>
      </c>
      <c r="B22">
        <v>1</v>
      </c>
      <c r="C22" t="s">
        <v>3</v>
      </c>
      <c r="D22" t="s">
        <v>3</v>
      </c>
      <c r="E22" t="s">
        <v>38</v>
      </c>
      <c r="F22" t="s">
        <v>38</v>
      </c>
      <c r="G22" t="s">
        <v>39</v>
      </c>
      <c r="H22" t="s">
        <v>3</v>
      </c>
      <c r="I22" t="s">
        <v>39</v>
      </c>
      <c r="J22" t="s">
        <v>38</v>
      </c>
      <c r="K22" t="s">
        <v>3</v>
      </c>
      <c r="L22" t="s">
        <v>40</v>
      </c>
      <c r="M22" t="s">
        <v>41</v>
      </c>
      <c r="N22" t="s">
        <v>3</v>
      </c>
      <c r="O22" t="s">
        <v>38</v>
      </c>
      <c r="P22" t="s">
        <v>3</v>
      </c>
      <c r="Q22" t="s">
        <v>3</v>
      </c>
      <c r="R22" t="s">
        <v>3</v>
      </c>
      <c r="S22" t="s">
        <v>1030</v>
      </c>
      <c r="T22" t="s">
        <v>1036</v>
      </c>
      <c r="U22" t="s">
        <v>1031</v>
      </c>
    </row>
    <row r="23" spans="1:21" x14ac:dyDescent="0.2">
      <c r="A23">
        <v>631</v>
      </c>
      <c r="B23">
        <v>1</v>
      </c>
      <c r="C23" t="s">
        <v>3</v>
      </c>
      <c r="D23" t="s">
        <v>3</v>
      </c>
      <c r="E23" t="s">
        <v>38</v>
      </c>
      <c r="F23" t="s">
        <v>38</v>
      </c>
      <c r="G23" t="s">
        <v>39</v>
      </c>
      <c r="H23" t="s">
        <v>3</v>
      </c>
      <c r="I23" t="s">
        <v>39</v>
      </c>
      <c r="J23" t="s">
        <v>38</v>
      </c>
      <c r="K23" t="s">
        <v>3</v>
      </c>
      <c r="L23" t="s">
        <v>40</v>
      </c>
      <c r="M23" t="s">
        <v>41</v>
      </c>
      <c r="N23" t="s">
        <v>3</v>
      </c>
      <c r="O23" t="s">
        <v>38</v>
      </c>
      <c r="P23" t="s">
        <v>3</v>
      </c>
      <c r="Q23" t="s">
        <v>3</v>
      </c>
      <c r="R23" t="s">
        <v>3</v>
      </c>
      <c r="S23" t="s">
        <v>1030</v>
      </c>
      <c r="T23" t="s">
        <v>1036</v>
      </c>
      <c r="U23" t="s">
        <v>1031</v>
      </c>
    </row>
    <row r="24" spans="1:21" x14ac:dyDescent="0.2">
      <c r="A24">
        <v>780</v>
      </c>
      <c r="B24">
        <v>1</v>
      </c>
      <c r="C24" t="s">
        <v>3</v>
      </c>
      <c r="D24" t="s">
        <v>3</v>
      </c>
      <c r="E24" t="s">
        <v>38</v>
      </c>
      <c r="F24" t="s">
        <v>38</v>
      </c>
      <c r="G24" t="s">
        <v>39</v>
      </c>
      <c r="H24" t="s">
        <v>3</v>
      </c>
      <c r="I24" t="s">
        <v>39</v>
      </c>
      <c r="J24" t="s">
        <v>38</v>
      </c>
      <c r="K24" t="s">
        <v>3</v>
      </c>
      <c r="L24" t="s">
        <v>40</v>
      </c>
      <c r="M24" t="s">
        <v>41</v>
      </c>
      <c r="N24" t="s">
        <v>3</v>
      </c>
      <c r="O24" t="s">
        <v>38</v>
      </c>
      <c r="P24" t="s">
        <v>3</v>
      </c>
      <c r="Q24" t="s">
        <v>3</v>
      </c>
      <c r="R24" t="s">
        <v>3</v>
      </c>
      <c r="S24" t="s">
        <v>1030</v>
      </c>
      <c r="T24" t="s">
        <v>1036</v>
      </c>
      <c r="U24" t="s">
        <v>1031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12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03" x14ac:dyDescent="0.2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65782</v>
      </c>
      <c r="M1">
        <v>10</v>
      </c>
      <c r="N1">
        <v>11</v>
      </c>
      <c r="O1">
        <v>13</v>
      </c>
      <c r="P1">
        <v>0</v>
      </c>
      <c r="Q1">
        <v>1</v>
      </c>
    </row>
    <row r="12" spans="1:103" x14ac:dyDescent="0.2">
      <c r="F12" t="str">
        <f>Source!F12</f>
        <v>Новый объект</v>
      </c>
      <c r="G12" t="str">
        <f>Source!G12</f>
        <v>Школа №5 Пересвет Ремонт спортзала</v>
      </c>
      <c r="AB12" t="s">
        <v>3</v>
      </c>
      <c r="AC12" t="s">
        <v>3</v>
      </c>
      <c r="AD12" t="s">
        <v>3</v>
      </c>
      <c r="AE12" t="s">
        <v>3</v>
      </c>
      <c r="AH12" t="s">
        <v>3</v>
      </c>
      <c r="AI12" t="s">
        <v>3</v>
      </c>
      <c r="CY12">
        <f>Source!CY12</f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Смета по ФСНБ 421+557прРИМ</vt:lpstr>
      <vt:lpstr>Source</vt:lpstr>
      <vt:lpstr>SourceObSm</vt:lpstr>
      <vt:lpstr>SmtRes</vt:lpstr>
      <vt:lpstr>EtalonRes</vt:lpstr>
      <vt:lpstr>SrcPoprs</vt:lpstr>
      <vt:lpstr>SrcKA</vt:lpstr>
      <vt:lpstr>'Смета по ФСНБ 421+557прРИМ'!Заголовки_для_печати</vt:lpstr>
      <vt:lpstr>'Смета по ФСНБ 421+557прРИМ'!Область_печати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Зыкова И М</cp:lastModifiedBy>
  <cp:lastPrinted>2025-09-12T06:43:19Z</cp:lastPrinted>
  <dcterms:created xsi:type="dcterms:W3CDTF">2025-09-11T21:04:18Z</dcterms:created>
  <dcterms:modified xsi:type="dcterms:W3CDTF">2026-05-19T06:42:44Z</dcterms:modified>
</cp:coreProperties>
</file>